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13_ncr:1_{12EF02A4-C260-4264-88D6-AE3117BC0164}" xr6:coauthVersionLast="47" xr6:coauthVersionMax="47" xr10:uidLastSave="{00000000-0000-0000-0000-000000000000}"/>
  <bookViews>
    <workbookView xWindow="2625" yWindow="150" windowWidth="1557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Dados!$A$1:$O$1686</definedName>
    <definedName name="_xlnm.Print_Area" localSheetId="1">RESUMO!$A$1:$L$107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35" i="1" l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Q1434" i="1"/>
  <c r="P1434" i="1"/>
  <c r="O1434" i="1"/>
  <c r="N1434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Q1210" i="1"/>
  <c r="P1210" i="1"/>
  <c r="O1210" i="1"/>
  <c r="N1210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Q1046" i="1"/>
  <c r="P1046" i="1"/>
  <c r="O1046" i="1"/>
  <c r="N1046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Q949" i="1"/>
  <c r="P949" i="1"/>
  <c r="O949" i="1"/>
  <c r="N949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Q826" i="1"/>
  <c r="P826" i="1"/>
  <c r="O826" i="1"/>
  <c r="N826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Q693" i="1"/>
  <c r="P693" i="1"/>
  <c r="O693" i="1"/>
  <c r="N693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Q609" i="1"/>
  <c r="P609" i="1"/>
  <c r="O609" i="1"/>
  <c r="N609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Q520" i="1"/>
  <c r="P520" i="1"/>
  <c r="O520" i="1"/>
  <c r="N520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Q355" i="1"/>
  <c r="P355" i="1"/>
  <c r="O355" i="1"/>
  <c r="N355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Q314" i="1"/>
  <c r="P314" i="1"/>
  <c r="O314" i="1"/>
  <c r="N314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57" i="1"/>
  <c r="O57" i="1"/>
  <c r="P57" i="1"/>
  <c r="Q57" i="1"/>
  <c r="N58" i="1"/>
  <c r="O58" i="1"/>
  <c r="P58" i="1"/>
  <c r="Q58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Q691" i="1"/>
  <c r="P691" i="1"/>
  <c r="O691" i="1"/>
  <c r="Q1433" i="1"/>
  <c r="P1433" i="1"/>
  <c r="O1433" i="1"/>
  <c r="Q1432" i="1"/>
  <c r="P1432" i="1"/>
  <c r="O1432" i="1"/>
  <c r="Q1209" i="1"/>
  <c r="P1209" i="1"/>
  <c r="O1209" i="1"/>
  <c r="Q1045" i="1"/>
  <c r="P1045" i="1"/>
  <c r="O1045" i="1"/>
  <c r="Q948" i="1"/>
  <c r="P948" i="1"/>
  <c r="O948" i="1"/>
  <c r="Q825" i="1"/>
  <c r="P825" i="1"/>
  <c r="O825" i="1"/>
  <c r="Q692" i="1"/>
  <c r="P692" i="1"/>
  <c r="O692" i="1"/>
  <c r="Q690" i="1"/>
  <c r="P690" i="1"/>
  <c r="O690" i="1"/>
  <c r="Q608" i="1"/>
  <c r="P608" i="1"/>
  <c r="O608" i="1"/>
  <c r="Q607" i="1"/>
  <c r="P607" i="1"/>
  <c r="O607" i="1"/>
  <c r="Q519" i="1"/>
  <c r="P519" i="1"/>
  <c r="O519" i="1"/>
  <c r="Q518" i="1"/>
  <c r="P518" i="1"/>
  <c r="O518" i="1"/>
  <c r="Q354" i="1"/>
  <c r="P354" i="1"/>
  <c r="O354" i="1"/>
  <c r="Q313" i="1"/>
  <c r="P313" i="1"/>
  <c r="O313" i="1"/>
  <c r="Q312" i="1"/>
  <c r="P312" i="1"/>
  <c r="O312" i="1"/>
  <c r="O13" i="1"/>
  <c r="P13" i="1"/>
  <c r="Q13" i="1"/>
  <c r="A9" i="3" l="1"/>
  <c r="E9" i="3" s="1"/>
  <c r="A4" i="3"/>
  <c r="A3" i="3"/>
  <c r="H104" i="2"/>
  <c r="G104" i="2"/>
  <c r="F104" i="2"/>
  <c r="E104" i="2"/>
  <c r="D104" i="2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I557" i="1"/>
  <c r="I556" i="1"/>
  <c r="I555" i="1"/>
  <c r="I554" i="1"/>
  <c r="I553" i="1"/>
  <c r="I552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I19" i="2" l="1"/>
  <c r="I21" i="2"/>
  <c r="I28" i="2"/>
  <c r="J28" i="2" s="1"/>
  <c r="I32" i="2"/>
  <c r="J32" i="2" s="1"/>
  <c r="I36" i="2"/>
  <c r="J36" i="2" s="1"/>
  <c r="I40" i="2"/>
  <c r="I41" i="2"/>
  <c r="I42" i="2"/>
  <c r="J42" i="2" s="1"/>
  <c r="K42" i="2" s="1"/>
  <c r="I43" i="2"/>
  <c r="J43" i="2" s="1"/>
  <c r="K43" i="2" s="1"/>
  <c r="I44" i="2"/>
  <c r="I45" i="2"/>
  <c r="I46" i="2"/>
  <c r="J46" i="2" s="1"/>
  <c r="K46" i="2" s="1"/>
  <c r="I47" i="2"/>
  <c r="I48" i="2"/>
  <c r="I49" i="2"/>
  <c r="I50" i="2"/>
  <c r="J50" i="2" s="1"/>
  <c r="K50" i="2" s="1"/>
  <c r="I51" i="2"/>
  <c r="I52" i="2"/>
  <c r="I53" i="2"/>
  <c r="J53" i="2" s="1"/>
  <c r="K53" i="2" s="1"/>
  <c r="I54" i="2"/>
  <c r="J54" i="2" s="1"/>
  <c r="K54" i="2" s="1"/>
  <c r="I55" i="2"/>
  <c r="I56" i="2"/>
  <c r="I57" i="2"/>
  <c r="I58" i="2"/>
  <c r="J58" i="2" s="1"/>
  <c r="K58" i="2" s="1"/>
  <c r="I59" i="2"/>
  <c r="J59" i="2" s="1"/>
  <c r="K59" i="2" s="1"/>
  <c r="I60" i="2"/>
  <c r="I61" i="2"/>
  <c r="I62" i="2"/>
  <c r="J62" i="2" s="1"/>
  <c r="K62" i="2" s="1"/>
  <c r="I63" i="2"/>
  <c r="I66" i="2"/>
  <c r="I67" i="2"/>
  <c r="I70" i="2"/>
  <c r="J70" i="2" s="1"/>
  <c r="K70" i="2" s="1"/>
  <c r="I71" i="2"/>
  <c r="I72" i="2"/>
  <c r="J72" i="2" s="1"/>
  <c r="I79" i="2"/>
  <c r="I80" i="2"/>
  <c r="J80" i="2" s="1"/>
  <c r="I94" i="2"/>
  <c r="J94" i="2" s="1"/>
  <c r="I23" i="2"/>
  <c r="I25" i="2"/>
  <c r="J25" i="2" s="1"/>
  <c r="K25" i="2" s="1"/>
  <c r="I17" i="2"/>
  <c r="I18" i="2"/>
  <c r="J18" i="2" s="1"/>
  <c r="I93" i="2"/>
  <c r="J93" i="2" s="1"/>
  <c r="K93" i="2" s="1"/>
  <c r="I95" i="2"/>
  <c r="J95" i="2" s="1"/>
  <c r="K95" i="2" s="1"/>
  <c r="I96" i="2"/>
  <c r="J96" i="2" s="1"/>
  <c r="I13" i="2"/>
  <c r="J13" i="2" s="1"/>
  <c r="K13" i="2" s="1"/>
  <c r="I14" i="2"/>
  <c r="I64" i="2"/>
  <c r="J64" i="2" s="1"/>
  <c r="K64" i="2" s="1"/>
  <c r="I65" i="2"/>
  <c r="I68" i="2"/>
  <c r="J68" i="2" s="1"/>
  <c r="K68" i="2" s="1"/>
  <c r="I69" i="2"/>
  <c r="J69" i="2" s="1"/>
  <c r="K69" i="2" s="1"/>
  <c r="K72" i="2"/>
  <c r="I75" i="2"/>
  <c r="I76" i="2"/>
  <c r="K80" i="2"/>
  <c r="I85" i="2"/>
  <c r="J85" i="2" s="1"/>
  <c r="K85" i="2" s="1"/>
  <c r="I86" i="2"/>
  <c r="J86" i="2" s="1"/>
  <c r="I87" i="2"/>
  <c r="J87" i="2" s="1"/>
  <c r="K87" i="2" s="1"/>
  <c r="I88" i="2"/>
  <c r="K96" i="2"/>
  <c r="I9" i="2"/>
  <c r="G105" i="2"/>
  <c r="I10" i="2"/>
  <c r="J10" i="2" s="1"/>
  <c r="K10" i="2" s="1"/>
  <c r="I15" i="2"/>
  <c r="I16" i="2"/>
  <c r="I27" i="2"/>
  <c r="J27" i="2" s="1"/>
  <c r="K27" i="2" s="1"/>
  <c r="I29" i="2"/>
  <c r="J29" i="2" s="1"/>
  <c r="K29" i="2" s="1"/>
  <c r="I31" i="2"/>
  <c r="J31" i="2" s="1"/>
  <c r="K31" i="2" s="1"/>
  <c r="I33" i="2"/>
  <c r="I35" i="2"/>
  <c r="J35" i="2" s="1"/>
  <c r="K35" i="2" s="1"/>
  <c r="I37" i="2"/>
  <c r="J37" i="2" s="1"/>
  <c r="K37" i="2" s="1"/>
  <c r="I39" i="2"/>
  <c r="I77" i="2"/>
  <c r="I78" i="2"/>
  <c r="I89" i="2"/>
  <c r="J89" i="2" s="1"/>
  <c r="K89" i="2" s="1"/>
  <c r="I90" i="2"/>
  <c r="J90" i="2" s="1"/>
  <c r="I91" i="2"/>
  <c r="I92" i="2"/>
  <c r="I11" i="2"/>
  <c r="J11" i="2" s="1"/>
  <c r="K11" i="2" s="1"/>
  <c r="I12" i="2"/>
  <c r="I20" i="2"/>
  <c r="I24" i="2"/>
  <c r="J24" i="2" s="1"/>
  <c r="K24" i="2" s="1"/>
  <c r="I73" i="2"/>
  <c r="J73" i="2" s="1"/>
  <c r="K73" i="2" s="1"/>
  <c r="I74" i="2"/>
  <c r="I81" i="2"/>
  <c r="I82" i="2"/>
  <c r="J82" i="2" s="1"/>
  <c r="I83" i="2"/>
  <c r="J83" i="2" s="1"/>
  <c r="K83" i="2" s="1"/>
  <c r="I84" i="2"/>
  <c r="I97" i="2"/>
  <c r="I98" i="2"/>
  <c r="J98" i="2" s="1"/>
  <c r="I99" i="2"/>
  <c r="J99" i="2" s="1"/>
  <c r="K99" i="2" s="1"/>
  <c r="I100" i="2"/>
  <c r="J100" i="2" s="1"/>
  <c r="I101" i="2"/>
  <c r="I102" i="2"/>
  <c r="J102" i="2" s="1"/>
  <c r="I103" i="2"/>
  <c r="J103" i="2" s="1"/>
  <c r="K103" i="2" s="1"/>
  <c r="I104" i="2"/>
  <c r="J104" i="2" s="1"/>
  <c r="K104" i="2" s="1"/>
  <c r="J9" i="2"/>
  <c r="K9" i="2" s="1"/>
  <c r="J15" i="2"/>
  <c r="K15" i="2" s="1"/>
  <c r="J17" i="2"/>
  <c r="K17" i="2" s="1"/>
  <c r="J21" i="2"/>
  <c r="K21" i="2" s="1"/>
  <c r="J65" i="2"/>
  <c r="K65" i="2" s="1"/>
  <c r="J75" i="2"/>
  <c r="K75" i="2" s="1"/>
  <c r="C26" i="2"/>
  <c r="I26" i="2" s="1"/>
  <c r="D105" i="2"/>
  <c r="H105" i="2"/>
  <c r="I30" i="2"/>
  <c r="I34" i="2"/>
  <c r="I38" i="2"/>
  <c r="J39" i="2"/>
  <c r="J77" i="2"/>
  <c r="K77" i="2" s="1"/>
  <c r="J91" i="2"/>
  <c r="K91" i="2" s="1"/>
  <c r="E105" i="2"/>
  <c r="J19" i="2"/>
  <c r="K19" i="2" s="1"/>
  <c r="J20" i="2"/>
  <c r="K20" i="2" s="1"/>
  <c r="I22" i="2"/>
  <c r="J23" i="2"/>
  <c r="K23" i="2" s="1"/>
  <c r="J40" i="2"/>
  <c r="K40" i="2" s="1"/>
  <c r="J41" i="2"/>
  <c r="K41" i="2" s="1"/>
  <c r="J44" i="2"/>
  <c r="K44" i="2" s="1"/>
  <c r="J45" i="2"/>
  <c r="K45" i="2" s="1"/>
  <c r="J47" i="2"/>
  <c r="K47" i="2" s="1"/>
  <c r="J48" i="2"/>
  <c r="K48" i="2" s="1"/>
  <c r="J49" i="2"/>
  <c r="K49" i="2" s="1"/>
  <c r="J51" i="2"/>
  <c r="K51" i="2" s="1"/>
  <c r="J52" i="2"/>
  <c r="K52" i="2" s="1"/>
  <c r="J55" i="2"/>
  <c r="K55" i="2" s="1"/>
  <c r="J56" i="2"/>
  <c r="K56" i="2" s="1"/>
  <c r="J57" i="2"/>
  <c r="K57" i="2" s="1"/>
  <c r="J60" i="2"/>
  <c r="K60" i="2" s="1"/>
  <c r="J61" i="2"/>
  <c r="K61" i="2" s="1"/>
  <c r="J63" i="2"/>
  <c r="K63" i="2" s="1"/>
  <c r="J66" i="2"/>
  <c r="K66" i="2" s="1"/>
  <c r="J67" i="2"/>
  <c r="K67" i="2" s="1"/>
  <c r="J71" i="2"/>
  <c r="K71" i="2" s="1"/>
  <c r="J79" i="2"/>
  <c r="K79" i="2" s="1"/>
  <c r="K28" i="2"/>
  <c r="J33" i="2"/>
  <c r="K33" i="2" s="1"/>
  <c r="K36" i="2"/>
  <c r="J81" i="2"/>
  <c r="K81" i="2" s="1"/>
  <c r="J97" i="2"/>
  <c r="K97" i="2" s="1"/>
  <c r="J101" i="2"/>
  <c r="K101" i="2" s="1"/>
  <c r="F105" i="2"/>
  <c r="K86" i="2"/>
  <c r="K94" i="2"/>
  <c r="D9" i="3"/>
  <c r="I9" i="3"/>
  <c r="A10" i="3"/>
  <c r="G9" i="3"/>
  <c r="F9" i="3"/>
  <c r="C9" i="3"/>
  <c r="H9" i="3"/>
  <c r="K102" i="2" l="1"/>
  <c r="K82" i="2"/>
  <c r="K18" i="2"/>
  <c r="K98" i="2"/>
  <c r="K32" i="2"/>
  <c r="K39" i="2"/>
  <c r="K90" i="2"/>
  <c r="K100" i="2"/>
  <c r="J16" i="2"/>
  <c r="K16" i="2" s="1"/>
  <c r="J84" i="2"/>
  <c r="K84" i="2" s="1"/>
  <c r="J74" i="2"/>
  <c r="K74" i="2" s="1"/>
  <c r="J12" i="2"/>
  <c r="K12" i="2" s="1"/>
  <c r="J88" i="2"/>
  <c r="K88" i="2" s="1"/>
  <c r="J14" i="2"/>
  <c r="K14" i="2" s="1"/>
  <c r="J92" i="2"/>
  <c r="K92" i="2" s="1"/>
  <c r="J78" i="2"/>
  <c r="K78" i="2" s="1"/>
  <c r="J76" i="2"/>
  <c r="K76" i="2" s="1"/>
  <c r="L9" i="2"/>
  <c r="L10" i="2" s="1"/>
  <c r="L11" i="2" s="1"/>
  <c r="J22" i="2"/>
  <c r="K22" i="2" s="1"/>
  <c r="I105" i="2"/>
  <c r="C105" i="2"/>
  <c r="J30" i="2"/>
  <c r="K30" i="2" s="1"/>
  <c r="F10" i="3"/>
  <c r="I10" i="3"/>
  <c r="D10" i="3"/>
  <c r="H10" i="3"/>
  <c r="C10" i="3"/>
  <c r="G10" i="3"/>
  <c r="A11" i="3"/>
  <c r="E10" i="3"/>
  <c r="J34" i="2"/>
  <c r="K34" i="2" s="1"/>
  <c r="J26" i="2"/>
  <c r="K26" i="2" s="1"/>
  <c r="J9" i="3"/>
  <c r="J38" i="2"/>
  <c r="K38" i="2" s="1"/>
  <c r="L12" i="2" l="1"/>
  <c r="L13" i="2" s="1"/>
  <c r="L14" i="2" s="1"/>
  <c r="L15" i="2" s="1"/>
  <c r="L16" i="2" s="1"/>
  <c r="K105" i="2"/>
  <c r="J10" i="3"/>
  <c r="J105" i="2"/>
  <c r="I11" i="3"/>
  <c r="E11" i="3"/>
  <c r="A12" i="3"/>
  <c r="F11" i="3"/>
  <c r="D11" i="3"/>
  <c r="H11" i="3"/>
  <c r="C11" i="3"/>
  <c r="G11" i="3"/>
  <c r="L17" i="2" l="1"/>
  <c r="N16" i="2"/>
  <c r="J11" i="3"/>
  <c r="H12" i="3"/>
  <c r="D12" i="3"/>
  <c r="G12" i="3"/>
  <c r="A13" i="3"/>
  <c r="F12" i="3"/>
  <c r="E12" i="3"/>
  <c r="I12" i="3"/>
  <c r="C12" i="3"/>
  <c r="L18" i="2" l="1"/>
  <c r="N17" i="2"/>
  <c r="J12" i="3"/>
  <c r="A14" i="3"/>
  <c r="G13" i="3"/>
  <c r="C13" i="3"/>
  <c r="I13" i="3"/>
  <c r="D13" i="3"/>
  <c r="H13" i="3"/>
  <c r="F13" i="3"/>
  <c r="E13" i="3"/>
  <c r="L19" i="2" l="1"/>
  <c r="N18" i="2"/>
  <c r="F14" i="3"/>
  <c r="A15" i="3"/>
  <c r="E14" i="3"/>
  <c r="I14" i="3"/>
  <c r="D14" i="3"/>
  <c r="H14" i="3"/>
  <c r="C14" i="3"/>
  <c r="G14" i="3"/>
  <c r="J13" i="3"/>
  <c r="L20" i="2" l="1"/>
  <c r="N19" i="2"/>
  <c r="J14" i="3"/>
  <c r="I15" i="3"/>
  <c r="E15" i="3"/>
  <c r="G15" i="3"/>
  <c r="A16" i="3"/>
  <c r="F15" i="3"/>
  <c r="D15" i="3"/>
  <c r="H15" i="3"/>
  <c r="C15" i="3"/>
  <c r="L21" i="2" l="1"/>
  <c r="N20" i="2"/>
  <c r="J15" i="3"/>
  <c r="H16" i="3"/>
  <c r="D16" i="3"/>
  <c r="I16" i="3"/>
  <c r="C16" i="3"/>
  <c r="G16" i="3"/>
  <c r="A17" i="3"/>
  <c r="F16" i="3"/>
  <c r="E16" i="3"/>
  <c r="L22" i="2" l="1"/>
  <c r="N21" i="2"/>
  <c r="A18" i="3"/>
  <c r="G17" i="3"/>
  <c r="C17" i="3"/>
  <c r="I17" i="3"/>
  <c r="E17" i="3"/>
  <c r="D17" i="3"/>
  <c r="H17" i="3"/>
  <c r="F17" i="3"/>
  <c r="J16" i="3"/>
  <c r="L23" i="2" l="1"/>
  <c r="N22" i="2"/>
  <c r="J17" i="3"/>
  <c r="F18" i="3"/>
  <c r="H18" i="3"/>
  <c r="D18" i="3"/>
  <c r="A19" i="3"/>
  <c r="C18" i="3"/>
  <c r="I18" i="3"/>
  <c r="G18" i="3"/>
  <c r="E18" i="3"/>
  <c r="L24" i="2" l="1"/>
  <c r="N23" i="2"/>
  <c r="J18" i="3"/>
  <c r="I19" i="3"/>
  <c r="E19" i="3"/>
  <c r="A20" i="3"/>
  <c r="G19" i="3"/>
  <c r="C19" i="3"/>
  <c r="H19" i="3"/>
  <c r="F19" i="3"/>
  <c r="D19" i="3"/>
  <c r="L25" i="2" l="1"/>
  <c r="N24" i="2"/>
  <c r="H20" i="3"/>
  <c r="D20" i="3"/>
  <c r="F20" i="3"/>
  <c r="I20" i="3"/>
  <c r="G20" i="3"/>
  <c r="E20" i="3"/>
  <c r="A21" i="3"/>
  <c r="C20" i="3"/>
  <c r="J19" i="3"/>
  <c r="L26" i="2" l="1"/>
  <c r="N25" i="2"/>
  <c r="J20" i="3"/>
  <c r="A22" i="3"/>
  <c r="G21" i="3"/>
  <c r="C21" i="3"/>
  <c r="I21" i="3"/>
  <c r="E21" i="3"/>
  <c r="H21" i="3"/>
  <c r="F21" i="3"/>
  <c r="D21" i="3"/>
  <c r="L27" i="2" l="1"/>
  <c r="N26" i="2"/>
  <c r="J21" i="3"/>
  <c r="F22" i="3"/>
  <c r="H22" i="3"/>
  <c r="D22" i="3"/>
  <c r="G22" i="3"/>
  <c r="E22" i="3"/>
  <c r="A23" i="3"/>
  <c r="C22" i="3"/>
  <c r="I22" i="3"/>
  <c r="L28" i="2" l="1"/>
  <c r="N27" i="2"/>
  <c r="J22" i="3"/>
  <c r="I23" i="3"/>
  <c r="E23" i="3"/>
  <c r="A24" i="3"/>
  <c r="G23" i="3"/>
  <c r="C23" i="3"/>
  <c r="F23" i="3"/>
  <c r="D23" i="3"/>
  <c r="H23" i="3"/>
  <c r="L29" i="2" l="1"/>
  <c r="N28" i="2"/>
  <c r="J23" i="3"/>
  <c r="H24" i="3"/>
  <c r="D24" i="3"/>
  <c r="F24" i="3"/>
  <c r="E24" i="3"/>
  <c r="A25" i="3"/>
  <c r="C24" i="3"/>
  <c r="I24" i="3"/>
  <c r="G24" i="3"/>
  <c r="L30" i="2" l="1"/>
  <c r="N29" i="2"/>
  <c r="J24" i="3"/>
  <c r="A26" i="3"/>
  <c r="G25" i="3"/>
  <c r="C25" i="3"/>
  <c r="I25" i="3"/>
  <c r="E25" i="3"/>
  <c r="D25" i="3"/>
  <c r="H25" i="3"/>
  <c r="F25" i="3"/>
  <c r="L31" i="2" l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N30" i="2"/>
  <c r="J25" i="3"/>
  <c r="F26" i="3"/>
  <c r="H26" i="3"/>
  <c r="D26" i="3"/>
  <c r="A27" i="3"/>
  <c r="C26" i="3"/>
  <c r="I26" i="3"/>
  <c r="G26" i="3"/>
  <c r="E26" i="3"/>
  <c r="N31" i="2" l="1"/>
  <c r="J26" i="3"/>
  <c r="I27" i="3"/>
  <c r="E27" i="3"/>
  <c r="A28" i="3"/>
  <c r="G27" i="3"/>
  <c r="C27" i="3"/>
  <c r="H27" i="3"/>
  <c r="F27" i="3"/>
  <c r="D27" i="3"/>
  <c r="N32" i="2" l="1"/>
  <c r="J27" i="3"/>
  <c r="H28" i="3"/>
  <c r="D28" i="3"/>
  <c r="F28" i="3"/>
  <c r="I28" i="3"/>
  <c r="G28" i="3"/>
  <c r="E28" i="3"/>
  <c r="A29" i="3"/>
  <c r="C28" i="3"/>
  <c r="N33" i="2" l="1"/>
  <c r="J28" i="3"/>
  <c r="A30" i="3"/>
  <c r="G29" i="3"/>
  <c r="C29" i="3"/>
  <c r="I29" i="3"/>
  <c r="E29" i="3"/>
  <c r="H29" i="3"/>
  <c r="F29" i="3"/>
  <c r="D29" i="3"/>
  <c r="N34" i="2" l="1"/>
  <c r="J29" i="3"/>
  <c r="F30" i="3"/>
  <c r="H30" i="3"/>
  <c r="D30" i="3"/>
  <c r="G30" i="3"/>
  <c r="E30" i="3"/>
  <c r="A31" i="3"/>
  <c r="C30" i="3"/>
  <c r="I30" i="3"/>
  <c r="N35" i="2" l="1"/>
  <c r="J30" i="3"/>
  <c r="I31" i="3"/>
  <c r="E31" i="3"/>
  <c r="A32" i="3"/>
  <c r="G31" i="3"/>
  <c r="C31" i="3"/>
  <c r="F31" i="3"/>
  <c r="D31" i="3"/>
  <c r="H31" i="3"/>
  <c r="N36" i="2" l="1"/>
  <c r="H32" i="3"/>
  <c r="D32" i="3"/>
  <c r="F32" i="3"/>
  <c r="E32" i="3"/>
  <c r="A33" i="3"/>
  <c r="C32" i="3"/>
  <c r="I32" i="3"/>
  <c r="G32" i="3"/>
  <c r="J31" i="3"/>
  <c r="N37" i="2" l="1"/>
  <c r="J32" i="3"/>
  <c r="A34" i="3"/>
  <c r="G33" i="3"/>
  <c r="C33" i="3"/>
  <c r="I33" i="3"/>
  <c r="E33" i="3"/>
  <c r="D33" i="3"/>
  <c r="H33" i="3"/>
  <c r="F33" i="3"/>
  <c r="N38" i="2" l="1"/>
  <c r="J33" i="3"/>
  <c r="F34" i="3"/>
  <c r="I34" i="3"/>
  <c r="E34" i="3"/>
  <c r="H34" i="3"/>
  <c r="D34" i="3"/>
  <c r="C34" i="3"/>
  <c r="A35" i="3"/>
  <c r="G34" i="3"/>
  <c r="N39" i="2" l="1"/>
  <c r="I35" i="3"/>
  <c r="E35" i="3"/>
  <c r="H35" i="3"/>
  <c r="D35" i="3"/>
  <c r="A36" i="3"/>
  <c r="G35" i="3"/>
  <c r="C35" i="3"/>
  <c r="F35" i="3"/>
  <c r="J34" i="3"/>
  <c r="N40" i="2" l="1"/>
  <c r="J35" i="3"/>
  <c r="H36" i="3"/>
  <c r="D36" i="3"/>
  <c r="A37" i="3"/>
  <c r="G36" i="3"/>
  <c r="C36" i="3"/>
  <c r="F36" i="3"/>
  <c r="I36" i="3"/>
  <c r="E36" i="3"/>
  <c r="N41" i="2" l="1"/>
  <c r="J36" i="3"/>
  <c r="A38" i="3"/>
  <c r="G37" i="3"/>
  <c r="C37" i="3"/>
  <c r="F37" i="3"/>
  <c r="I37" i="3"/>
  <c r="E37" i="3"/>
  <c r="H37" i="3"/>
  <c r="D37" i="3"/>
  <c r="N42" i="2" l="1"/>
  <c r="J37" i="3"/>
  <c r="F38" i="3"/>
  <c r="I38" i="3"/>
  <c r="E38" i="3"/>
  <c r="H38" i="3"/>
  <c r="D38" i="3"/>
  <c r="A39" i="3"/>
  <c r="G38" i="3"/>
  <c r="C38" i="3"/>
  <c r="N43" i="2" l="1"/>
  <c r="J38" i="3"/>
  <c r="I39" i="3"/>
  <c r="E39" i="3"/>
  <c r="H39" i="3"/>
  <c r="D39" i="3"/>
  <c r="A40" i="3"/>
  <c r="G39" i="3"/>
  <c r="C39" i="3"/>
  <c r="F39" i="3"/>
  <c r="N44" i="2" l="1"/>
  <c r="J39" i="3"/>
  <c r="H40" i="3"/>
  <c r="D40" i="3"/>
  <c r="A41" i="3"/>
  <c r="G40" i="3"/>
  <c r="C40" i="3"/>
  <c r="F40" i="3"/>
  <c r="I40" i="3"/>
  <c r="E40" i="3"/>
  <c r="N45" i="2" l="1"/>
  <c r="A42" i="3"/>
  <c r="G41" i="3"/>
  <c r="C41" i="3"/>
  <c r="F41" i="3"/>
  <c r="I41" i="3"/>
  <c r="E41" i="3"/>
  <c r="D41" i="3"/>
  <c r="H41" i="3"/>
  <c r="J40" i="3"/>
  <c r="N46" i="2" l="1"/>
  <c r="J41" i="3"/>
  <c r="F42" i="3"/>
  <c r="I42" i="3"/>
  <c r="E42" i="3"/>
  <c r="H42" i="3"/>
  <c r="D42" i="3"/>
  <c r="A43" i="3"/>
  <c r="G42" i="3"/>
  <c r="C42" i="3"/>
  <c r="N47" i="2" l="1"/>
  <c r="I43" i="3"/>
  <c r="E43" i="3"/>
  <c r="H43" i="3"/>
  <c r="D43" i="3"/>
  <c r="A44" i="3"/>
  <c r="G43" i="3"/>
  <c r="C43" i="3"/>
  <c r="F43" i="3"/>
  <c r="J42" i="3"/>
  <c r="N48" i="2" l="1"/>
  <c r="J43" i="3"/>
  <c r="H44" i="3"/>
  <c r="H45" i="3" s="1"/>
  <c r="D44" i="3"/>
  <c r="D45" i="3" s="1"/>
  <c r="G44" i="3"/>
  <c r="G45" i="3" s="1"/>
  <c r="C44" i="3"/>
  <c r="F44" i="3"/>
  <c r="F45" i="3" s="1"/>
  <c r="I44" i="3"/>
  <c r="I45" i="3" s="1"/>
  <c r="E44" i="3"/>
  <c r="E45" i="3" s="1"/>
  <c r="N49" i="2" l="1"/>
  <c r="J44" i="3"/>
  <c r="J45" i="3" s="1"/>
  <c r="F46" i="3" s="1"/>
  <c r="C45" i="3"/>
  <c r="N50" i="2" l="1"/>
  <c r="C46" i="3"/>
  <c r="I46" i="3"/>
  <c r="J46" i="3"/>
  <c r="E46" i="3"/>
  <c r="D46" i="3"/>
  <c r="H46" i="3"/>
  <c r="G46" i="3"/>
  <c r="N51" i="2" l="1"/>
  <c r="O51" i="2" s="1"/>
  <c r="N52" i="2" l="1"/>
  <c r="N53" i="2" l="1"/>
  <c r="N54" i="2" l="1"/>
  <c r="N55" i="2" l="1"/>
  <c r="N56" i="2" l="1"/>
  <c r="N57" i="2" l="1"/>
  <c r="N58" i="2" l="1"/>
  <c r="N59" i="2" l="1"/>
  <c r="N60" i="2" l="1"/>
  <c r="N61" i="2" l="1"/>
  <c r="N62" i="2" l="1"/>
  <c r="N63" i="2" l="1"/>
  <c r="N64" i="2" l="1"/>
  <c r="N65" i="2" l="1"/>
  <c r="N66" i="2" l="1"/>
  <c r="N67" i="2" l="1"/>
  <c r="N68" i="2" l="1"/>
  <c r="N69" i="2" l="1"/>
  <c r="O69" i="2" s="1"/>
  <c r="N70" i="2" l="1"/>
  <c r="N71" i="2" l="1"/>
  <c r="N72" i="2" l="1"/>
  <c r="N73" i="2" l="1"/>
  <c r="N74" i="2" l="1"/>
  <c r="N75" i="2" l="1"/>
  <c r="N76" i="2" l="1"/>
  <c r="J48" i="3" l="1"/>
  <c r="J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<sst xmlns="http://schemas.openxmlformats.org/spreadsheetml/2006/main" count="6854" uniqueCount="1337">
  <si>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</si>
  <si>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</si>
  <si>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</si>
  <si>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</si>
  <si>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</si>
  <si>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</si>
  <si>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</si>
  <si>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</si>
  <si>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</si>
  <si>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</si>
  <si>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</si>
  <si>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</si>
  <si>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</si>
  <si>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</si>
  <si>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</si>
  <si>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</si>
  <si>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</si>
  <si>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12125858606</t>
  </si>
  <si>
    <t>WILLIAN BISPO CORREIA</t>
  </si>
  <si>
    <t>DIÁRIA</t>
  </si>
  <si>
    <t>MO</t>
  </si>
  <si>
    <t>PIX: 12125858606</t>
  </si>
  <si>
    <t>05625883610</t>
  </si>
  <si>
    <t>MARCIO JOSE DIAS</t>
  </si>
  <si>
    <t>-</t>
  </si>
  <si>
    <t>09907674699</t>
  </si>
  <si>
    <t xml:space="preserve">CELIO SANTANA LOPES </t>
  </si>
  <si>
    <t>REEMBOLSO - CARRETO MADEIRAS</t>
  </si>
  <si>
    <t>DIV</t>
  </si>
  <si>
    <t>PIX: 09907674699</t>
  </si>
  <si>
    <t>42979237000378</t>
  </si>
  <si>
    <t>TECFER COM E IND DE FERRO MAT CONSTR LTDA</t>
  </si>
  <si>
    <t>ORÇ. Nº 14016 E 16572</t>
  </si>
  <si>
    <t>MAT</t>
  </si>
  <si>
    <t>70428051600</t>
  </si>
  <si>
    <t>WESLEY RODRIGUES DOS SANTOS</t>
  </si>
  <si>
    <t>PIX: 33999182905</t>
  </si>
  <si>
    <t>03333136660</t>
  </si>
  <si>
    <t>WANDERLEI RODRIGUES CALDEIRA</t>
  </si>
  <si>
    <t>CEF  - 2427 7636683840</t>
  </si>
  <si>
    <t>38821850587</t>
  </si>
  <si>
    <t>JOSÉ DE SOUZA</t>
  </si>
  <si>
    <t>13539956662</t>
  </si>
  <si>
    <t>PEDRO ANTÔNIO CELESTINO OLIVEIRA</t>
  </si>
  <si>
    <t>CEF 13 - 4534 34793</t>
  </si>
  <si>
    <t>07834753000141</t>
  </si>
  <si>
    <t>ANCORA PAPELARIA</t>
  </si>
  <si>
    <t>PLOTAGENS - NFE 2022/334</t>
  </si>
  <si>
    <t>SERV</t>
  </si>
  <si>
    <t>PIX: ancorapapelaria@gmail.com</t>
  </si>
  <si>
    <t>30104762000107</t>
  </si>
  <si>
    <t>VASCONCELOS &amp; RINALDI ENGENHARIA</t>
  </si>
  <si>
    <t>ADM. OBRA - SINAL</t>
  </si>
  <si>
    <t>ADM</t>
  </si>
  <si>
    <t>PIX: 30104762000107</t>
  </si>
  <si>
    <t>21587809000131</t>
  </si>
  <si>
    <t>MR DESENTUPIDORA</t>
  </si>
  <si>
    <t>BOLETO Nº 0545</t>
  </si>
  <si>
    <t>PIX: 21587809000131</t>
  </si>
  <si>
    <t>13259966000190</t>
  </si>
  <si>
    <t>RODRIGUES E CYBELLE TINTAS LTDA</t>
  </si>
  <si>
    <t>NF 2119</t>
  </si>
  <si>
    <t>NF 6487</t>
  </si>
  <si>
    <t>NF 8724</t>
  </si>
  <si>
    <t>17581836000634</t>
  </si>
  <si>
    <t>LOJA DO PAULO</t>
  </si>
  <si>
    <t>NF 11802</t>
  </si>
  <si>
    <t>07305286000162</t>
  </si>
  <si>
    <t>AÇONIL COM. MAT. DE CONSTRUCAO LTDA</t>
  </si>
  <si>
    <t>NF 806004</t>
  </si>
  <si>
    <t>42542081000100</t>
  </si>
  <si>
    <t>MADEX MADEIRAS E COMPENSADOS LTDA</t>
  </si>
  <si>
    <t>TRANSF BRADESCO</t>
  </si>
  <si>
    <t>27648990687</t>
  </si>
  <si>
    <t>ROGÉRIO VASCONCELOS SANTOS</t>
  </si>
  <si>
    <t>ART DE EXECUÇÃO</t>
  </si>
  <si>
    <t>PIX: 31995901635</t>
  </si>
  <si>
    <t>37052904870</t>
  </si>
  <si>
    <t>VR AREIA E BRITA</t>
  </si>
  <si>
    <t>ART DE XECUÇÃO</t>
  </si>
  <si>
    <t>C6 BANK  - 0001 19363893</t>
  </si>
  <si>
    <t>08605940689</t>
  </si>
  <si>
    <t>MAICON DE SOUZA PRATES PESSOA</t>
  </si>
  <si>
    <t>CEF  - 3663 91796</t>
  </si>
  <si>
    <t>41623141877</t>
  </si>
  <si>
    <t>JOSEISON DOS SANTOS MORAIS</t>
  </si>
  <si>
    <t>CEF 13 - 1422 330638</t>
  </si>
  <si>
    <t>73586986653</t>
  </si>
  <si>
    <t>RICARDO JOSE ELOY</t>
  </si>
  <si>
    <t>LOCAÇÃO E ACOMPANHAMENTO TERRAPLANAGEM</t>
  </si>
  <si>
    <t>ITAÚ  - 5636 118738</t>
  </si>
  <si>
    <t>18850040000279</t>
  </si>
  <si>
    <t>CASA DAS LONAS LTDA</t>
  </si>
  <si>
    <t>NF 11322</t>
  </si>
  <si>
    <t>NF 6982</t>
  </si>
  <si>
    <t>02697297000383</t>
  </si>
  <si>
    <t>UNIVERSO ELÉTRICO LTDA</t>
  </si>
  <si>
    <t>NF 163751</t>
  </si>
  <si>
    <t>14285160000139</t>
  </si>
  <si>
    <t xml:space="preserve">ABRIL UNIFORMES </t>
  </si>
  <si>
    <t>NF 4254</t>
  </si>
  <si>
    <t>12463472000240</t>
  </si>
  <si>
    <t>IMA EPI LTDA</t>
  </si>
  <si>
    <t>NF 56490</t>
  </si>
  <si>
    <t>NF 163734/5</t>
  </si>
  <si>
    <t>17469701000177</t>
  </si>
  <si>
    <t>ARCELORMITTAL BRASIL</t>
  </si>
  <si>
    <t>NF 345122</t>
  </si>
  <si>
    <t>PIX: 17469701000177</t>
  </si>
  <si>
    <t>18224881000190</t>
  </si>
  <si>
    <t xml:space="preserve">TERMOTECNICA </t>
  </si>
  <si>
    <t>NF 79495</t>
  </si>
  <si>
    <t>NF12321</t>
  </si>
  <si>
    <t>NF 10032</t>
  </si>
  <si>
    <t>17250275000348</t>
  </si>
  <si>
    <t xml:space="preserve">CASA FERREIRA GONÇALVES </t>
  </si>
  <si>
    <t>NF 381350 / 381386</t>
  </si>
  <si>
    <t>07378472808</t>
  </si>
  <si>
    <t>JOÃO BATISTA DA SILVA</t>
  </si>
  <si>
    <t>CEF 13 - 2837 294738</t>
  </si>
  <si>
    <t>cef 013 - 1422 00033063-8</t>
  </si>
  <si>
    <t>08605940699</t>
  </si>
  <si>
    <t>KENIO DE SOUZA PRATES PESSOA</t>
  </si>
  <si>
    <t>LOCAÇÃO E ACOMPAHAMENTO DE TERRAPLANAGEM</t>
  </si>
  <si>
    <t>ITAÚ - 5636 - 118738 - 73586986653</t>
  </si>
  <si>
    <t>11888335000104</t>
  </si>
  <si>
    <t>FUNDASOL FUNDACOES LTDA</t>
  </si>
  <si>
    <t>ESCAVAÇÃO</t>
  </si>
  <si>
    <t>CEF  - 1486 52133</t>
  </si>
  <si>
    <t>00125682603</t>
  </si>
  <si>
    <t>CRISTINA CALONGE</t>
  </si>
  <si>
    <t xml:space="preserve">ABERTURA CNO DA OBRA </t>
  </si>
  <si>
    <t>PIX: 31995462125</t>
  </si>
  <si>
    <t>FOLHA 05/2022</t>
  </si>
  <si>
    <t>PLOTAGENS</t>
  </si>
  <si>
    <t>00000011045</t>
  </si>
  <si>
    <t>MHS EVENTO SST ESOCIAL</t>
  </si>
  <si>
    <t>ADM OBRA - PARC. 1/18</t>
  </si>
  <si>
    <t>LANÇAMENTO AUTOMÁTICO</t>
  </si>
  <si>
    <t>65389000153</t>
  </si>
  <si>
    <t>ÁGUA E LUZ  COLOMBINI MAT. CONSTRUCAO</t>
  </si>
  <si>
    <t>MATERIAIS DIVERSOS</t>
  </si>
  <si>
    <t>5302</t>
  </si>
  <si>
    <t>PIX: 00065389000153</t>
  </si>
  <si>
    <t>07409393000130</t>
  </si>
  <si>
    <t>LOCFER</t>
  </si>
  <si>
    <t>LOCAÇÃO</t>
  </si>
  <si>
    <t>17091</t>
  </si>
  <si>
    <t>LOC</t>
  </si>
  <si>
    <t>38727707000177</t>
  </si>
  <si>
    <t>PASI SEGURO</t>
  </si>
  <si>
    <t>REF. 06/2022 - BOLETO Nº 5425650</t>
  </si>
  <si>
    <t>05761924650</t>
  </si>
  <si>
    <t>RENATO OLIVEIRA SANTOS</t>
  </si>
  <si>
    <t>CARIMBEX</t>
  </si>
  <si>
    <t>PIX: 05761924650</t>
  </si>
  <si>
    <t>MADEIRA</t>
  </si>
  <si>
    <t>13755</t>
  </si>
  <si>
    <t>AÇO</t>
  </si>
  <si>
    <t>806897</t>
  </si>
  <si>
    <t>17015387000152</t>
  </si>
  <si>
    <t xml:space="preserve">UNIÃO IMPERMEABILIZANTES </t>
  </si>
  <si>
    <t>1723</t>
  </si>
  <si>
    <t>79676</t>
  </si>
  <si>
    <t>DIÁRIAS</t>
  </si>
  <si>
    <t>806987</t>
  </si>
  <si>
    <t>07958682000199</t>
  </si>
  <si>
    <t>ASSOCIACAO RESIDENCIAL NASCENTES</t>
  </si>
  <si>
    <t>BOLETO</t>
  </si>
  <si>
    <t>30996544000116</t>
  </si>
  <si>
    <t>WORK MED</t>
  </si>
  <si>
    <t>EXAMES</t>
  </si>
  <si>
    <t>1005</t>
  </si>
  <si>
    <t>JOAO BATISTA DA SILVA</t>
  </si>
  <si>
    <t>PIX: 31999860940</t>
  </si>
  <si>
    <t>SALÁRIO</t>
  </si>
  <si>
    <t>CEF 013 - 1422 00033063-8</t>
  </si>
  <si>
    <t>00959416650</t>
  </si>
  <si>
    <t>HELIANO FRANCISCO ALVES</t>
  </si>
  <si>
    <t>PIX: 31999912316</t>
  </si>
  <si>
    <t>11200000000</t>
  </si>
  <si>
    <t>PEDRO HENRIQUE DA SILVA SANTOS</t>
  </si>
  <si>
    <t>PIX: pedrohsilvasantos7@gmail.com</t>
  </si>
  <si>
    <t>REF. 06/2022</t>
  </si>
  <si>
    <t>07338518602</t>
  </si>
  <si>
    <t>ALISON FRANCISCO LEITE</t>
  </si>
  <si>
    <t>ELETRICISTA</t>
  </si>
  <si>
    <t>PIX: 07338518602</t>
  </si>
  <si>
    <t>ESCAVAÇÕES TUBULÕES, SAPATAS E CACHIMBO</t>
  </si>
  <si>
    <t>5399</t>
  </si>
  <si>
    <t>13535379000186</t>
  </si>
  <si>
    <t>CONCRETARTE ESPAÇADORES</t>
  </si>
  <si>
    <t>24683594</t>
  </si>
  <si>
    <t>24654133000220</t>
  </si>
  <si>
    <t xml:space="preserve">PLIMAX PERSONA </t>
  </si>
  <si>
    <t>CESTAS BÁSICAS</t>
  </si>
  <si>
    <t>161942</t>
  </si>
  <si>
    <t>17193</t>
  </si>
  <si>
    <t>2054</t>
  </si>
  <si>
    <t>17194994000470</t>
  </si>
  <si>
    <t>MINAS FERRAMENTAS LTDA</t>
  </si>
  <si>
    <t>157345</t>
  </si>
  <si>
    <t>11300000000</t>
  </si>
  <si>
    <t>RAPHAEL VITOR DE SOUZA PORTO</t>
  </si>
  <si>
    <t>FRETE</t>
  </si>
  <si>
    <t>10780884000106</t>
  </si>
  <si>
    <t>TOP MIX CONCRETO LTDA</t>
  </si>
  <si>
    <t>ARGAMASSA</t>
  </si>
  <si>
    <t>8952</t>
  </si>
  <si>
    <t>DIARIAS</t>
  </si>
  <si>
    <t>VT E CAFÉ</t>
  </si>
  <si>
    <t>TRANSPORTE</t>
  </si>
  <si>
    <t>CAFÉ</t>
  </si>
  <si>
    <t>2022/490</t>
  </si>
  <si>
    <t>5480</t>
  </si>
  <si>
    <t>00000011126</t>
  </si>
  <si>
    <t>MHS MENSALIDADE</t>
  </si>
  <si>
    <t>MENSALIDADE 07/2022</t>
  </si>
  <si>
    <t>FOLHA 06/2022</t>
  </si>
  <si>
    <t>00360305000104</t>
  </si>
  <si>
    <t>FGTS</t>
  </si>
  <si>
    <t>00394460000141</t>
  </si>
  <si>
    <t>INSS/IRRF</t>
  </si>
  <si>
    <t>IRRF FOLHA 06/2022</t>
  </si>
  <si>
    <t>INSS FOLHA 06/2022</t>
  </si>
  <si>
    <t>39814841000178</t>
  </si>
  <si>
    <t>IMC RESISTENCIAS</t>
  </si>
  <si>
    <t>4737</t>
  </si>
  <si>
    <t>00019904600</t>
  </si>
  <si>
    <t>EDSON FERREIRA DE SOUZA</t>
  </si>
  <si>
    <t>62576321615</t>
  </si>
  <si>
    <t>MARCUS VINICIUS FERREIRA ANDRADE</t>
  </si>
  <si>
    <t>FRETE GELADEIRA</t>
  </si>
  <si>
    <t>13351596650</t>
  </si>
  <si>
    <t>VALERIO BATISTA DE JESUS</t>
  </si>
  <si>
    <t>NUBANK  - 1 17746019</t>
  </si>
  <si>
    <t>08311519000100</t>
  </si>
  <si>
    <t>PONTO Z MODAS LTDA</t>
  </si>
  <si>
    <t>GELADEIRA</t>
  </si>
  <si>
    <t>17349481000300</t>
  </si>
  <si>
    <t>SAMPRE LTDA</t>
  </si>
  <si>
    <t>EXAMES ADMISSIONAIS</t>
  </si>
  <si>
    <t>2022/480</t>
  </si>
  <si>
    <t>54971</t>
  </si>
  <si>
    <t>ESPAÇADOR E PB  PROTETOR DE VERGALHÃO</t>
  </si>
  <si>
    <t>24683661</t>
  </si>
  <si>
    <t>84113685649</t>
  </si>
  <si>
    <t>JOSE CARLOS MARTINS BARBOSA</t>
  </si>
  <si>
    <t>CEF 13 - 1466 397537</t>
  </si>
  <si>
    <t>63268060625</t>
  </si>
  <si>
    <t>EDNEY DA SILVA SANTOS</t>
  </si>
  <si>
    <t>CEF 13 - 1068 51735</t>
  </si>
  <si>
    <t>00027678600</t>
  </si>
  <si>
    <t>DANIEL FRANCISCO DOS SANTOS</t>
  </si>
  <si>
    <t>PIX: 31973564387</t>
  </si>
  <si>
    <t>EVENTOS SST E-SOCIAL 20/07</t>
  </si>
  <si>
    <t>AREIA, CIMENTO E MANDRIL</t>
  </si>
  <si>
    <t>5555</t>
  </si>
  <si>
    <t>34713151000109</t>
  </si>
  <si>
    <t>CONSULTARELABCON</t>
  </si>
  <si>
    <t>SERVIÇOS DIVERSOS</t>
  </si>
  <si>
    <t>2022/2028</t>
  </si>
  <si>
    <t>MARTELO</t>
  </si>
  <si>
    <t>17425</t>
  </si>
  <si>
    <t>SERVIÇOS DIVERSOS - FL 10717</t>
  </si>
  <si>
    <t>974</t>
  </si>
  <si>
    <t xml:space="preserve">COMPETÊNCIA 07/2022
</t>
  </si>
  <si>
    <t>SERRA DE BANCADA</t>
  </si>
  <si>
    <t>17466</t>
  </si>
  <si>
    <t>165418</t>
  </si>
  <si>
    <t>32392731000116</t>
  </si>
  <si>
    <t>DEPÓSITO 040</t>
  </si>
  <si>
    <t>NATERIAIS DIVERSOS</t>
  </si>
  <si>
    <t>CONCRETO</t>
  </si>
  <si>
    <t>03328476000144</t>
  </si>
  <si>
    <t>MADEREIRA ESTRELA LTDA</t>
  </si>
  <si>
    <t>17359233000188</t>
  </si>
  <si>
    <t>TAMBASA ATACADISTAS</t>
  </si>
  <si>
    <t>DIARIA</t>
  </si>
  <si>
    <t>10526143614</t>
  </si>
  <si>
    <t xml:space="preserve">JEAN ALESI DA SILVA </t>
  </si>
  <si>
    <t>PIX: 10526143614</t>
  </si>
  <si>
    <t>14758063613</t>
  </si>
  <si>
    <t>IZAEL BISPO OLIVEIRA</t>
  </si>
  <si>
    <t>PIX: 14758063613</t>
  </si>
  <si>
    <t>06493573610</t>
  </si>
  <si>
    <t>RICARDO MARCELINO SOBRINHO</t>
  </si>
  <si>
    <t>PIX: 06493573610</t>
  </si>
  <si>
    <t>31997159690</t>
  </si>
  <si>
    <t>SERGIO ALVES</t>
  </si>
  <si>
    <t>21594554668</t>
  </si>
  <si>
    <t>RAIMUNDO NONATO FRAGA</t>
  </si>
  <si>
    <t>ITAÚ  - 6590 38086</t>
  </si>
  <si>
    <t>09394979646</t>
  </si>
  <si>
    <t xml:space="preserve">VALTER SARDINHA RIBEIRO </t>
  </si>
  <si>
    <t>CEF 13 - 707 530625</t>
  </si>
  <si>
    <t>FOLHA 07/2022</t>
  </si>
  <si>
    <t>REF. 07/2022</t>
  </si>
  <si>
    <t>2022/587</t>
  </si>
  <si>
    <t>03918003000105</t>
  </si>
  <si>
    <t>DEPÓSITO BOA VISTA</t>
  </si>
  <si>
    <t>LOCAÇAO DE CAÇAMBA</t>
  </si>
  <si>
    <t>635</t>
  </si>
  <si>
    <t xml:space="preserve">MOTOR, MANGOTE </t>
  </si>
  <si>
    <t>17618</t>
  </si>
  <si>
    <t>03562661000107</t>
  </si>
  <si>
    <t>SAO JOSE DISTRIBUIDORA DE CIMENTO</t>
  </si>
  <si>
    <t>CIMENTO</t>
  </si>
  <si>
    <t>112231</t>
  </si>
  <si>
    <t>10767401000125</t>
  </si>
  <si>
    <t>APOIO UNIFORMES</t>
  </si>
  <si>
    <t>UNIFORMES</t>
  </si>
  <si>
    <t>8865</t>
  </si>
  <si>
    <t>54165105000120</t>
  </si>
  <si>
    <t>PUPA IND COM MAQ PÇ EQPTO</t>
  </si>
  <si>
    <t>MATERIAIS DIVERSOS - ENTRADA</t>
  </si>
  <si>
    <t>4457</t>
  </si>
  <si>
    <t>MATERIAIS DIVERSOS - PARC. 1/2</t>
  </si>
  <si>
    <t>MATERIAIS DIVERSOS - PARC. 2/2</t>
  </si>
  <si>
    <t>REF. IRRF 07/2022</t>
  </si>
  <si>
    <t>REF. INSS 07/2022</t>
  </si>
  <si>
    <t>SUPERMERCADO BH - SACO DE LIXO</t>
  </si>
  <si>
    <t>00000011479</t>
  </si>
  <si>
    <t>DIVERSOS</t>
  </si>
  <si>
    <t>WESLEY DA SILVA DOS SANTOS - FRETE</t>
  </si>
  <si>
    <t>08858494000151</t>
  </si>
  <si>
    <t>OLIVIA CAETANO DE FARIA</t>
  </si>
  <si>
    <t>BLOCO 20</t>
  </si>
  <si>
    <t>390</t>
  </si>
  <si>
    <t>28353992000150</t>
  </si>
  <si>
    <t>LAJES E LAJES PREMOLDADOS FAB COM LTDA</t>
  </si>
  <si>
    <t>PIX: 28353992000150</t>
  </si>
  <si>
    <t>PREGOS</t>
  </si>
  <si>
    <t>17343675</t>
  </si>
  <si>
    <t>03124439600</t>
  </si>
  <si>
    <t>GERALDO ANTONIO DE SOUZA</t>
  </si>
  <si>
    <t>PIX: 03124439600</t>
  </si>
  <si>
    <t>79702732620</t>
  </si>
  <si>
    <t xml:space="preserve">VANDERLEI FERNANDES DE OLIVEIRA </t>
  </si>
  <si>
    <t>PIX: 79702732620</t>
  </si>
  <si>
    <t>EVENTOS SST E-SOCIAL 20/08</t>
  </si>
  <si>
    <t>AREIA E BRITA PED. Nº 2191/ 2/ 3/ 4</t>
  </si>
  <si>
    <t>43283811001202</t>
  </si>
  <si>
    <t>KALUNGA SA</t>
  </si>
  <si>
    <t>PASTA CATALAGO - BOLETO Nº 126355200</t>
  </si>
  <si>
    <t>MARTELO E COMPACTADOR</t>
  </si>
  <si>
    <t>17714</t>
  </si>
  <si>
    <t>112473</t>
  </si>
  <si>
    <t>BETONEIRA</t>
  </si>
  <si>
    <t>17755</t>
  </si>
  <si>
    <t>ALUGUEL DE FORMAS E KIT SLUMP - FL 10927</t>
  </si>
  <si>
    <t>SIKADUR</t>
  </si>
  <si>
    <t>2478</t>
  </si>
  <si>
    <t>COMPETENCIA 08/2022</t>
  </si>
  <si>
    <t>CESTAS BASICAS</t>
  </si>
  <si>
    <t>169116</t>
  </si>
  <si>
    <t>ARAME DUPLO</t>
  </si>
  <si>
    <t>15451</t>
  </si>
  <si>
    <t>MOTOR DE ACIONAMENTO E MANGOTE</t>
  </si>
  <si>
    <t>17880</t>
  </si>
  <si>
    <t>61074506000130</t>
  </si>
  <si>
    <t>BELGO BEKAERT ARAMES LTDA</t>
  </si>
  <si>
    <t>CORDOALHAS - BOLETO Nº 4293842</t>
  </si>
  <si>
    <t>05881010604</t>
  </si>
  <si>
    <t>LC DA SILVA TRANSPORTE</t>
  </si>
  <si>
    <t>PIX: 05881010604</t>
  </si>
  <si>
    <t>DISCO DE LIXADEIRA</t>
  </si>
  <si>
    <t>RESCISÃO</t>
  </si>
  <si>
    <t>FOLHA 08/2022</t>
  </si>
  <si>
    <t>MENSALIDADE 09/2022</t>
  </si>
  <si>
    <t>AREIA E BRITA - PED. Nº 2513 / 2517 / 2553 / 2555 / 2554</t>
  </si>
  <si>
    <t>REF. 08/2022</t>
  </si>
  <si>
    <t>ARAME E VASSOURA</t>
  </si>
  <si>
    <t>5764</t>
  </si>
  <si>
    <t>19224252000122</t>
  </si>
  <si>
    <t>IRMAOS BECKER</t>
  </si>
  <si>
    <t>82324</t>
  </si>
  <si>
    <t>14939732000156</t>
  </si>
  <si>
    <t>LOKS EQUIPAMENTOS LTDA</t>
  </si>
  <si>
    <t>LOCAÇÃO DE EQUIPAMENTOS - FL 2245</t>
  </si>
  <si>
    <t>810525</t>
  </si>
  <si>
    <t>810522</t>
  </si>
  <si>
    <t>810526</t>
  </si>
  <si>
    <t>772633</t>
  </si>
  <si>
    <t>89993250678</t>
  </si>
  <si>
    <t>VAGNER ADRIANI MARTINS</t>
  </si>
  <si>
    <t>FRETE ESCORAMENTO LOKS</t>
  </si>
  <si>
    <t>PIX: 89993250678</t>
  </si>
  <si>
    <t>LUVA VAQUETA</t>
  </si>
  <si>
    <t>44751926000194</t>
  </si>
  <si>
    <t>DL LOCAÇÕES E TRANSPORTES LTDA</t>
  </si>
  <si>
    <t>11776778650</t>
  </si>
  <si>
    <t xml:space="preserve">BRENO DE SELES FERREIRA </t>
  </si>
  <si>
    <t>CEF - 13 - 3797 - 7875 - 11776778650</t>
  </si>
  <si>
    <t>CEF 13 - 3797 7875</t>
  </si>
  <si>
    <t>CEF - 13 - 1068 - 51735 - 63268060625</t>
  </si>
  <si>
    <t>EVENTOS SST E-SOCIAL 20/09</t>
  </si>
  <si>
    <t>21944558000103</t>
  </si>
  <si>
    <t>LOCAN ANDAIMES</t>
  </si>
  <si>
    <t>LOCAÇÃO DE ANDAIMES</t>
  </si>
  <si>
    <t>2022/1129</t>
  </si>
  <si>
    <t>MATERIAIS DE PROTEÇÃO</t>
  </si>
  <si>
    <t>61226</t>
  </si>
  <si>
    <t>MEDIÇÃO</t>
  </si>
  <si>
    <t>2022/2458</t>
  </si>
  <si>
    <t>17786</t>
  </si>
  <si>
    <t>113307</t>
  </si>
  <si>
    <t>BETONEIRA E MARTELO</t>
  </si>
  <si>
    <t>18095</t>
  </si>
  <si>
    <t>COMPETENCIA 09/2022</t>
  </si>
  <si>
    <t>ALUGUEL DE FORMA KIT SLUMP - FL 11228</t>
  </si>
  <si>
    <t xml:space="preserve">CESTAS BASICAS </t>
  </si>
  <si>
    <t>171698</t>
  </si>
  <si>
    <t>18134</t>
  </si>
  <si>
    <t>EXAMES MEDICOS</t>
  </si>
  <si>
    <t>3099</t>
  </si>
  <si>
    <t>MOTOR E MANGOTE</t>
  </si>
  <si>
    <t>18220</t>
  </si>
  <si>
    <t>11880</t>
  </si>
  <si>
    <t>ADM OBRA - PARC. 2/18</t>
  </si>
  <si>
    <t>ADM OBRA - PARC. 3/18</t>
  </si>
  <si>
    <t>18 HORAS EXTRAS</t>
  </si>
  <si>
    <t>4 HORAS EXTRAS</t>
  </si>
  <si>
    <t>6 HORAS EXTRAS</t>
  </si>
  <si>
    <t>FOLHA 09/2022</t>
  </si>
  <si>
    <t>MENSALIDADE 10/2022</t>
  </si>
  <si>
    <t>41598885000150</t>
  </si>
  <si>
    <t>CACAMBAS BOA VISTA LTDA</t>
  </si>
  <si>
    <t>LOCAÇÃO DE CAÇCAMBAS</t>
  </si>
  <si>
    <t>771</t>
  </si>
  <si>
    <t>ADM OBRA - PARC. 4/18</t>
  </si>
  <si>
    <t>REF. 09/2022</t>
  </si>
  <si>
    <t>MEDIÇÃO 09/2022</t>
  </si>
  <si>
    <t>24684087</t>
  </si>
  <si>
    <t>CONCRETAGEM</t>
  </si>
  <si>
    <t>12107</t>
  </si>
  <si>
    <t>54228255604</t>
  </si>
  <si>
    <t>ANTONIO TRINDADE FERNANDES</t>
  </si>
  <si>
    <t>PIX: 54228255604</t>
  </si>
  <si>
    <t>AREIA LAVADA - PED. Nº 2581 / 2706</t>
  </si>
  <si>
    <t>EVENTOS SST E-SOCIAL 20/10</t>
  </si>
  <si>
    <t>2 CAÇAMBAS</t>
  </si>
  <si>
    <t>839</t>
  </si>
  <si>
    <t>REF. 10/2022</t>
  </si>
  <si>
    <t>114041</t>
  </si>
  <si>
    <t>CORDOALHAS</t>
  </si>
  <si>
    <t>141032</t>
  </si>
  <si>
    <t>141033</t>
  </si>
  <si>
    <t>18420</t>
  </si>
  <si>
    <t>COMPETENCIA 10/2022</t>
  </si>
  <si>
    <t>ALUGUEL DE FORMAS E KIT SLUMP - FL 11515</t>
  </si>
  <si>
    <t>SERVIÇO</t>
  </si>
  <si>
    <t>2022/3083</t>
  </si>
  <si>
    <t>18463</t>
  </si>
  <si>
    <t>175950</t>
  </si>
  <si>
    <t>CEF - 013 - 1422 - 00033063-8 - 41623141877</t>
  </si>
  <si>
    <t>CEF - 13 - 707 - 530625 - 09394979646</t>
  </si>
  <si>
    <t>FOLHA 10/2022</t>
  </si>
  <si>
    <t>REF. 11/2022</t>
  </si>
  <si>
    <t>1 CAÇAMBA</t>
  </si>
  <si>
    <t>894</t>
  </si>
  <si>
    <t>18552</t>
  </si>
  <si>
    <t>LOCAÇÃO DE EQUIPAMENTOS - FL 2378</t>
  </si>
  <si>
    <t>34857089000129</t>
  </si>
  <si>
    <t>SPE CANTO DA ESPERANCA</t>
  </si>
  <si>
    <t>RELÓGIO DE PONTO</t>
  </si>
  <si>
    <t>24200699000100</t>
  </si>
  <si>
    <t xml:space="preserve">ELITE EPIS </t>
  </si>
  <si>
    <t>66312</t>
  </si>
  <si>
    <t>9301</t>
  </si>
  <si>
    <t>IRRF - 10/2022</t>
  </si>
  <si>
    <t>INSS 10/2022</t>
  </si>
  <si>
    <t>CNR MATERIAIS DE CONSTRUÇÕES - FITA ISOLANTE</t>
  </si>
  <si>
    <t>REEMBOLSO</t>
  </si>
  <si>
    <t>05193541682</t>
  </si>
  <si>
    <t>HEVERY HAIRNER PRADO MARIA</t>
  </si>
  <si>
    <t>LOJA ELETRICA
- FITA</t>
  </si>
  <si>
    <t>ARAME RECOZIDO</t>
  </si>
  <si>
    <t>812795</t>
  </si>
  <si>
    <t>63388</t>
  </si>
  <si>
    <t>MATERIAIS ELÉTRICOS</t>
  </si>
  <si>
    <t>197885</t>
  </si>
  <si>
    <t>13º SALÁRIO</t>
  </si>
  <si>
    <t>EVENTOS SST E-SOCIAL 20/11</t>
  </si>
  <si>
    <t>EXAMES MÉDICOS</t>
  </si>
  <si>
    <t>18730</t>
  </si>
  <si>
    <t>SEGUROCOLABORADORES</t>
  </si>
  <si>
    <t xml:space="preserve">GRRF - JOSEILSON SANTOS MORAIS </t>
  </si>
  <si>
    <t>18785</t>
  </si>
  <si>
    <t>178579</t>
  </si>
  <si>
    <t>13507</t>
  </si>
  <si>
    <t>VERGALHÃO</t>
  </si>
  <si>
    <t>07861005000158</t>
  </si>
  <si>
    <t>MADECLARA COMERCIO DE MADEIRAS LTDA</t>
  </si>
  <si>
    <t>SARRAFO</t>
  </si>
  <si>
    <t>ARAME</t>
  </si>
  <si>
    <t>FOLHA 11/2022</t>
  </si>
  <si>
    <t>MENSALIDADE 12/2022</t>
  </si>
  <si>
    <t>BRITA E AREIA - PED. Nº 2902 / 2777 / 2774</t>
  </si>
  <si>
    <t>LOCAÇÃO DE EQUIPAMENTOS - FL 2436</t>
  </si>
  <si>
    <t>18868</t>
  </si>
  <si>
    <t>MASSA GRAUTHE</t>
  </si>
  <si>
    <t>2362</t>
  </si>
  <si>
    <t>IRRF - 11/2022</t>
  </si>
  <si>
    <t>INSS -11/2022</t>
  </si>
  <si>
    <t>EXAME DEMISSIONAL</t>
  </si>
  <si>
    <t>2022/892</t>
  </si>
  <si>
    <t>GRAUTE</t>
  </si>
  <si>
    <t>86340</t>
  </si>
  <si>
    <t>ADM OBRA - PARC. 5/18</t>
  </si>
  <si>
    <t>ADM OBRA - PARC. 6/18</t>
  </si>
  <si>
    <t>EVENTOS SST E-SOCIAL 20/12</t>
  </si>
  <si>
    <t>41549058000176</t>
  </si>
  <si>
    <t>BH PROTENSÃO LTDA</t>
  </si>
  <si>
    <t>PERFURAÇÃO DE POÇO</t>
  </si>
  <si>
    <t>2022/38</t>
  </si>
  <si>
    <t>INTER - 1 - 135608856 - 41549058000176</t>
  </si>
  <si>
    <t>FOLHA 13º 2022</t>
  </si>
  <si>
    <t>PRESTAÇÃO DE SERVIÇO</t>
  </si>
  <si>
    <t>2022/3577</t>
  </si>
  <si>
    <t>ALUGUEL DE EQUIPAMENTOS</t>
  </si>
  <si>
    <t>2022/11919</t>
  </si>
  <si>
    <t>19058</t>
  </si>
  <si>
    <t>SEGURO COLABORADORES</t>
  </si>
  <si>
    <t>LUVAS</t>
  </si>
  <si>
    <t>68310</t>
  </si>
  <si>
    <t>19106</t>
  </si>
  <si>
    <t>INSS - 13º SALÁRIO 2022</t>
  </si>
  <si>
    <t>FRETE 29/11/2022</t>
  </si>
  <si>
    <t>93649070600</t>
  </si>
  <si>
    <t>ADILSON LEITE DA COSTA</t>
  </si>
  <si>
    <t>06182897635</t>
  </si>
  <si>
    <t>EDUARDO PEREIRA</t>
  </si>
  <si>
    <t>MENSALIDADE 01/2023</t>
  </si>
  <si>
    <t>FGTS - 12/2022</t>
  </si>
  <si>
    <t>CESTAS BASICAS - NF 184755</t>
  </si>
  <si>
    <t>LOCAÇÃO DE EQUIPAMENTOS - FL 2492</t>
  </si>
  <si>
    <t>28514713000192</t>
  </si>
  <si>
    <t>RAINHA CESTAS LTDA</t>
  </si>
  <si>
    <t>CESTAS DE NATAL - NF 5140 - BOLETO</t>
  </si>
  <si>
    <t>MOTOR E MANGOTE - NF 19189</t>
  </si>
  <si>
    <t>18802977000198</t>
  </si>
  <si>
    <t>ARGAPOLAR ARGAMASSAS ESPECIAIS</t>
  </si>
  <si>
    <t>CHAPISCO COLANTE - NF 50159</t>
  </si>
  <si>
    <t>MATERIAIS DIVERSOS - NF 24684409</t>
  </si>
  <si>
    <t>CIMENTO - NF 116215</t>
  </si>
  <si>
    <t>CESTAS DE NATAL - NF 185871</t>
  </si>
  <si>
    <t>32218944000135</t>
  </si>
  <si>
    <t>CERAMICA PARAENSE LTDA</t>
  </si>
  <si>
    <t>TIJOLOS - NF 12499</t>
  </si>
  <si>
    <t>DARF 0561 - 12/2022</t>
  </si>
  <si>
    <t>DARF INSS - 12/2022</t>
  </si>
  <si>
    <t>CONCRETAGEM - NF 14661</t>
  </si>
  <si>
    <t xml:space="preserve">09 DIAS VALE TRANPOSTE E CAFÉ </t>
  </si>
  <si>
    <t>CHURRASCO</t>
  </si>
  <si>
    <t>EVENTOS SST E-SOCIAL 20/01</t>
  </si>
  <si>
    <t>AREIA - PED Nº 2948/2957</t>
  </si>
  <si>
    <t>02 CAÇAMBAS - NFS-e 1105</t>
  </si>
  <si>
    <t>EXAMES MEDICOS - NFS-e 1684</t>
  </si>
  <si>
    <t>BETONEIRA E GUINCHO - NF 19371</t>
  </si>
  <si>
    <t>TIJOLOS - NF 12514</t>
  </si>
  <si>
    <t>UNIFORMES - NF 73952</t>
  </si>
  <si>
    <t>LONA PRETA E FRETE - NF 2387</t>
  </si>
  <si>
    <t>CESTAS BASICAS - NF 188801</t>
  </si>
  <si>
    <t>06731281646</t>
  </si>
  <si>
    <t xml:space="preserve">TIAGO ALMEIDA  AMORIM
</t>
  </si>
  <si>
    <t xml:space="preserve">SERENA LANCHES </t>
  </si>
  <si>
    <t>FRETE - 13/01</t>
  </si>
  <si>
    <t>ADM OBRA - PARC. 7/18</t>
  </si>
  <si>
    <t>ADM OBRA - PARC. 8/18</t>
  </si>
  <si>
    <t>13265085635</t>
  </si>
  <si>
    <t>ALEILSON CRYSTIAN DE ARAUJO</t>
  </si>
  <si>
    <t>FOLHA 01/2023</t>
  </si>
  <si>
    <t>MENSALIDADE 02/2023</t>
  </si>
  <si>
    <t>MOTOBOY</t>
  </si>
  <si>
    <t>REF. 01/2023</t>
  </si>
  <si>
    <t>PLOTAGENS - 2023/72</t>
  </si>
  <si>
    <t>AREIA - PED. Nº 2991 / 3214</t>
  </si>
  <si>
    <t>FGTS - 01/2023</t>
  </si>
  <si>
    <t>FGTS DISSIDIO - 01/2023</t>
  </si>
  <si>
    <t>SÃO JOSÉ CIMENTO</t>
  </si>
  <si>
    <t>CIMENTO - NF 116707</t>
  </si>
  <si>
    <t>CONSULTARELABLOC</t>
  </si>
  <si>
    <t>ALUGUEL DE FORMAS E KIT SLUMP - FL 12229</t>
  </si>
  <si>
    <t>ALUGUEL DE EQUIPAMENTOS - NFS-e 2023/235 - Prestação de serviço</t>
  </si>
  <si>
    <t>LOKS EQUIPAMENTOS</t>
  </si>
  <si>
    <t>LOCAÇÃO DE EQUIPAMENTOS - FL 2547</t>
  </si>
  <si>
    <t>DARF 0561 - 01/2023</t>
  </si>
  <si>
    <t>DCTFWEB - INSS - 01/2023</t>
  </si>
  <si>
    <t xml:space="preserve">UNIVERSO ELETRICO </t>
  </si>
  <si>
    <t>MATERIAIS ELETRICOS - NF 216323</t>
  </si>
  <si>
    <t>CIMENTO - NF 117055</t>
  </si>
  <si>
    <t>CASA FERREIRA GONÇALVES</t>
  </si>
  <si>
    <t>MATERIAIS DIVERSOS - NF 410759</t>
  </si>
  <si>
    <t>CERAMICA PARAENSE</t>
  </si>
  <si>
    <t>TIJOLOS - NF 12556</t>
  </si>
  <si>
    <t>KALUNGA - MATERIAIS DE ESCRITÓRIO - NF 11662857</t>
  </si>
  <si>
    <t>2 FRETES - 24/01 E 26/01</t>
  </si>
  <si>
    <t>13735687636</t>
  </si>
  <si>
    <t>BRUNO CARVALHO SILVA</t>
  </si>
  <si>
    <t>33276955806</t>
  </si>
  <si>
    <t>WILLIAN SILVA SANTOS</t>
  </si>
  <si>
    <t>ELITE EPI</t>
  </si>
  <si>
    <t>LUVAS E BOTAS - NF 71270</t>
  </si>
  <si>
    <t>BETONEIRA E GUINCHO - NF 19664</t>
  </si>
  <si>
    <t>PASI SEGUROS</t>
  </si>
  <si>
    <t>PLIMAX PERSONA</t>
  </si>
  <si>
    <t>CESTAS BASICAS - NF 191863</t>
  </si>
  <si>
    <t>ABRIL UNIFORMES</t>
  </si>
  <si>
    <t>CAMISAS E CALÇAS - NF 4812</t>
  </si>
  <si>
    <t>CAÇAMBA PARA GUINCHO - NF 19735</t>
  </si>
  <si>
    <t>TIJOLOS - NF 12574</t>
  </si>
  <si>
    <t>PENEIRA, PINO TELA - NF 24684623</t>
  </si>
  <si>
    <t>UNIÃO IMPERMEABILIZANTES</t>
  </si>
  <si>
    <t>RESIGROUT E RESIROLL - NF 4692</t>
  </si>
  <si>
    <t>CARTÃO CARTOLINA - NF 20387 - REEMBOLSO RENATO OLIVEIRA</t>
  </si>
  <si>
    <t>TIAGO DE ALMEIDA AMORIM</t>
  </si>
  <si>
    <t>GELO - REEMBOLSO TIAGO ALMEIDA</t>
  </si>
  <si>
    <t>LEONARDO JOSÉ RODRIGUES</t>
  </si>
  <si>
    <t>FRETE TUPI - 31/01</t>
  </si>
  <si>
    <t>TAMBASA ATACADISTA</t>
  </si>
  <si>
    <t>ADM OBRA - PARC. 9/18</t>
  </si>
  <si>
    <t>ADM OBRA - PARC. 10/18</t>
  </si>
  <si>
    <t>RENATO OLIVEIRA - FOLHA 02/2023</t>
  </si>
  <si>
    <t>TED/PIX</t>
  </si>
  <si>
    <t>MHS SEGURANÇA E MEDICINA DO TRABALHO - MENSALIDADE 03/2023</t>
  </si>
  <si>
    <t xml:space="preserve"> NF A EMITIR</t>
  </si>
  <si>
    <t>MOTOBOY OBRA - 02/2023</t>
  </si>
  <si>
    <t>AREIA - PED. Nº 3126 / 3151</t>
  </si>
  <si>
    <t>PLOTAGENS - NF A EMITIR</t>
  </si>
  <si>
    <t>FGTS - 02/2023</t>
  </si>
  <si>
    <t>CIMENTO - NF 117408</t>
  </si>
  <si>
    <t xml:space="preserve">WORK MED </t>
  </si>
  <si>
    <t>REALIZAÇÃO DE EXAMES - NFS-e  1821</t>
  </si>
  <si>
    <t>CEMIG</t>
  </si>
  <si>
    <t>COMPETENCIA 02/2023</t>
  </si>
  <si>
    <t>TP</t>
  </si>
  <si>
    <t>MARTELO - NF 19829</t>
  </si>
  <si>
    <t>DARF 0561 - 02/2023</t>
  </si>
  <si>
    <t>DCTFWEB - INSS - 02/2023</t>
  </si>
  <si>
    <t>TIJOLOS - NF 12599</t>
  </si>
  <si>
    <t>JOTAGA</t>
  </si>
  <si>
    <t>LOCAÇÃO DE CAÇAMBAS - NFS-e 9</t>
  </si>
  <si>
    <t>MHS SEGURANÇA E MEDICINA DO TRABALHO - EVENTOS SST E-SOCIAL 20/03</t>
  </si>
  <si>
    <t>NF A EMITIR</t>
  </si>
  <si>
    <t>AREIA E BRITA - PED. Nº 3168/3172/3178/3252</t>
  </si>
  <si>
    <t>RVR SERVIÇOS DE ENGENHARIA</t>
  </si>
  <si>
    <t>ITENS DE PAPELARIA PARA ORGANIZAÇÃO DO ESCRITÓRIO NA OBRA</t>
  </si>
  <si>
    <t>CIMENTO - NF 117734</t>
  </si>
  <si>
    <t>CARMO SION</t>
  </si>
  <si>
    <t>REGUA ALUMINIO - NF 11207</t>
  </si>
  <si>
    <t>BOA VISTA CAÇAMBAS</t>
  </si>
  <si>
    <t>LOCAÇÃO DE CAÇAMBA - NFS-e 54</t>
  </si>
  <si>
    <t>AÇO SANTA CLARA</t>
  </si>
  <si>
    <t>AÇO, PREGO E ARAME - NF 43284</t>
  </si>
  <si>
    <t>CIMENTO - NF 117833</t>
  </si>
  <si>
    <t>CESTAS BASICAS - NF 194518</t>
  </si>
  <si>
    <t>BETONEIRA E GUINCHO - NF 19985</t>
  </si>
  <si>
    <t>CAÇAMBA PARA GUINCHO - NF 20042</t>
  </si>
  <si>
    <t>CIMENTO - NF 118021</t>
  </si>
  <si>
    <t>03916157698</t>
  </si>
  <si>
    <t>EDUARDO GONÇALVES FELIX</t>
  </si>
  <si>
    <t>RENATO OLIVEIRA - FOLHA 03/2023</t>
  </si>
  <si>
    <t>MHS SEGURANÇA E MEDICINA DO TRABALHO - MENSALIDADE 04/2023</t>
  </si>
  <si>
    <t>MOTOBOY OBRA - 03/2023</t>
  </si>
  <si>
    <t xml:space="preserve">AREIA - PED. Nº 2810 / 2822 / 3180 </t>
  </si>
  <si>
    <t>FGTS - 03/2023</t>
  </si>
  <si>
    <t>VASSORA, PAPEL HIGIENICO, DESINFETANTE - NF 2323</t>
  </si>
  <si>
    <t>CIMENTO - NF 118146</t>
  </si>
  <si>
    <t>TUPI ANDAIMES</t>
  </si>
  <si>
    <t>LOCAÇÃO DE ANDAIMES - ND 58152</t>
  </si>
  <si>
    <t>UNIVERSO ELÉTRICO</t>
  </si>
  <si>
    <t>MATERIAIS ELÉTRICOS - NF 225369</t>
  </si>
  <si>
    <t>COMPETENCIA 03/2023</t>
  </si>
  <si>
    <t>CIMENTO - NF 118415</t>
  </si>
  <si>
    <t>DARF IRRF - 03/2023</t>
  </si>
  <si>
    <t>DCTFWEB - 03/2023</t>
  </si>
  <si>
    <t>SOCIEDADE IRMÃOS BARROS ANDRADE</t>
  </si>
  <si>
    <t>PINO LISO - NF 19632</t>
  </si>
  <si>
    <t>70248624679</t>
  </si>
  <si>
    <t>PEDRO HENRIQUE LOPES DOS SANTOS</t>
  </si>
  <si>
    <t>MHS SEGURANÇA E MEDICINA DO TRABALHO - EVENTOS SST E-SOCIAL 20/04</t>
  </si>
  <si>
    <t>AREIA - PED. Nº 3193</t>
  </si>
  <si>
    <t>MARTELO MAKITA - NF 20297</t>
  </si>
  <si>
    <t>MATERIAIS DIVERSOS - NF 2335</t>
  </si>
  <si>
    <t>IRMÃOS BECKER</t>
  </si>
  <si>
    <t>ARGAMASSA - NF 91089</t>
  </si>
  <si>
    <t>MATERIAIS ELÉTRICOS - NF 417979</t>
  </si>
  <si>
    <t>CIMENTO - NF 118692</t>
  </si>
  <si>
    <t>BETONEIRA E GUINCHO - NF 20338</t>
  </si>
  <si>
    <t>CESTAS BASICAS - NF 197995</t>
  </si>
  <si>
    <t>TAMBASA</t>
  </si>
  <si>
    <t>TELA, ESPUMA, DISCO, DESEMPENADEIRA - NF 18657585</t>
  </si>
  <si>
    <t>CAÇAMBA PARA GUINCHO - NF 20403</t>
  </si>
  <si>
    <t xml:space="preserve">UBER - EDUARDO PEREIRA </t>
  </si>
  <si>
    <t xml:space="preserve">RECARGA CELULAR - EDUARDO PEREIRA </t>
  </si>
  <si>
    <t>LEANDRO RIBEIRO MARTINS</t>
  </si>
  <si>
    <t>MOTOBOY - CARTÓRIO RECONHECER FIRMA,, PROCURAÇÃO</t>
  </si>
  <si>
    <t>H&amp;L PRE MOLDADOS</t>
  </si>
  <si>
    <t>RENATO OLIVEIRA - FOLHA 04/2023</t>
  </si>
  <si>
    <t>MHS SEGURANÇA E MEDICINA DO TRABALHO - MENSALIDADE 05/2023</t>
  </si>
  <si>
    <t>MOTOBOY OBRA - 04/2023</t>
  </si>
  <si>
    <t>AREIA - PED. Nº 2863 / 2870 / 3320</t>
  </si>
  <si>
    <t>FGTS - 04/2023</t>
  </si>
  <si>
    <t>CIMENTO - NF 118953</t>
  </si>
  <si>
    <t>LOCAÇÃO DE ANDAIMES - ND 58558</t>
  </si>
  <si>
    <t>MARTELO - NF 20498</t>
  </si>
  <si>
    <t>MATERIAIS DIVERSOS - NF 2348</t>
  </si>
  <si>
    <t xml:space="preserve">BOA VISTA </t>
  </si>
  <si>
    <t>LOCAÇÃO DE CAÇAMBAS - NFS-e 204</t>
  </si>
  <si>
    <t>MATERIAIS ELÉTRICOS - NF 232374</t>
  </si>
  <si>
    <t>CONCRETARTE</t>
  </si>
  <si>
    <t>ESPUMA, PINO, PREGO, DISCO - NF 24684984</t>
  </si>
  <si>
    <t>KIT PROTEÇÃO - NF 2281</t>
  </si>
  <si>
    <t>DARF IRRF - 04/2023</t>
  </si>
  <si>
    <t>DARF DCTFWEB - 04/2023</t>
  </si>
  <si>
    <t>CIMENTO - NF 119231</t>
  </si>
  <si>
    <t>WALSYWA</t>
  </si>
  <si>
    <t>TELAS</t>
  </si>
  <si>
    <t>ADM OBRA - PARC. 11/18</t>
  </si>
  <si>
    <t>ADM OBRA - PARC. 12/18</t>
  </si>
  <si>
    <t>MHS SEGURANÇA E MEDICINA DO TRABALHO - EVENTOS SST E-SOCIAL 20/05</t>
  </si>
  <si>
    <t>AREIA E BRITA - PED. Nº 3348/3501/3518</t>
  </si>
  <si>
    <t>MATERIAL DIVERSOS - NF 420904</t>
  </si>
  <si>
    <t>BETONEIRA E GUINCHO - NF 20658</t>
  </si>
  <si>
    <t>CESTAS BASICAS - NF 200993</t>
  </si>
  <si>
    <t>CAÇAMBA - NF 20721</t>
  </si>
  <si>
    <t>CIMENTO - NF 119603</t>
  </si>
  <si>
    <t>JESULITO DE OLIVEIRA</t>
  </si>
  <si>
    <t>QUADRO DE COMANDO - NF 115</t>
  </si>
  <si>
    <t xml:space="preserve">FRETE </t>
  </si>
  <si>
    <t>SIKA</t>
  </si>
  <si>
    <t>IMPERMEABILIZAÇÃO</t>
  </si>
  <si>
    <t>RENATO OLIVEIRA - FOLHA 05/2023</t>
  </si>
  <si>
    <t>MHS SEGURANÇA E MEDICINA DO TRABALHO - MENSALIDADE 06/2023</t>
  </si>
  <si>
    <t>MOTOBOY OBRA - 05/2023</t>
  </si>
  <si>
    <t>AREIA - PED. Nº 3537</t>
  </si>
  <si>
    <t>FGTS - 05/2023</t>
  </si>
  <si>
    <t>LOCAÇÃO DE EQUIPAMENTOS - ND 59015</t>
  </si>
  <si>
    <t>GRRF - PEDRO HENRIQUE SILVA SANTOS</t>
  </si>
  <si>
    <t>MARTELO - NF 20836</t>
  </si>
  <si>
    <t>MATERIAIS DIVERSOS - NF 24685132</t>
  </si>
  <si>
    <t>CIMENTO - NF 119870</t>
  </si>
  <si>
    <t>CIMENTO - NF 119891</t>
  </si>
  <si>
    <t>ARMARINHO BARTOLOMEU</t>
  </si>
  <si>
    <t>TELA - NF 18906100</t>
  </si>
  <si>
    <t>CIMENTO - NF 119931</t>
  </si>
  <si>
    <t>DARF DCTFWEB INSS/IRRF - 05/2023</t>
  </si>
  <si>
    <t>IMA EQUIPAMENTOS</t>
  </si>
  <si>
    <t>BOTINAS E OCULOS - NF 90103</t>
  </si>
  <si>
    <t>IPTU 2023 - PARC. 1/6</t>
  </si>
  <si>
    <t>CAMISA E CALÇA - NF 5135</t>
  </si>
  <si>
    <t>MATERIAIS DIVERSOS - NF 424606</t>
  </si>
  <si>
    <t>MHS SEGURANÇA E MEDICINA DO TRABALHO - EVENTOS SST E-SOCIAL 20/06</t>
  </si>
  <si>
    <t>CIMENTO - NF 120214 ( CREDITO 2.480,00 )</t>
  </si>
  <si>
    <t>LOCAÇÃO DE ANDAIMES - NF 570</t>
  </si>
  <si>
    <t>BETONEIRA E GUINCHO - NF 20995</t>
  </si>
  <si>
    <t>CAÇAMBA - NF 21052</t>
  </si>
  <si>
    <t>CESTAS BASICAS - NF 204692</t>
  </si>
  <si>
    <t>IGB SOLUÇÕES</t>
  </si>
  <si>
    <t>FIXAR REVESTIMENTOS TECNICOS</t>
  </si>
  <si>
    <t>RENATO OLIVEIRA - FOLHA 06/2023</t>
  </si>
  <si>
    <t>MHS SEGURANÇA E MEDICINA DO TRABALHO - MENSALIDADE 07/2023</t>
  </si>
  <si>
    <t>MOTOBOY OBRA - 06/2023</t>
  </si>
  <si>
    <t>AREIAE BRITA - PED. Nº 3551 / 3568 / 3571 / 3587 / 3590</t>
  </si>
  <si>
    <t>FGTS - 06/2023</t>
  </si>
  <si>
    <t>MATERIAIS DIVERSOS - NF 1396</t>
  </si>
  <si>
    <t>LOCAÇÃO DE ANDAIMES - ND 59292</t>
  </si>
  <si>
    <t>CIMENTO - NF 120470</t>
  </si>
  <si>
    <t>DISCO POLICORTE E PINO - NF 12110</t>
  </si>
  <si>
    <t>COMPETENCIA 06/2023</t>
  </si>
  <si>
    <t>MARTELO, MOTOR E MANGOTE - NF 21157</t>
  </si>
  <si>
    <t>CIMENTO - NF 120607</t>
  </si>
  <si>
    <t>DARF DCTFWEB INSS/IRRF - 06/2023</t>
  </si>
  <si>
    <t>IPTU 2023 - PARC. 2/6</t>
  </si>
  <si>
    <t>ARGAMASSA E GRAUTE - NF 2516</t>
  </si>
  <si>
    <t>AREIA - PED. Nº 3598 / 3712</t>
  </si>
  <si>
    <t>LOCAÇÃO DE ESCORAMENTOS - ND 686</t>
  </si>
  <si>
    <t>M H DA SILVA</t>
  </si>
  <si>
    <t>REALIZAÇÃO DE EXAMES - NFS-e 2023/598</t>
  </si>
  <si>
    <t>MOTOR E MANGOTE - NF 21271</t>
  </si>
  <si>
    <t>CIMENTO - NF 120796</t>
  </si>
  <si>
    <t>CESTAS BASICAS - NF 208101</t>
  </si>
  <si>
    <t>BETONEIRA E GUINCHO - NF 21307</t>
  </si>
  <si>
    <t>MATERIAIS DIVERSOS - NF 2548</t>
  </si>
  <si>
    <t>CIMENTO - NF 121109</t>
  </si>
  <si>
    <t>CAÇAMBA PARA GUINCHO - NF 21358</t>
  </si>
  <si>
    <t>LOJA ELÉTRICA</t>
  </si>
  <si>
    <t>MATERIAIS ELÉTRICOS - NF 862366</t>
  </si>
  <si>
    <t>ADM OBRA - PARC. 13/18</t>
  </si>
  <si>
    <t>00000012793</t>
  </si>
  <si>
    <t>BRUNO RODRIGUES DOS SANTOS</t>
  </si>
  <si>
    <t>RENATO OLIVEIRA - FOLHA 07/2023</t>
  </si>
  <si>
    <t>MHS SEGURANÇA E MEDICINA DO TRABALHO - MENSALIDADE 08/2023</t>
  </si>
  <si>
    <t>MOTOBOY OBRA - 07/2023</t>
  </si>
  <si>
    <t>AREIA E BRITA - PED. Nº 3735 / 3747 / 3388</t>
  </si>
  <si>
    <t>PINO LISO, CAIXA PLASTICA, CAMARA AR, BALDE - NF 24685462</t>
  </si>
  <si>
    <t>FGTS - 07/2023</t>
  </si>
  <si>
    <t>LOCAÇÃO DE ESCORAMENTO - ND 59710</t>
  </si>
  <si>
    <t>WILLIAM BISPO CORREIA - GRRF</t>
  </si>
  <si>
    <t>ALEILSON CRYSTIAN DE ARAÚJO - GRRF</t>
  </si>
  <si>
    <t>EDUARDO PEREIRA - GRRF</t>
  </si>
  <si>
    <t>MARTELO - NF 21464</t>
  </si>
  <si>
    <t>COMPETENCIA 07/2023</t>
  </si>
  <si>
    <t>CIMENTO - NF 121340</t>
  </si>
  <si>
    <t>MATERIAIS DIVERSOS - NF 431405</t>
  </si>
  <si>
    <t>DARF DCTFWEB INSS/IRRF - 07/2023</t>
  </si>
  <si>
    <t>IPTU 2023 - PARC. 3/6</t>
  </si>
  <si>
    <t>10148242650</t>
  </si>
  <si>
    <t>GLAUBER SANTOS LIMA</t>
  </si>
  <si>
    <t>MHS SEGURANÇA E MEDICINA DO TRABALHO - EVENTOS SST E-SOCIAL 20/08</t>
  </si>
  <si>
    <t>AREIA E BRITA - PED. Nº 3763 / 3769 / 3781</t>
  </si>
  <si>
    <t>LOCAÇÃO DE ESCORAMENTO - NF 802</t>
  </si>
  <si>
    <t>MATERIAIS DIVERSOS - NF 26552656</t>
  </si>
  <si>
    <t>BETONEIRA E GUINCHO - NF 21601</t>
  </si>
  <si>
    <t>CESTAS BASICAS - NF 211899</t>
  </si>
  <si>
    <t>CIMENTO - NF 121702</t>
  </si>
  <si>
    <t>PINO LISO - NF 24685603</t>
  </si>
  <si>
    <t>CAÇAMBA PARA GUINCHO - NF 21658</t>
  </si>
  <si>
    <t>02 DIARIAS - REEMBOLSO RVR ENGENHARIA</t>
  </si>
  <si>
    <t>MATERIAIS DIVERSOS - NF 846353</t>
  </si>
  <si>
    <t>SIKATOP FLEX - NF 247376</t>
  </si>
  <si>
    <t>DVG SICAL</t>
  </si>
  <si>
    <t>BLOCO CCA - NF 13573</t>
  </si>
  <si>
    <t>14020156662</t>
  </si>
  <si>
    <t>WELLINGTON GOMES PAIVA</t>
  </si>
  <si>
    <t>RENATO OLIVEIRA - FOLHA 08/2023</t>
  </si>
  <si>
    <t>AREIA - PED. Nº 3780</t>
  </si>
  <si>
    <t>FGTS - 08/2023</t>
  </si>
  <si>
    <t>RALO DE FERRO - NF 434034</t>
  </si>
  <si>
    <t>CIMENTO - NF 121999</t>
  </si>
  <si>
    <t>LOCAÇÃO DE ANDAIMES - ND 60061</t>
  </si>
  <si>
    <t>BOA VISTA CAÇAMBA</t>
  </si>
  <si>
    <t>LOCAÇÃO DE CAÇAMBAS - NF 621</t>
  </si>
  <si>
    <t>MARTELO MAKITA - NF 21759</t>
  </si>
  <si>
    <t>COMPETENCIA 08/2023</t>
  </si>
  <si>
    <t>COLA, PISTOLA, DESEMPENADEIRA, SELA TRINCA - NF 19359259</t>
  </si>
  <si>
    <t>CIMENTO - NF 122170</t>
  </si>
  <si>
    <t>MATERIAIS DIVERSOS - NF 12756</t>
  </si>
  <si>
    <t>ARGAMASSA E GRAUTE - NF 8159</t>
  </si>
  <si>
    <t>INTERRUPTOR E ESCOVA DE CARVÃO - NF 2396</t>
  </si>
  <si>
    <t>MÃO DE OBRA MARTELETE - NF 2023/62</t>
  </si>
  <si>
    <t>MÃO DE OBRA ESMERILHADEIRA - NF 2023/63</t>
  </si>
  <si>
    <t>EIXO DO CAME, ALAVANCA E ROLAMENTO - NF 2397</t>
  </si>
  <si>
    <t>DCTFWEB INSS/IRRF - 08/2023</t>
  </si>
  <si>
    <t>IPTU 2023 - PARC. 4/6</t>
  </si>
  <si>
    <t>CHAVE ELÉTRICA - NF 2404</t>
  </si>
  <si>
    <t>VT E CAFÉ - REEMBOLSO RENATO OLIVEIRA</t>
  </si>
  <si>
    <t xml:space="preserve">ALEILSON CRYSTIAN DE ARAUJO </t>
  </si>
  <si>
    <t>MATERIAIS DIVERSOS - NF 432028</t>
  </si>
  <si>
    <t>EMMERSON FERREIRA DE ALMEIDA</t>
  </si>
  <si>
    <t>FRETE - 11/08</t>
  </si>
  <si>
    <t>ADM OBRA - PARC. 14/18</t>
  </si>
  <si>
    <t>MHS SEGURANÇA E MEDICINA DO TRABALHO - EVENTOS SST E-SOCIAL 20/09</t>
  </si>
  <si>
    <t>VIAGEM DE ENTULHO, AREIA, BICA CORRIDA - PED. Nº 3608 / 3611 /3613 / 3618 / 4002 / 4004</t>
  </si>
  <si>
    <t>VINICIUS RINALDI</t>
  </si>
  <si>
    <t>DIARIS DE BOBCAT</t>
  </si>
  <si>
    <t>LOCAÇÃO DE ANDAIMES - ND 929</t>
  </si>
  <si>
    <t>CIMENTO - NF 122425</t>
  </si>
  <si>
    <t>M H DA SILVA SEGURANÇA</t>
  </si>
  <si>
    <t>REALIZAÇÃO DE EXAMES - NFS-e 2023/778</t>
  </si>
  <si>
    <t>TIJOLOS - NF 2671</t>
  </si>
  <si>
    <t>CESTAS BASICAS - NF 215140</t>
  </si>
  <si>
    <t>BETONEIRA E GUINCHO - NF 21893</t>
  </si>
  <si>
    <t>MATERIAIS DIVERSOS - NF 436496</t>
  </si>
  <si>
    <t>CIMENTO - NF 122688</t>
  </si>
  <si>
    <t>CAÇAMBA PARA GUINCHO - NF 21952</t>
  </si>
  <si>
    <t>MATERIAIS DIVERSOS - NF 13000</t>
  </si>
  <si>
    <t>MANTA ASFALTICA - NF 249908</t>
  </si>
  <si>
    <t>BLOCOS</t>
  </si>
  <si>
    <t>RENATO OLIVEIRA - FOLHA 09/2023</t>
  </si>
  <si>
    <t>MHS SEGURANÇA E MEDICINA DO TRABALHO - MENSALIDADE 09/2023</t>
  </si>
  <si>
    <t>MOTOBOY OBRA - 08/2023</t>
  </si>
  <si>
    <t>BRITA E AREIA - PED. Nº 3636 / 3651 / 3657 / 4011 / 4017</t>
  </si>
  <si>
    <t>FGTS - 09/2023</t>
  </si>
  <si>
    <t>BRENO DE SELES FERREIRA - GRRF</t>
  </si>
  <si>
    <t>LOCAÇÃO DE ESCORAMENTOS - ND 60375</t>
  </si>
  <si>
    <t>MARTELO - NF 22005</t>
  </si>
  <si>
    <t>COMPETENCIA 09/2023</t>
  </si>
  <si>
    <t>CIMENTO - NF 123055</t>
  </si>
  <si>
    <t>MANTA - NF 7347</t>
  </si>
  <si>
    <t>MATERIAIS DIVERSOS - NF 856161</t>
  </si>
  <si>
    <t>DCTFWEB - INSS/IRRF - 09/2023</t>
  </si>
  <si>
    <t>IPTU 2023 - PARC. 5/6</t>
  </si>
  <si>
    <t>SOCIEDADE IRMÃOS BARROS</t>
  </si>
  <si>
    <t>MATERIAIS DIVERSOS - NF 23736</t>
  </si>
  <si>
    <t>PORTOBELLO SHOP</t>
  </si>
  <si>
    <t>MATERIAIS DIVERSOS - NF 10156</t>
  </si>
  <si>
    <t>MATERIAIS DIVERSOS - NF 10155</t>
  </si>
  <si>
    <t>AREIA E BRITA - PED. Nº 4029/4031</t>
  </si>
  <si>
    <t>LOCAÇÃO DE ANDAIMES - NF 1058</t>
  </si>
  <si>
    <t>BOA VISTA</t>
  </si>
  <si>
    <t>LOCAÇÃO DE CAÇAMBAS - NF 745</t>
  </si>
  <si>
    <t>CIMENTO - NF 123291</t>
  </si>
  <si>
    <t>MATERIAIS DIVERSOS - NF 1248</t>
  </si>
  <si>
    <t>BH MATERIAIS</t>
  </si>
  <si>
    <t>ARGAMASAS - NF 5163</t>
  </si>
  <si>
    <t>BETONEIRA E GUINCHO - NF 22211</t>
  </si>
  <si>
    <t>CESTAS BASICAS - NF 218438</t>
  </si>
  <si>
    <t>LONA, PROTETOR, FITA CREPE, ABRAÇADEIRA - NF 19608466</t>
  </si>
  <si>
    <t>JOELHO, JUNÇÃO, TUBO - NF 440634</t>
  </si>
  <si>
    <t>RC TINTAS</t>
  </si>
  <si>
    <t>MATERIAIS DIVERSOS - NF 5797</t>
  </si>
  <si>
    <t>CAÇAMBA GUINCHO - NF 22289</t>
  </si>
  <si>
    <t>MATERIAIS DIVERSOS - NF 441629</t>
  </si>
  <si>
    <t xml:space="preserve">AREIA E BRITA - PED. Nº 3934 / 4038 </t>
  </si>
  <si>
    <t>FGTS - 10/2023</t>
  </si>
  <si>
    <t>LOCAÇÃO DE ANDAIMES - ND 60748</t>
  </si>
  <si>
    <t>DVG PRECON</t>
  </si>
  <si>
    <t>ARGAMASSA - NF 880279</t>
  </si>
  <si>
    <t>FOLHA DP - 10/2023</t>
  </si>
  <si>
    <t>MHS SEGURANÇA E MEDICINA DO TRABALHO - MENSALIDADE 10/2023</t>
  </si>
  <si>
    <t>MOTOBOY OBRA - 10/2023</t>
  </si>
  <si>
    <t>MARTELO, MARTELETE, ESMERILHADEIRA - NF 22322</t>
  </si>
  <si>
    <t>CIMENTO - NF 123735</t>
  </si>
  <si>
    <t>COMPETENCIA 10/2023</t>
  </si>
  <si>
    <t>DCTFWEB - INSS/IRRF - 10/2023</t>
  </si>
  <si>
    <t>MATERIAIS DIVERSOS - NF 1257</t>
  </si>
  <si>
    <t>IPTU 2023 - PARC. 6/6</t>
  </si>
  <si>
    <t>ARGAMASSA E MASSA PLASTICA - NF 5179</t>
  </si>
  <si>
    <t>AREIA - PED. Nº 3954/ 3992</t>
  </si>
  <si>
    <t>MHS SEGURANÇA E MEDICINA DO TRABALHO - EVENTOS SST E-SOCIAL 20/10</t>
  </si>
  <si>
    <t>LOCAÇÃO DE ANDAIMES - NF 1176</t>
  </si>
  <si>
    <t>WORK MED - AGUARDANDO BOLETO</t>
  </si>
  <si>
    <t>BH MATERIAIS DE CONSTRUÇÃO</t>
  </si>
  <si>
    <t>GRAUTE - NF 5337</t>
  </si>
  <si>
    <t xml:space="preserve">MHS SEGURANÇA E MEDICINA DO TRABALHO </t>
  </si>
  <si>
    <t>REALIZAÇÃO DE EXAMES - NFS-e 2023/954</t>
  </si>
  <si>
    <t>LOCAÇÃO DE CAÇAMBAS - NFS-e 2023/837</t>
  </si>
  <si>
    <t>BOTINAS E MASCARA - NF 88076</t>
  </si>
  <si>
    <t>ARRUELA LISA - NF 443906</t>
  </si>
  <si>
    <t>BETONEIRA E GUINCHO - NF 22505</t>
  </si>
  <si>
    <t>CESTAS BASICAS - NF 222326</t>
  </si>
  <si>
    <t>MATERIAIS DIVERSOS - NF 443907</t>
  </si>
  <si>
    <t>ALPHAVILLE COMERCIO</t>
  </si>
  <si>
    <t>TIJOLOS - NF 366544</t>
  </si>
  <si>
    <t>CAÇAMBA PARA GUINCHO - NF 22577</t>
  </si>
  <si>
    <t>CIMENTO - NF 124324</t>
  </si>
  <si>
    <t>UNIFORMES - NF 5599</t>
  </si>
  <si>
    <t>CASA NOVA TINTAS</t>
  </si>
  <si>
    <t>FITA CREPE E TINTAS - NF 1372</t>
  </si>
  <si>
    <t>FOLHA DP - 11/2023</t>
  </si>
  <si>
    <t>MHS SEGURANÇA E MEDICINA DO TRABALHO - MENSALIDADE 11/2023</t>
  </si>
  <si>
    <t>MOTOBOY OBRA - 11/2023</t>
  </si>
  <si>
    <t>MATERIAIS DIVERSOS - NF 3114</t>
  </si>
  <si>
    <t>FGTS - 11/2023</t>
  </si>
  <si>
    <t>MARTELO, MARTELETE - NF 22669</t>
  </si>
  <si>
    <t>LOCAÇÃO DE ANDAIMES - ND 61101</t>
  </si>
  <si>
    <t>ROLAMENTO, MARTELO, ENGRENAGEM, PLACA DE APERTO - NF 2469</t>
  </si>
  <si>
    <t>TELAS, SELANTE E SERRA - NF 19872232</t>
  </si>
  <si>
    <t>DCTFWEB - INSS/IRRF - 11/2023</t>
  </si>
  <si>
    <t>CIMENTO - NF 124764</t>
  </si>
  <si>
    <t>ADM OBRA - PARC. 15/18</t>
  </si>
  <si>
    <t>AREIA E BRITA - PED. Nº 4060 / 4114 / 4252 / 4257</t>
  </si>
  <si>
    <t>FOLHA DP - 13º SALARIO/2023</t>
  </si>
  <si>
    <t>PIX</t>
  </si>
  <si>
    <t>MHS SEGURANÇA E MEDICINA DO TRABALHO - EVENTOS SST E-SOCIAL 20/11</t>
  </si>
  <si>
    <t>LOCAÇÃO DE ANDAIMES - NF 1303</t>
  </si>
  <si>
    <t>DARF DCTFWEB - INSS/IRRF - 13/2023</t>
  </si>
  <si>
    <t>LOCAÇÃO DE CAÇAMBAS - NF 914</t>
  </si>
  <si>
    <t>BETONEIRA E GUINCHO - NF 22816</t>
  </si>
  <si>
    <t>CESTAS BASICAS - NF 226913</t>
  </si>
  <si>
    <t>CIMENTO - NF 124963</t>
  </si>
  <si>
    <t>CAÇAMBA PARA GUINCHO - NF 22872</t>
  </si>
  <si>
    <t>MATERIAIS HIDRAULICOS - NF 448946</t>
  </si>
  <si>
    <t>MARTELO MAKITA - NF 22980</t>
  </si>
  <si>
    <t>BOA VISTA ACABAMENTOS</t>
  </si>
  <si>
    <t>ARGAMASSA - NF 414</t>
  </si>
  <si>
    <t>TINTAS - NF 8343</t>
  </si>
  <si>
    <t>AREIA E VIAGENS DE TERRA - PED. Nº 4182 / 4300</t>
  </si>
  <si>
    <t>FGTS - 12/2023</t>
  </si>
  <si>
    <t>FOLHA DP - 12/2023</t>
  </si>
  <si>
    <t>MHS SEGURANÇA E MEDICINA DO TRABALHO - MENSALIDADE 12/2023</t>
  </si>
  <si>
    <t>MOTOBOY OBRA - 12/2023</t>
  </si>
  <si>
    <t>MATERIAIS DIVERSOS - NF 1270</t>
  </si>
  <si>
    <t>MARTELETE - NF 23027</t>
  </si>
  <si>
    <t>DCTFWEB - INSS/IRRF - 12/2023</t>
  </si>
  <si>
    <t>CESTAS DE NATAL - NF 228805</t>
  </si>
  <si>
    <t>LOCAÇÃO DE ANDAIMES - ND 61458</t>
  </si>
  <si>
    <t>CIMENTO - NF 125435</t>
  </si>
  <si>
    <t>AREIA E BRITA 0 - PED. Nº 4190 / 4194</t>
  </si>
  <si>
    <t>MHS SEGURANÇA E MEDICINA DO TRABALHO - EVENTOS SST E-SOCIAL 20/12</t>
  </si>
  <si>
    <t>LOCAÇÃO DE ANDAIMES - NF 35</t>
  </si>
  <si>
    <t>LOCAÇÃO DE CAÇAMBA - NF 1067</t>
  </si>
  <si>
    <t>LOCAÇÃO DE CAÇAMBA - NF 1018</t>
  </si>
  <si>
    <t>CESTAS BASICAS - NF 230153</t>
  </si>
  <si>
    <t>BETONEIRA E GUINCHO - NF 23103</t>
  </si>
  <si>
    <t xml:space="preserve">PASI SEGUROS </t>
  </si>
  <si>
    <t>CAÇAMBA PARA GUINCHO - NF 23163</t>
  </si>
  <si>
    <t>BLOCO VAZADOS</t>
  </si>
  <si>
    <t>BRITA E AREIA - PED. 4424 / 4425</t>
  </si>
  <si>
    <t>FGTS - 01/2024</t>
  </si>
  <si>
    <t>FOLHA DP - 01/2024</t>
  </si>
  <si>
    <t>MHS SEGURANÇA E MEDICINA DO TRABALHO - MENSALIDADE 01/2024</t>
  </si>
  <si>
    <t>MOTOBOY OBRA - 01/2024</t>
  </si>
  <si>
    <t>LOCAÇÃO DE ANDAIMES - ND 61833</t>
  </si>
  <si>
    <t>MATERIAIS DIVERSOS - NF 1274</t>
  </si>
  <si>
    <t>CIMENTO - NF 125860</t>
  </si>
  <si>
    <t>MARTELO - NF 23250</t>
  </si>
  <si>
    <t>MATERIAIS HIDRAULICOS - NF 451936</t>
  </si>
  <si>
    <t>BOA VISTA ACAMENTOS</t>
  </si>
  <si>
    <t>TIJOLO - NF 691</t>
  </si>
  <si>
    <t>MARTELETE - NF 23311</t>
  </si>
  <si>
    <t xml:space="preserve">RC TINTAS </t>
  </si>
  <si>
    <t>LIXA, MASSA CORRIDA, TINTAS - NF 10294</t>
  </si>
  <si>
    <t>DCTFWEB - INSS/IRRF - 01/2024</t>
  </si>
  <si>
    <t>MHS SEGURANÇA E MEDICINA DO TRABALHO - EVENTOS SST E-SOCIAL 20/01</t>
  </si>
  <si>
    <t>ARGAMASSA - NF 782</t>
  </si>
  <si>
    <t>ROTOR MARTELETE, ESTATOR MARTELO, PLACA, ENGRENAGEM, ESCOVA - NF 2515</t>
  </si>
  <si>
    <t>LOCAÇÃO DE ANDAIMES - ND 142</t>
  </si>
  <si>
    <t>LOCAÇÃO DE ANDAIMES - ND 141</t>
  </si>
  <si>
    <t>GERALDO ANTÔNIO DE SOUZA - GRRF</t>
  </si>
  <si>
    <t>RICARDO MARCELINO SOBRINHO - GRRF</t>
  </si>
  <si>
    <t>CIMENTO - NF 126243</t>
  </si>
  <si>
    <t>LOCAÇÃO DE CAÇAMBAS - NF 1157</t>
  </si>
  <si>
    <t>BETONEIRA E GUINCHO - NF 23447</t>
  </si>
  <si>
    <t>CESTAS BASICAS - NF 233732</t>
  </si>
  <si>
    <t>MATERIAIS DIVERSOS - NF 1281</t>
  </si>
  <si>
    <t>PASI SEGUROS - AGUARDANDO BOLETO</t>
  </si>
  <si>
    <t>CAÇAMBA PRA GUINCHO - NF 23480</t>
  </si>
  <si>
    <t>AREIA - PED. Nº 4409 / 4452</t>
  </si>
  <si>
    <t>CIMENTO - NF 126504</t>
  </si>
  <si>
    <t>FGTS - 02/2024</t>
  </si>
  <si>
    <t>FOLHA DP - 02/2024</t>
  </si>
  <si>
    <t>MHS SEGURANÇA E MEDICINA DO TRABALHO - MENSALIDADE 02/2024</t>
  </si>
  <si>
    <t>MOTOBOY OBRA - 02/2024</t>
  </si>
  <si>
    <t>TUPI ANDAIME</t>
  </si>
  <si>
    <t>LOCAÇÃO DE ANDAIMES - ND 62185</t>
  </si>
  <si>
    <t>MARTELO - NF 23563</t>
  </si>
  <si>
    <t>LIXA, MASSA, RASPADOR, ROLO, TRINCHA - NF 25890</t>
  </si>
  <si>
    <t>SPARLACK - NF 1783</t>
  </si>
  <si>
    <t>DCTFWEB - INSS/IRRF - 02/2024</t>
  </si>
  <si>
    <t>MATERIAIS DIVERSOS - NF 1285</t>
  </si>
  <si>
    <t>MC BAUCHEMIE</t>
  </si>
  <si>
    <t>MEMBRANA ELÁSTICA DE ACRÍLICO - 4X CARTÃO - NF 193726</t>
  </si>
  <si>
    <t>EUCATEX E SPARLACK - NF 1775</t>
  </si>
  <si>
    <t>LOJAS DO PAULO</t>
  </si>
  <si>
    <t>REBOLO, DISCO, SERRA - NF 26945</t>
  </si>
  <si>
    <t>MATERIAIS ELÉTRICOS - NF 291451</t>
  </si>
  <si>
    <t>ARGAMASSA - NF 10981</t>
  </si>
  <si>
    <t>MHS SEGURANÇA E MEDICINA DO TRABALHO - EVENTOS SST E-SOCIAL 20/02</t>
  </si>
  <si>
    <t>LOCAÇÃO DE ANDAIME - NFS-e 2024/240</t>
  </si>
  <si>
    <t>LIXADEIRA OSCILANTE - NF 23695</t>
  </si>
  <si>
    <t>CAÇAMBAS BOA VISTA</t>
  </si>
  <si>
    <t>LOCAÇÃO DE CAÇAMBAS - NF 1226</t>
  </si>
  <si>
    <t>CESTAS BASICA - NF 236667</t>
  </si>
  <si>
    <t>BETONEIRA, GUINCHO - NF 23752</t>
  </si>
  <si>
    <t>MATERIAIS HIDRAULICOS -NF 457605</t>
  </si>
  <si>
    <t>PISTOLA INETORA - NF 457606</t>
  </si>
  <si>
    <t>CAÇAMBA PARA GUINCHO - NF 23795</t>
  </si>
  <si>
    <t>MATERIAIS DIVERSOS - NF 1290</t>
  </si>
  <si>
    <t>IZAEL BISPO SILVA</t>
  </si>
  <si>
    <t>JEAN ALESI DA SILVA</t>
  </si>
  <si>
    <t>GFD - JEAN ALESI DA SILVA</t>
  </si>
  <si>
    <t>GFD - IZAEL BISPO SILVA</t>
  </si>
  <si>
    <t>AREIA, BRITA E VIAGEM - PED. Nº 3678 / 4488 / 4553</t>
  </si>
  <si>
    <t>ARGAMASSA - NF 911853</t>
  </si>
  <si>
    <t>FOLHA DP - 03/2024</t>
  </si>
  <si>
    <t>MHS SEGURANÇA E MEDICINA DO TRABALHO - MENSALIDADE 03/2024</t>
  </si>
  <si>
    <t>MOTOBOY OBRA - 03/2024</t>
  </si>
  <si>
    <t>TECFER</t>
  </si>
  <si>
    <t>VERGALHÃO - NF 22432</t>
  </si>
  <si>
    <t>ARAME E PREGO - NF 53320</t>
  </si>
  <si>
    <t>MARTELO - NF 23880</t>
  </si>
  <si>
    <t>CIMENTO - NF 127311</t>
  </si>
  <si>
    <t>MATERIAIS DIVERSOS - NF 1298</t>
  </si>
  <si>
    <t>PROTETOR DE PISO - NF 20510044</t>
  </si>
  <si>
    <t>LOCAÇÃO DE CAÇAMBAS - NF 1322</t>
  </si>
  <si>
    <t xml:space="preserve">LARA INDUSTRIA </t>
  </si>
  <si>
    <t>PEDRA MOLEDO - NF 761</t>
  </si>
  <si>
    <t>ARGAMASSA - NF 11356</t>
  </si>
  <si>
    <t>WORK MED SEGURANÇA E MEDICINA DO TRABALHO</t>
  </si>
  <si>
    <t>REALIZAÇÃO DE EXAMES</t>
  </si>
  <si>
    <t>AREIA - PED. Nº 4570</t>
  </si>
  <si>
    <t>FGTS MENSAL - 03/2024</t>
  </si>
  <si>
    <t>DCTFWEB - INSS/IRRF - 03/2024</t>
  </si>
  <si>
    <t>REALIZAÇÃO DE EXAMES - NF 2024/333</t>
  </si>
  <si>
    <t>LIXADEIRA - NF 24013</t>
  </si>
  <si>
    <t>LOCAÇÃO DE ANDAIMES - ND 345</t>
  </si>
  <si>
    <t>ARGAMASSA - NF 6406</t>
  </si>
  <si>
    <t>LOCAÇÃO DE CAÇAMBAS - NF 1400</t>
  </si>
  <si>
    <t>BETONEIRA E GUINCHO - NF 24059</t>
  </si>
  <si>
    <t>CESTAS BASICAS - NF 239573</t>
  </si>
  <si>
    <t xml:space="preserve">SÃO JOSÉ CIMENTO </t>
  </si>
  <si>
    <t>CIMENTO - NF 127639</t>
  </si>
  <si>
    <t>ESMERILHADEIRA - NF 24169</t>
  </si>
  <si>
    <t>MATERIAIS ELÉTRICOS - NF 301079</t>
  </si>
  <si>
    <t xml:space="preserve">ARTEFATOS DE CHAPAS ROSSI </t>
  </si>
  <si>
    <t>50% COIFA</t>
  </si>
  <si>
    <t>CASANOVA TINTAS</t>
  </si>
  <si>
    <t>ESTOPA, LIXA, TINTAS - NF 1999</t>
  </si>
  <si>
    <t>ADM OBRA - PARC. 16/18</t>
  </si>
  <si>
    <t>ADM OBRA - PARC. 17/18</t>
  </si>
  <si>
    <t>AREIA - PED. Nº 4587 / 4603</t>
  </si>
  <si>
    <t>FOLHA DP - 04/2024</t>
  </si>
  <si>
    <t>MHS SEGURANÇA E MEDICINA DO TRABALHO - MENSALIDADE 04/2024</t>
  </si>
  <si>
    <t>MOTOBOY OBRA - 04/2024</t>
  </si>
  <si>
    <t>MATERIAIS DIVERSOS - NF 2110</t>
  </si>
  <si>
    <t>LOCAÇÃO DE ANDAIMES - ND 62853</t>
  </si>
  <si>
    <t>MARTELO - NF 24202</t>
  </si>
  <si>
    <t>CIMENTO - NF 127918</t>
  </si>
  <si>
    <t>COPASA</t>
  </si>
  <si>
    <t>RIOLAX</t>
  </si>
  <si>
    <t>BANHEIRA - NF 3404</t>
  </si>
  <si>
    <t>FGTS MENSAL - 04/2024</t>
  </si>
  <si>
    <t>DCTFWEB - INSS/IRRF - 04/2024</t>
  </si>
  <si>
    <t>LOCAÇÃO DE ANDAIMES - NF 451</t>
  </si>
  <si>
    <t>BOA VISTA CAÇAMBAS - NF 1437</t>
  </si>
  <si>
    <t>SANTA LUZIA MOLDURAS</t>
  </si>
  <si>
    <t>PERFIL DE ALUMINIO E ALIZARES - NF 165555</t>
  </si>
  <si>
    <t>MATERIAIS DIVERSOS - NF 2115</t>
  </si>
  <si>
    <t>LIXADEIRA - NF 24345</t>
  </si>
  <si>
    <t>CESTAS BASICAS - NF 243117</t>
  </si>
  <si>
    <t>BETONEIRO - NF 24395</t>
  </si>
  <si>
    <t>ESMERILHADEIRA - NF 24471</t>
  </si>
  <si>
    <t>PÓ DE PEDRA E BRITA - PED. Nº 4640 / 4654 / 4656 / 4658</t>
  </si>
  <si>
    <t>FOLHA DP - 05/2024</t>
  </si>
  <si>
    <t>MHS SEGURANÇA E MEDICINA DO TRABALHO - MENSALIDADE 05/2024</t>
  </si>
  <si>
    <t>MOTOBOY OBRA - 05/2024</t>
  </si>
  <si>
    <t>MARTELO E COMPACTADOR - NF 24513</t>
  </si>
  <si>
    <t>MATERIAIS DIVERSOS - NF 2852</t>
  </si>
  <si>
    <t>LOCAÇÃO DE ANDAIMES - ND 63185</t>
  </si>
  <si>
    <t>CIMENTO - NF 128480</t>
  </si>
  <si>
    <t>LOCAÇÃO DE CAÇAMBAS - NF 1506</t>
  </si>
  <si>
    <t>CASA FERREIRA GONÇALVES - PARC. 1/3</t>
  </si>
  <si>
    <t>JOELHO E TUBO - NF 466765</t>
  </si>
  <si>
    <t>MATERIAIS HIDRAULICOS - NF 466766</t>
  </si>
  <si>
    <t>CIMENTO - NF 128667</t>
  </si>
  <si>
    <t>MATERIAIS DIVERSOS - NF 2860</t>
  </si>
  <si>
    <t>MATERIAIS HIDRAULICOS - NF 904200</t>
  </si>
  <si>
    <t>NOSSA LOJA</t>
  </si>
  <si>
    <t>TINTAS - NF 1838</t>
  </si>
  <si>
    <t>ARGAMASSA - NF 12258</t>
  </si>
  <si>
    <t>EPS SISTEMAS CONSTRUTIVOS</t>
  </si>
  <si>
    <t>CHAPA EPS - NF 7865</t>
  </si>
  <si>
    <t>AREIA, BRITA E PÓ DE PEDRA - PED. Nº 4678/4681</t>
  </si>
  <si>
    <t>DCTFWEB - INSS/IRRF - 05/2024</t>
  </si>
  <si>
    <t>LOCAÇÃO DE ANDAIMES - ND 546</t>
  </si>
  <si>
    <t>IPTU - 2024</t>
  </si>
  <si>
    <t>LIXADEIRA - NF 24678</t>
  </si>
  <si>
    <t>LOCAÇÃO DE CAÇAMBAS - NF 1528</t>
  </si>
  <si>
    <t>LOC RAMOS</t>
  </si>
  <si>
    <t>LOCAÇÃO DE CAÇAMBAS - NF 612</t>
  </si>
  <si>
    <t>CIMENTO - NF 128911</t>
  </si>
  <si>
    <t>CESTAS BASICAS - NF 246492</t>
  </si>
  <si>
    <t>BETONEIRA - NF 24738</t>
  </si>
  <si>
    <t>MATERIAIS HIDRAULICOS - NF 909976</t>
  </si>
  <si>
    <t>ESMERILHADEIRA - NF 24819</t>
  </si>
  <si>
    <t>TUBO - NF 910930</t>
  </si>
  <si>
    <t>MATERIAIS HIDRAULICOS - NF 910938</t>
  </si>
  <si>
    <t>UNIVIDROS</t>
  </si>
  <si>
    <t>VIDRO - NF 40349</t>
  </si>
  <si>
    <t>TINTAS - NF 2096</t>
  </si>
  <si>
    <t>AREIA, BRITA E FRETE - PED. Nº 4714 / 4806</t>
  </si>
  <si>
    <t>MHS SEGURANÇA E MEDICINA DO TRABALHO - MENSALIDADE 06/2024</t>
  </si>
  <si>
    <t>MOTOBOY OBRA - 06/2024</t>
  </si>
  <si>
    <t>MATERIAIS DIVERSOS - NF 2129</t>
  </si>
  <si>
    <t>FOLHA DP - 06/2024</t>
  </si>
  <si>
    <t>TUBO ESGOTO - NF 470217</t>
  </si>
  <si>
    <t>CASA FERREIRA GONÇALVES - PARC. 2/3</t>
  </si>
  <si>
    <t>COMERCIAL IMPERVIA</t>
  </si>
  <si>
    <t>VIAPLUS - NF 15171</t>
  </si>
  <si>
    <t>LOCAÇÃO DE ANDAIMES - ND 63520</t>
  </si>
  <si>
    <t>MARTELO MAKITA - NF 21876</t>
  </si>
  <si>
    <t>MATERIAIS DIVERSOS - NF 2132</t>
  </si>
  <si>
    <t>MATERIAIS HIDRAULICOS - NF 912504</t>
  </si>
  <si>
    <t>TUBO - NF 471050</t>
  </si>
  <si>
    <t>MATERIAIS DIVERSOS - NF 2137</t>
  </si>
  <si>
    <t>LEROY MERLIN</t>
  </si>
  <si>
    <t>REJUNTE - NF 359576</t>
  </si>
  <si>
    <t>TUBO - NF 912995</t>
  </si>
  <si>
    <t>TOP MIX</t>
  </si>
  <si>
    <t>CONCRETAGEM - MEDIÇÃO 948567</t>
  </si>
  <si>
    <t>PAINEL - NF 61165</t>
  </si>
  <si>
    <t>DCTFWEB - INSS/IRRF - 06/2024</t>
  </si>
  <si>
    <t>LOCAÇÃO DE ANDAIMES - ND 653</t>
  </si>
  <si>
    <t>LOCAÇÃO DE CAÇAMBAS - NF 1685</t>
  </si>
  <si>
    <t>BETONEIRA E LIXADEIRA - NF 25068</t>
  </si>
  <si>
    <t>CESTAS BASICAS - NF 249678</t>
  </si>
  <si>
    <t>LOCAÇÃO DE CAÇAMBAS - NF 1699</t>
  </si>
  <si>
    <t>MATERIAIS DIVERSOS - NF 2144</t>
  </si>
  <si>
    <t>MATERIAIS HIDRAULICOS - NF 917551</t>
  </si>
  <si>
    <t>ESMERILHADEIRA - NF 25192</t>
  </si>
  <si>
    <t>AREIA - PED. Nº 4743</t>
  </si>
  <si>
    <t>CASA FERREIRA GONÇALVES - PARC. 3/3</t>
  </si>
  <si>
    <t>MATERIAIS DIVERSOS - N 2146</t>
  </si>
  <si>
    <t xml:space="preserve">BH MATERIAIS DE CONSTRUÇÃO </t>
  </si>
  <si>
    <t>ARGAMASSA - NF 7438</t>
  </si>
  <si>
    <t>LOCAÇÃO DE ANDAIMES - ND 63876</t>
  </si>
  <si>
    <t>MOTOBOY OBRA - 07/2024</t>
  </si>
  <si>
    <t>MARTELO E BETONEIRA - NF 25297</t>
  </si>
  <si>
    <t>UNIVERSO ELÉTRICO - aguardando boleto</t>
  </si>
  <si>
    <t>PROJETOR LED - NF 321640</t>
  </si>
  <si>
    <t>LOCAÇÃO DE CAÇAMBAS - NF 1735</t>
  </si>
  <si>
    <t>WELLINGTON SERRALHEIRO</t>
  </si>
  <si>
    <t>WORK MED SEGURANÇA</t>
  </si>
  <si>
    <t>REALIZAÇÃO DE EXAMES - NF 3150</t>
  </si>
  <si>
    <t>LUIDAR TINTAS</t>
  </si>
  <si>
    <t>LIXA, ROLO, TINTA - NF 18812</t>
  </si>
  <si>
    <t>LOCAÇÃO DE ANDAIMES - ND 754</t>
  </si>
  <si>
    <t>MATERIAIS DIVERSOS - NF 1303</t>
  </si>
  <si>
    <t>COMERCIAL CARMO SION</t>
  </si>
  <si>
    <t>PAPELAO ONDULADO - NF 15657</t>
  </si>
  <si>
    <t>LIXADEIRA - NF 25437</t>
  </si>
  <si>
    <t>CESTAS BASICAS - NF 253192</t>
  </si>
  <si>
    <t>MATERIAIS HIDRAULICOS - NF 477513</t>
  </si>
  <si>
    <t>CURVA - NF 477514</t>
  </si>
  <si>
    <t>ESMERILHADEIRA - NF 25570</t>
  </si>
  <si>
    <t>14237332667</t>
  </si>
  <si>
    <t>MIGUEL FERREIRA SALES</t>
  </si>
  <si>
    <t>MOTOBOY OBRA - 08/2024</t>
  </si>
  <si>
    <t>MATERIAIS DIVERSOS - NF 1313</t>
  </si>
  <si>
    <t>LOCAÇÃO DE ANDAIMES - ND 64119</t>
  </si>
  <si>
    <t>MARTELO - NF 25654</t>
  </si>
  <si>
    <t>ONR - OPERADOR NACIONAL DO SISTEMA DE REGISTRO ELETRONICO DE IMOVEIS</t>
  </si>
  <si>
    <t>TAXA REGISTRO DE IMOVEL - RESTITUIÇÃO ROGÉRIO VASCONCELOS SANTOS</t>
  </si>
  <si>
    <t>LOCAÇÃO DE CAÇAMBAS - NF 1807</t>
  </si>
  <si>
    <t>LOCAÇÃO DE ANDAIMES - NF 828</t>
  </si>
  <si>
    <t>LIXADEIRA - NF 25791</t>
  </si>
  <si>
    <t>LOCAÇÃO DE CAÇAMBAS - NF 1856</t>
  </si>
  <si>
    <t>MATERIAIS DIVERSOS - NF 1321</t>
  </si>
  <si>
    <t>CESTAS BASICAS - NF 256412</t>
  </si>
  <si>
    <t>ESMERILHADEIRA - NF 25929</t>
  </si>
  <si>
    <t>TUPI ANDAIMES - NF 64418</t>
  </si>
  <si>
    <t>MATERIAIS DIVERSOS - NF 1333</t>
  </si>
  <si>
    <t>MARTELO - NF 26016</t>
  </si>
  <si>
    <t>MATERIAIS HIDRAULICOS - NF 483340</t>
  </si>
  <si>
    <t>PREFEITURA DE NOVA LIMA</t>
  </si>
  <si>
    <t>TAXA RENOVAÇÃO DE ALVARA</t>
  </si>
  <si>
    <t>CLIMARIO</t>
  </si>
  <si>
    <t>AR CONDICIONADO - NF 772561</t>
  </si>
  <si>
    <t>IMA EPI</t>
  </si>
  <si>
    <t>EQUIPAMENTOS DE PROTEÇÃO - NF 146374</t>
  </si>
  <si>
    <t>MATERIAIS DIVERSOS - NF 3034</t>
  </si>
  <si>
    <t>LIXADEIRA - NF 26165</t>
  </si>
  <si>
    <t>LOCAÇÃO DE CAÇAMBA - NF 1954</t>
  </si>
  <si>
    <t>CESTAS BASICAS - NF 259475</t>
  </si>
  <si>
    <t>ESMERILHADEIRA - NF 26302</t>
  </si>
  <si>
    <t>PREFEITURA NOVA LIMA</t>
  </si>
  <si>
    <t>TAXA</t>
  </si>
  <si>
    <t>GUENER REZENDE</t>
  </si>
  <si>
    <t>MOTOBOY OBRA - 09/2024</t>
  </si>
  <si>
    <t>MOTOBOY OBRA - 10/2024</t>
  </si>
  <si>
    <t xml:space="preserve">TUPI ANDAIMES </t>
  </si>
  <si>
    <t>LOCAÇÃO DE ANDAIMES - 64749</t>
  </si>
  <si>
    <t>MARTELO - NF 26379</t>
  </si>
  <si>
    <t>ARGAMASSA - NF 14126</t>
  </si>
  <si>
    <t>LOCAÇÃO DE CAÇAMBAS - NF 2013</t>
  </si>
  <si>
    <t>LIXADEIRA - NF 26552</t>
  </si>
  <si>
    <t>MATERIAIS DIVERSOS - NF 1566</t>
  </si>
  <si>
    <t>CESTAS BASICAS - NF 262808</t>
  </si>
  <si>
    <t>MATERIAIS DIVERSOS - NF 2906</t>
  </si>
  <si>
    <t>ESMERILHADEIRA - NF 26683</t>
  </si>
  <si>
    <t>MARCELO CALDEIRA DE SOUZA</t>
  </si>
  <si>
    <t>RETIRADA DE ENTULHO DO PORÃO</t>
  </si>
  <si>
    <t>MARTELO - NF 26802</t>
  </si>
  <si>
    <t>LOCAN LOCADORA</t>
  </si>
  <si>
    <t>LOCAÇÃO DE ANDAIME</t>
  </si>
  <si>
    <t>LOCAÇÃO DE CAÇAMBAS - NF 2097</t>
  </si>
  <si>
    <t>LIXADEIRA - NF 26914</t>
  </si>
  <si>
    <t>CESTAS BASICAS - NF 268572</t>
  </si>
  <si>
    <t>MARTELO - NF 27101</t>
  </si>
  <si>
    <t>CESTAS DE NATAL - NF 269699</t>
  </si>
  <si>
    <t>PIX: 31999187222</t>
  </si>
  <si>
    <t>CEF 13 - 893 2224192</t>
  </si>
  <si>
    <t>1587</t>
  </si>
  <si>
    <t>12054582638</t>
  </si>
  <si>
    <t>RODOLFO DIAS DA SILVA</t>
  </si>
  <si>
    <t>PIX: 12054582638</t>
  </si>
  <si>
    <t>CEF - 13 - 893 - 2224192 - 93649070600</t>
  </si>
  <si>
    <t>272243</t>
  </si>
  <si>
    <t>2936</t>
  </si>
  <si>
    <t>1595</t>
  </si>
  <si>
    <t>LOCAÇÃO DE CAÇAMBAS</t>
  </si>
  <si>
    <t>2284</t>
  </si>
  <si>
    <t>Rua  Zodiaco, 87  Sala 07 – Santa  Lúcia - Belo Horizonte - MG
(31) 3654-6616 / (31) 99974-1241 /  (31) 98711-1139
rvr.engenharia@gmail.com / vinicius.rinaldi26@gmail.com</t>
  </si>
  <si>
    <t>MILA MAIA</t>
  </si>
  <si>
    <t>Data Inicial</t>
  </si>
  <si>
    <t>RUA MARES DAS MONTANHAS, 905 - RES. NASCENTES, VALE DOS CRISTAIS - NOVA LIMA/MG</t>
  </si>
  <si>
    <t>% Adm Obra:</t>
  </si>
  <si>
    <t>RESUMO DAS DESPESAS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</si>
  <si>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</si>
  <si>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</si>
  <si>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</si>
  <si>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</si>
  <si>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</si>
  <si>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</si>
  <si>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</si>
  <si>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</si>
  <si>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</si>
  <si>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</si>
  <si>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</si>
  <si>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</si>
  <si>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</si>
  <si>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ADMINISTRATIVO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</si>
  <si>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</si>
  <si>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</si>
  <si>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</si>
  <si>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</si>
  <si>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</si>
  <si>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</si>
  <si>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</si>
  <si>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</si>
  <si>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</si>
  <si>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</si>
  <si>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</si>
  <si>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</si>
  <si>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</si>
  <si>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</si>
  <si>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</si>
  <si>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</si>
  <si>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</si>
  <si>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</si>
  <si>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</si>
  <si>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</si>
  <si>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</si>
  <si>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</si>
  <si>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</si>
  <si>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</si>
  <si>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</si>
  <si>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</si>
  <si>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</si>
  <si>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</si>
  <si>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Data Pagamento</t>
  </si>
  <si>
    <t>2022/040-MM</t>
  </si>
  <si>
    <t>INATIVO</t>
  </si>
  <si>
    <t>2022/041-mm</t>
  </si>
  <si>
    <t>2022/042</t>
  </si>
  <si>
    <t>2022/043</t>
  </si>
  <si>
    <t>ATIVO</t>
  </si>
  <si>
    <t>Fixo</t>
  </si>
  <si>
    <t>PAGO</t>
  </si>
  <si>
    <t>PENDENTE</t>
  </si>
  <si>
    <t>MATERIAIS HIDRAULICOS - NF 884168</t>
  </si>
  <si>
    <t>SUPERGRAUTE - NF 104435</t>
  </si>
  <si>
    <t>SUPERGRAUTE - NF 104488</t>
  </si>
  <si>
    <t>LIMPEZA TERRA PORÃO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</si>
</sst>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yyyy\-mm\-dd"/>
    <numFmt numFmtId="170" formatCode="_(&quot;R$&quot;* #,##0.00_);_(&quot;R$&quot;* \(#,##0.00\);_(&quot;R$&quot;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0" fontId="5" fillId="0" borderId="0"/>
    <xf numFmtId="43" fontId="3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6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43" fontId="0" fillId="0" borderId="22" xfId="8" applyFon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0" fontId="11" fillId="3" borderId="0" xfId="8" applyNumberFormat="1" applyFont="1" applyFill="1" applyAlignment="1">
      <alignment vertical="center"/>
    </xf>
    <xf numFmtId="9" fontId="4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169" fontId="0" fillId="0" borderId="0" xfId="0" applyNumberFormat="1"/>
    <xf numFmtId="4" fontId="0" fillId="0" borderId="0" xfId="0" applyNumberFormat="1"/>
    <xf numFmtId="0" fontId="0" fillId="0" borderId="0" xfId="0" applyAlignment="1">
      <alignment horizontal="right" vertical="center"/>
    </xf>
    <xf numFmtId="43" fontId="12" fillId="0" borderId="0" xfId="0" applyNumberFormat="1" applyFont="1" applyAlignment="1">
      <alignment vertical="center"/>
    </xf>
    <xf numFmtId="0" fontId="0" fillId="0" borderId="0" xfId="0" quotePrefix="1" applyAlignment="1" applyProtection="1">
      <alignment vertical="center"/>
      <protection locked="0"/>
    </xf>
    <xf numFmtId="0" fontId="0" fillId="0" borderId="0" xfId="0" quotePrefix="1"/>
    <xf numFmtId="1" fontId="0" fillId="0" borderId="22" xfId="0" applyNumberFormat="1" applyBorder="1" applyAlignment="1">
      <alignment vertical="center"/>
    </xf>
    <xf numFmtId="1" fontId="0" fillId="0" borderId="0" xfId="0" applyNumberFormat="1" applyAlignment="1" applyProtection="1">
      <alignment vertical="center"/>
      <protection locked="0"/>
    </xf>
    <xf numFmtId="43" fontId="0" fillId="0" borderId="0" xfId="0" applyNumberFormat="1"/>
    <xf numFmtId="43" fontId="0" fillId="0" borderId="0" xfId="1" applyFont="1" applyAlignment="1" applyProtection="1">
      <alignment vertical="center"/>
      <protection locked="0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  <xf numFmtId="43" fontId="4" fillId="0" borderId="2" xfId="1" applyFont="1" applyBorder="1" applyAlignment="1">
      <alignment vertical="center"/>
    </xf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6"/>
  <sheetViews>
    <sheetView tabSelected="1" zoomScale="70" zoomScaleNormal="70" workbookViewId="0">
      <pane ySplit="1" topLeftCell="A1658" activePane="bottomLeft" state="frozen"/>
      <selection pane="bottomLeft" activeCell="A1687" sqref="A1687"/>
    </sheetView>
  </sheetViews>
  <sheetFormatPr defaultColWidth="11.125" defaultRowHeight="15.75" x14ac:dyDescent="0.25"/>
  <cols>
    <col min="1" max="1" width="12.125" style="53" customWidth="1"/>
    <col min="2" max="2" width="11" style="1" bestFit="1" customWidth="1"/>
    <col min="3" max="3" width="18.375" style="51" bestFit="1" customWidth="1"/>
    <col min="4" max="4" width="24.5" style="54" customWidth="1"/>
    <col min="5" max="5" width="27.375" style="42" customWidth="1"/>
    <col min="6" max="6" width="3.5" style="42" customWidth="1"/>
    <col min="7" max="7" width="12.5" style="51" bestFit="1" customWidth="1"/>
    <col min="8" max="8" width="7.625" style="70" customWidth="1"/>
    <col min="9" max="9" width="11.5" style="72" customWidth="1"/>
    <col min="10" max="10" width="11.875" style="55" customWidth="1"/>
    <col min="11" max="11" width="13.375" style="55" customWidth="1"/>
    <col min="12" max="12" width="41.375" style="1" customWidth="1"/>
    <col min="13" max="13" width="20.5" style="51" customWidth="1"/>
    <col min="14" max="14" width="15" style="51" customWidth="1"/>
    <col min="15" max="15" width="9.625" style="51" customWidth="1"/>
    <col min="16" max="16" width="18.625" style="52" bestFit="1" customWidth="1"/>
    <col min="17" max="17" width="13.125" style="1" bestFit="1" customWidth="1"/>
    <col min="18" max="18" width="9.375" style="51" customWidth="1"/>
    <col min="19" max="43" width="11.125" style="1" customWidth="1"/>
    <col min="44" max="16384" width="11.125" style="1"/>
  </cols>
  <sheetData>
    <row r="1" spans="1:17" ht="24" customHeight="1" thickBot="1" x14ac:dyDescent="0.3">
      <c r="A1" s="45" t="s">
        <v>0</v>
      </c>
      <c r="B1" s="44" t="s">
        <v>1</v>
      </c>
      <c r="C1" s="46" t="s">
        <v>2</v>
      </c>
      <c r="D1" s="44" t="s">
        <v>3</v>
      </c>
      <c r="E1" s="44" t="s">
        <v>4</v>
      </c>
      <c r="F1" s="44" t="s">
        <v>5</v>
      </c>
      <c r="G1" s="47" t="s">
        <v>6</v>
      </c>
      <c r="H1" s="69" t="s">
        <v>7</v>
      </c>
      <c r="I1" s="47" t="s">
        <v>8</v>
      </c>
      <c r="J1" s="48" t="s">
        <v>9</v>
      </c>
      <c r="K1" s="49" t="s">
        <v>10</v>
      </c>
      <c r="L1" s="50" t="s">
        <v>11</v>
      </c>
      <c r="M1" s="44" t="s">
        <v>12</v>
      </c>
      <c r="N1" s="58" t="s">
        <v>13</v>
      </c>
      <c r="O1" s="58" t="s">
        <v>14</v>
      </c>
      <c r="P1" s="58" t="s">
        <v>15</v>
      </c>
      <c r="Q1" s="58" t="s">
        <v>16</v>
      </c>
    </row>
    <row r="2" spans="1:17" ht="17.100000000000001" customHeight="1" thickTop="1" x14ac:dyDescent="0.25">
      <c r="A2" s="41"/>
      <c r="B2" s="56"/>
      <c r="G2" s="57"/>
      <c r="I2" s="57"/>
      <c r="J2" s="41"/>
      <c r="M2" s="40"/>
      <c r="N2" t="str">
        <f t="shared" ref="N2:N42" si="0">IF(ISERROR(SEARCH("NF",E2,1)),"NÃO","SIM")</f>
        <v>NÃO</v>
      </c>
      <c r="O2" t="str">
        <f t="shared" ref="O2:O65" si="1">IF($B2=5,"SIM","")</f>
        <v/>
      </c>
      <c r="P2" s="52" t="str">
        <f t="shared" ref="P2:P42" si="2">A2&amp;B2&amp;C2&amp;E2&amp;G2&amp;EDATE(J2,0)</f>
        <v>0</v>
      </c>
      <c r="Q2" s="1" t="str">
        <f>IF(A2=0,"",VLOOKUP($A2,RESUMO!$A$8:$B$107,2,FALSE))</f>
        <v/>
      </c>
    </row>
    <row r="3" spans="1:17" x14ac:dyDescent="0.25">
      <c r="A3" s="41">
        <v>44671</v>
      </c>
      <c r="B3" s="56">
        <v>1</v>
      </c>
      <c r="C3" t="s">
        <v>17</v>
      </c>
      <c r="D3" t="s">
        <v>18</v>
      </c>
      <c r="E3" t="s">
        <v>19</v>
      </c>
      <c r="G3" s="64">
        <v>150</v>
      </c>
      <c r="H3" s="56">
        <v>1</v>
      </c>
      <c r="I3" s="71">
        <v>150</v>
      </c>
      <c r="J3" s="41">
        <v>44671</v>
      </c>
      <c r="K3" t="s">
        <v>20</v>
      </c>
      <c r="L3" t="s">
        <v>21</v>
      </c>
      <c r="N3" t="str">
        <f t="shared" si="0"/>
        <v>NÃO</v>
      </c>
      <c r="O3" t="str">
        <f t="shared" si="1"/>
        <v/>
      </c>
      <c r="P3" s="52" t="str">
        <f t="shared" si="2"/>
        <v>44671112125858606DIÁRIA15044671</v>
      </c>
      <c r="Q3" s="1">
        <f>IF(A3=0,"",VLOOKUP($A3,RESUMO!$A$8:$B$107,2,FALSE))</f>
        <v>1</v>
      </c>
    </row>
    <row r="4" spans="1:17" x14ac:dyDescent="0.25">
      <c r="A4" s="41">
        <v>44671</v>
      </c>
      <c r="B4" s="56">
        <v>1</v>
      </c>
      <c r="C4" t="s">
        <v>22</v>
      </c>
      <c r="D4" t="s">
        <v>23</v>
      </c>
      <c r="E4" t="s">
        <v>19</v>
      </c>
      <c r="G4" s="64">
        <v>130</v>
      </c>
      <c r="H4" s="56">
        <v>1</v>
      </c>
      <c r="I4" s="71">
        <v>130</v>
      </c>
      <c r="J4" s="41">
        <v>44671</v>
      </c>
      <c r="K4" t="s">
        <v>20</v>
      </c>
      <c r="L4" t="s">
        <v>24</v>
      </c>
      <c r="N4" t="str">
        <f t="shared" si="0"/>
        <v>NÃO</v>
      </c>
      <c r="O4" t="str">
        <f t="shared" si="1"/>
        <v/>
      </c>
      <c r="P4" s="52" t="str">
        <f t="shared" si="2"/>
        <v>44671105625883610DIÁRIA13044671</v>
      </c>
      <c r="Q4" s="1">
        <f>IF(A4=0,"",VLOOKUP($A4,RESUMO!$A$8:$B$107,2,FALSE))</f>
        <v>1</v>
      </c>
    </row>
    <row r="5" spans="1:17" x14ac:dyDescent="0.25">
      <c r="A5" s="41">
        <v>44671</v>
      </c>
      <c r="B5" s="56">
        <v>4</v>
      </c>
      <c r="C5" t="s">
        <v>25</v>
      </c>
      <c r="D5" t="s">
        <v>26</v>
      </c>
      <c r="E5" t="s">
        <v>27</v>
      </c>
      <c r="G5" s="64">
        <v>150</v>
      </c>
      <c r="H5" s="56">
        <v>1</v>
      </c>
      <c r="I5" s="71">
        <v>150</v>
      </c>
      <c r="J5" s="41">
        <v>44671</v>
      </c>
      <c r="K5" t="s">
        <v>28</v>
      </c>
      <c r="L5" t="s">
        <v>29</v>
      </c>
      <c r="N5" t="str">
        <f t="shared" si="0"/>
        <v>NÃO</v>
      </c>
      <c r="O5" t="str">
        <f t="shared" si="1"/>
        <v/>
      </c>
      <c r="P5" s="52" t="str">
        <f t="shared" si="2"/>
        <v>44671409907674699REEMBOLSO - CARRETO MADEIRAS15044671</v>
      </c>
      <c r="Q5" s="1">
        <f>IF(A5=0,"",VLOOKUP($A5,RESUMO!$A$8:$B$107,2,FALSE))</f>
        <v>1</v>
      </c>
    </row>
    <row r="6" spans="1:17" x14ac:dyDescent="0.25">
      <c r="A6" s="41">
        <v>44671</v>
      </c>
      <c r="B6" s="56">
        <v>5</v>
      </c>
      <c r="C6" t="s">
        <v>30</v>
      </c>
      <c r="D6" t="s">
        <v>31</v>
      </c>
      <c r="E6" t="s">
        <v>32</v>
      </c>
      <c r="G6" s="64">
        <v>5052.2299999999996</v>
      </c>
      <c r="H6" s="56">
        <v>1</v>
      </c>
      <c r="I6" s="71">
        <v>5052.2299999999996</v>
      </c>
      <c r="J6" s="41">
        <v>44671</v>
      </c>
      <c r="K6" t="s">
        <v>33</v>
      </c>
      <c r="L6" t="s">
        <v>24</v>
      </c>
      <c r="N6" t="str">
        <f t="shared" si="0"/>
        <v>NÃO</v>
      </c>
      <c r="O6" t="str">
        <f t="shared" si="1"/>
        <v>SIM</v>
      </c>
      <c r="P6" s="52" t="str">
        <f t="shared" si="2"/>
        <v>44671542979237000378ORÇ. Nº 14016 E 165725052,2344671</v>
      </c>
      <c r="Q6" s="1">
        <f>IF(A6=0,"",VLOOKUP($A6,RESUMO!$A$8:$B$107,2,FALSE))</f>
        <v>1</v>
      </c>
    </row>
    <row r="7" spans="1:17" x14ac:dyDescent="0.25">
      <c r="A7" s="41">
        <v>44686</v>
      </c>
      <c r="B7" s="56">
        <v>1</v>
      </c>
      <c r="C7" t="s">
        <v>17</v>
      </c>
      <c r="D7" t="s">
        <v>18</v>
      </c>
      <c r="E7" t="s">
        <v>19</v>
      </c>
      <c r="G7" s="64">
        <v>190</v>
      </c>
      <c r="H7" s="56">
        <v>7</v>
      </c>
      <c r="I7" s="71">
        <v>1330</v>
      </c>
      <c r="J7" s="41">
        <v>44687</v>
      </c>
      <c r="K7" t="s">
        <v>20</v>
      </c>
      <c r="L7" t="s">
        <v>21</v>
      </c>
      <c r="N7" t="str">
        <f t="shared" si="0"/>
        <v>NÃO</v>
      </c>
      <c r="O7" t="str">
        <f t="shared" si="1"/>
        <v/>
      </c>
      <c r="P7" s="52" t="str">
        <f t="shared" si="2"/>
        <v>44686112125858606DIÁRIA19044687</v>
      </c>
      <c r="Q7" s="1">
        <f>IF(A7=0,"",VLOOKUP($A7,RESUMO!$A$8:$B$107,2,FALSE))</f>
        <v>2</v>
      </c>
    </row>
    <row r="8" spans="1:17" x14ac:dyDescent="0.25">
      <c r="A8" s="41">
        <v>44686</v>
      </c>
      <c r="B8" s="56">
        <v>1</v>
      </c>
      <c r="C8" t="s">
        <v>34</v>
      </c>
      <c r="D8" t="s">
        <v>35</v>
      </c>
      <c r="E8" t="s">
        <v>19</v>
      </c>
      <c r="G8" s="64">
        <v>130</v>
      </c>
      <c r="H8" s="56">
        <v>5</v>
      </c>
      <c r="I8" s="71">
        <v>650</v>
      </c>
      <c r="J8" s="41">
        <v>44687</v>
      </c>
      <c r="K8" t="s">
        <v>20</v>
      </c>
      <c r="L8" t="s">
        <v>36</v>
      </c>
      <c r="N8" t="str">
        <f t="shared" si="0"/>
        <v>NÃO</v>
      </c>
      <c r="O8" t="str">
        <f t="shared" si="1"/>
        <v/>
      </c>
      <c r="P8" s="52" t="str">
        <f t="shared" si="2"/>
        <v>44686170428051600DIÁRIA13044687</v>
      </c>
      <c r="Q8" s="1">
        <f>IF(A8=0,"",VLOOKUP($A8,RESUMO!$A$8:$B$107,2,FALSE))</f>
        <v>2</v>
      </c>
    </row>
    <row r="9" spans="1:17" x14ac:dyDescent="0.25">
      <c r="A9" s="41">
        <v>44686</v>
      </c>
      <c r="B9" s="56">
        <v>1</v>
      </c>
      <c r="C9" t="s">
        <v>37</v>
      </c>
      <c r="D9" t="s">
        <v>38</v>
      </c>
      <c r="E9" t="s">
        <v>19</v>
      </c>
      <c r="G9" s="64">
        <v>130</v>
      </c>
      <c r="H9" s="56">
        <v>7</v>
      </c>
      <c r="I9" s="71">
        <v>910</v>
      </c>
      <c r="J9" s="41">
        <v>44687</v>
      </c>
      <c r="K9" t="s">
        <v>20</v>
      </c>
      <c r="L9" t="s">
        <v>39</v>
      </c>
      <c r="N9" t="str">
        <f t="shared" si="0"/>
        <v>NÃO</v>
      </c>
      <c r="O9" t="str">
        <f t="shared" si="1"/>
        <v/>
      </c>
      <c r="P9" s="52" t="str">
        <f t="shared" si="2"/>
        <v>44686103333136660DIÁRIA13044687</v>
      </c>
      <c r="Q9" s="1">
        <f>IF(A9=0,"",VLOOKUP($A9,RESUMO!$A$8:$B$107,2,FALSE))</f>
        <v>2</v>
      </c>
    </row>
    <row r="10" spans="1:17" x14ac:dyDescent="0.25">
      <c r="A10" s="41">
        <v>44686</v>
      </c>
      <c r="B10" s="56">
        <v>1</v>
      </c>
      <c r="C10" t="s">
        <v>40</v>
      </c>
      <c r="D10" t="s">
        <v>41</v>
      </c>
      <c r="E10" t="s">
        <v>19</v>
      </c>
      <c r="G10" s="64">
        <v>220</v>
      </c>
      <c r="H10" s="56">
        <v>7</v>
      </c>
      <c r="I10" s="71">
        <v>1540</v>
      </c>
      <c r="J10" s="41">
        <v>44687</v>
      </c>
      <c r="K10" t="s">
        <v>20</v>
      </c>
      <c r="L10" t="s">
        <v>24</v>
      </c>
      <c r="N10" t="str">
        <f t="shared" si="0"/>
        <v>NÃO</v>
      </c>
      <c r="O10" t="str">
        <f t="shared" si="1"/>
        <v/>
      </c>
      <c r="P10" s="52" t="str">
        <f t="shared" si="2"/>
        <v>44686138821850587DIÁRIA22044687</v>
      </c>
      <c r="Q10" s="1">
        <f>IF(A10=0,"",VLOOKUP($A10,RESUMO!$A$8:$B$107,2,FALSE))</f>
        <v>2</v>
      </c>
    </row>
    <row r="11" spans="1:17" x14ac:dyDescent="0.25">
      <c r="A11" s="41">
        <v>44686</v>
      </c>
      <c r="B11" s="56">
        <v>1</v>
      </c>
      <c r="C11" t="s">
        <v>42</v>
      </c>
      <c r="D11" t="s">
        <v>43</v>
      </c>
      <c r="E11" t="s">
        <v>19</v>
      </c>
      <c r="G11" s="64">
        <v>190</v>
      </c>
      <c r="H11" s="56">
        <v>2</v>
      </c>
      <c r="I11" s="71">
        <v>380</v>
      </c>
      <c r="J11" s="41">
        <v>44687</v>
      </c>
      <c r="K11" t="s">
        <v>20</v>
      </c>
      <c r="L11" t="s">
        <v>44</v>
      </c>
      <c r="N11" t="str">
        <f t="shared" si="0"/>
        <v>NÃO</v>
      </c>
      <c r="O11" t="str">
        <f t="shared" si="1"/>
        <v/>
      </c>
      <c r="P11" s="52" t="str">
        <f t="shared" si="2"/>
        <v>44686113539956662DIÁRIA19044687</v>
      </c>
      <c r="Q11" s="1">
        <f>IF(A11=0,"",VLOOKUP($A11,RESUMO!$A$8:$B$107,2,FALSE))</f>
        <v>2</v>
      </c>
    </row>
    <row r="12" spans="1:17" x14ac:dyDescent="0.25">
      <c r="A12" s="41">
        <v>44686</v>
      </c>
      <c r="B12" s="56">
        <v>2</v>
      </c>
      <c r="C12" t="s">
        <v>45</v>
      </c>
      <c r="D12" t="s">
        <v>46</v>
      </c>
      <c r="E12" t="s">
        <v>47</v>
      </c>
      <c r="G12" s="64">
        <v>394.4</v>
      </c>
      <c r="H12" s="56">
        <v>1</v>
      </c>
      <c r="I12" s="71">
        <v>394.4</v>
      </c>
      <c r="J12" s="41">
        <v>44687</v>
      </c>
      <c r="K12" t="s">
        <v>48</v>
      </c>
      <c r="L12" t="s">
        <v>49</v>
      </c>
      <c r="N12" t="str">
        <f t="shared" si="0"/>
        <v>SIM</v>
      </c>
      <c r="O12" t="str">
        <f t="shared" si="1"/>
        <v/>
      </c>
      <c r="P12" s="52" t="str">
        <f t="shared" si="2"/>
        <v>44686207834753000141PLOTAGENS - NFE 2022/334394,444687</v>
      </c>
      <c r="Q12" s="1">
        <f>IF(A12=0,"",VLOOKUP($A12,RESUMO!$A$8:$B$107,2,FALSE))</f>
        <v>2</v>
      </c>
    </row>
    <row r="13" spans="1:17" x14ac:dyDescent="0.25">
      <c r="A13" s="41">
        <v>44686</v>
      </c>
      <c r="B13" s="56">
        <v>2</v>
      </c>
      <c r="C13" t="s">
        <v>50</v>
      </c>
      <c r="D13" t="s">
        <v>51</v>
      </c>
      <c r="E13" t="s">
        <v>52</v>
      </c>
      <c r="G13" s="64">
        <v>35000</v>
      </c>
      <c r="H13" s="56">
        <v>1</v>
      </c>
      <c r="I13" s="71">
        <v>35000</v>
      </c>
      <c r="J13" s="41">
        <v>44687</v>
      </c>
      <c r="K13" t="s">
        <v>53</v>
      </c>
      <c r="L13" t="s">
        <v>54</v>
      </c>
      <c r="N13" t="str">
        <f t="shared" si="0"/>
        <v>NÃO</v>
      </c>
      <c r="O13" t="str">
        <f t="shared" si="1"/>
        <v/>
      </c>
      <c r="P13" s="52" t="str">
        <f t="shared" ref="P13" si="3">A13&amp;B13&amp;C13&amp;E13&amp;G13&amp;EDATE(J13,0)</f>
        <v>44686230104762000107ADM. OBRA - SINAL3500044687</v>
      </c>
      <c r="Q13" s="73">
        <f>IF(A13=0,"",VLOOKUP($A13,RESUMO!$A$8:$B$107,2,FALSE))</f>
        <v>2</v>
      </c>
    </row>
    <row r="14" spans="1:17" x14ac:dyDescent="0.25">
      <c r="A14" s="41">
        <v>44686</v>
      </c>
      <c r="B14" s="56">
        <v>3</v>
      </c>
      <c r="C14" t="s">
        <v>55</v>
      </c>
      <c r="D14" t="s">
        <v>56</v>
      </c>
      <c r="E14" t="s">
        <v>57</v>
      </c>
      <c r="G14" s="64">
        <v>700</v>
      </c>
      <c r="H14" s="56">
        <v>1</v>
      </c>
      <c r="I14" s="71">
        <v>700</v>
      </c>
      <c r="J14" s="41">
        <v>44687</v>
      </c>
      <c r="K14" t="s">
        <v>48</v>
      </c>
      <c r="L14" t="s">
        <v>58</v>
      </c>
      <c r="N14" t="str">
        <f t="shared" si="0"/>
        <v>NÃO</v>
      </c>
      <c r="O14" t="str">
        <f t="shared" si="1"/>
        <v/>
      </c>
      <c r="P14" s="52" t="str">
        <f t="shared" si="2"/>
        <v>44686321587809000131BOLETO Nº 054570044687</v>
      </c>
      <c r="Q14" s="1">
        <f>IF(A14=0,"",VLOOKUP($A14,RESUMO!$A$8:$B$107,2,FALSE))</f>
        <v>2</v>
      </c>
    </row>
    <row r="15" spans="1:17" x14ac:dyDescent="0.25">
      <c r="A15" s="41">
        <v>44686</v>
      </c>
      <c r="B15" s="56">
        <v>5</v>
      </c>
      <c r="C15" t="s">
        <v>59</v>
      </c>
      <c r="D15" t="s">
        <v>60</v>
      </c>
      <c r="E15" t="s">
        <v>61</v>
      </c>
      <c r="G15" s="64">
        <v>270</v>
      </c>
      <c r="H15" s="56">
        <v>1</v>
      </c>
      <c r="I15" s="71">
        <v>270</v>
      </c>
      <c r="J15" s="41">
        <v>44671</v>
      </c>
      <c r="K15" t="s">
        <v>33</v>
      </c>
      <c r="L15" t="s">
        <v>24</v>
      </c>
      <c r="N15" t="str">
        <f t="shared" si="0"/>
        <v>SIM</v>
      </c>
      <c r="O15" t="str">
        <f t="shared" si="1"/>
        <v>SIM</v>
      </c>
      <c r="P15" s="52" t="str">
        <f t="shared" si="2"/>
        <v>44686513259966000190NF 211927044671</v>
      </c>
      <c r="Q15" s="1">
        <f>IF(A15=0,"",VLOOKUP($A15,RESUMO!$A$8:$B$107,2,FALSE))</f>
        <v>2</v>
      </c>
    </row>
    <row r="16" spans="1:17" x14ac:dyDescent="0.25">
      <c r="A16" s="41">
        <v>44686</v>
      </c>
      <c r="B16" s="56">
        <v>5</v>
      </c>
      <c r="C16" t="s">
        <v>30</v>
      </c>
      <c r="D16" t="s">
        <v>31</v>
      </c>
      <c r="E16" t="s">
        <v>62</v>
      </c>
      <c r="G16" s="64">
        <v>2097.0300000000002</v>
      </c>
      <c r="H16" s="56">
        <v>1</v>
      </c>
      <c r="I16" s="71">
        <v>2097.0300000000002</v>
      </c>
      <c r="J16" s="41">
        <v>44669</v>
      </c>
      <c r="K16" t="s">
        <v>33</v>
      </c>
      <c r="L16" t="s">
        <v>24</v>
      </c>
      <c r="N16" t="str">
        <f t="shared" si="0"/>
        <v>SIM</v>
      </c>
      <c r="O16" t="str">
        <f t="shared" si="1"/>
        <v>SIM</v>
      </c>
      <c r="P16" s="52" t="str">
        <f t="shared" si="2"/>
        <v>44686542979237000378NF 64872097,0344669</v>
      </c>
      <c r="Q16" s="1">
        <f>IF(A16=0,"",VLOOKUP($A16,RESUMO!$A$8:$B$107,2,FALSE))</f>
        <v>2</v>
      </c>
    </row>
    <row r="17" spans="1:17" x14ac:dyDescent="0.25">
      <c r="A17" s="41">
        <v>44686</v>
      </c>
      <c r="B17" s="56">
        <v>5</v>
      </c>
      <c r="C17" t="s">
        <v>30</v>
      </c>
      <c r="D17" t="s">
        <v>31</v>
      </c>
      <c r="E17" t="s">
        <v>63</v>
      </c>
      <c r="G17" s="64">
        <v>2936.34</v>
      </c>
      <c r="H17" s="56">
        <v>1</v>
      </c>
      <c r="I17" s="71">
        <v>2936.34</v>
      </c>
      <c r="J17" s="41">
        <v>44670</v>
      </c>
      <c r="K17" t="s">
        <v>33</v>
      </c>
      <c r="L17" t="s">
        <v>24</v>
      </c>
      <c r="N17" t="str">
        <f t="shared" si="0"/>
        <v>SIM</v>
      </c>
      <c r="O17" t="str">
        <f t="shared" si="1"/>
        <v>SIM</v>
      </c>
      <c r="P17" s="52" t="str">
        <f t="shared" si="2"/>
        <v>44686542979237000378NF 87242936,3444670</v>
      </c>
      <c r="Q17" s="1">
        <f>IF(A17=0,"",VLOOKUP($A17,RESUMO!$A$8:$B$107,2,FALSE))</f>
        <v>2</v>
      </c>
    </row>
    <row r="18" spans="1:17" x14ac:dyDescent="0.25">
      <c r="A18" s="41">
        <v>44686</v>
      </c>
      <c r="B18" s="56">
        <v>5</v>
      </c>
      <c r="C18" t="s">
        <v>64</v>
      </c>
      <c r="D18" t="s">
        <v>65</v>
      </c>
      <c r="E18" t="s">
        <v>66</v>
      </c>
      <c r="G18" s="64">
        <v>3400</v>
      </c>
      <c r="H18" s="56">
        <v>1</v>
      </c>
      <c r="I18" s="71">
        <v>3400</v>
      </c>
      <c r="J18" s="41">
        <v>44671</v>
      </c>
      <c r="K18" t="s">
        <v>33</v>
      </c>
      <c r="L18" t="s">
        <v>24</v>
      </c>
      <c r="N18" t="str">
        <f t="shared" si="0"/>
        <v>SIM</v>
      </c>
      <c r="O18" t="str">
        <f t="shared" si="1"/>
        <v>SIM</v>
      </c>
      <c r="P18" s="52" t="str">
        <f t="shared" si="2"/>
        <v>44686517581836000634NF 11802340044671</v>
      </c>
      <c r="Q18" s="1">
        <f>IF(A18=0,"",VLOOKUP($A18,RESUMO!$A$8:$B$107,2,FALSE))</f>
        <v>2</v>
      </c>
    </row>
    <row r="19" spans="1:17" x14ac:dyDescent="0.25">
      <c r="A19" s="41">
        <v>44686</v>
      </c>
      <c r="B19" s="56">
        <v>5</v>
      </c>
      <c r="C19" t="s">
        <v>67</v>
      </c>
      <c r="D19" t="s">
        <v>68</v>
      </c>
      <c r="E19" t="s">
        <v>69</v>
      </c>
      <c r="G19" s="64">
        <v>25595.05</v>
      </c>
      <c r="H19" s="56">
        <v>1</v>
      </c>
      <c r="I19" s="71">
        <v>25595.05</v>
      </c>
      <c r="J19" s="41">
        <v>44673</v>
      </c>
      <c r="K19" t="s">
        <v>33</v>
      </c>
      <c r="L19" t="s">
        <v>24</v>
      </c>
      <c r="N19" t="str">
        <f t="shared" si="0"/>
        <v>SIM</v>
      </c>
      <c r="O19" t="str">
        <f t="shared" si="1"/>
        <v>SIM</v>
      </c>
      <c r="P19" s="52" t="str">
        <f t="shared" si="2"/>
        <v>44686507305286000162NF 80600425595,0544673</v>
      </c>
      <c r="Q19" s="1">
        <f>IF(A19=0,"",VLOOKUP($A19,RESUMO!$A$8:$B$107,2,FALSE))</f>
        <v>2</v>
      </c>
    </row>
    <row r="20" spans="1:17" x14ac:dyDescent="0.25">
      <c r="A20" s="41">
        <v>44686</v>
      </c>
      <c r="B20" s="56">
        <v>5</v>
      </c>
      <c r="C20" t="s">
        <v>70</v>
      </c>
      <c r="D20" t="s">
        <v>71</v>
      </c>
      <c r="E20" t="s">
        <v>72</v>
      </c>
      <c r="G20" s="64">
        <v>29000</v>
      </c>
      <c r="H20" s="56">
        <v>1</v>
      </c>
      <c r="I20" s="71">
        <v>29000</v>
      </c>
      <c r="J20" s="41">
        <v>44670</v>
      </c>
      <c r="K20" t="s">
        <v>33</v>
      </c>
      <c r="L20" t="s">
        <v>24</v>
      </c>
      <c r="N20" t="str">
        <f t="shared" si="0"/>
        <v>NÃO</v>
      </c>
      <c r="O20" t="str">
        <f t="shared" si="1"/>
        <v>SIM</v>
      </c>
      <c r="P20" s="52" t="str">
        <f t="shared" si="2"/>
        <v>44686542542081000100TRANSF BRADESCO2900044670</v>
      </c>
      <c r="Q20" s="1">
        <f>IF(A20=0,"",VLOOKUP($A20,RESUMO!$A$8:$B$107,2,FALSE))</f>
        <v>2</v>
      </c>
    </row>
    <row r="21" spans="1:17" x14ac:dyDescent="0.25">
      <c r="A21" s="41">
        <v>44686</v>
      </c>
      <c r="B21" s="56">
        <v>5</v>
      </c>
      <c r="C21" t="s">
        <v>73</v>
      </c>
      <c r="D21" t="s">
        <v>74</v>
      </c>
      <c r="E21" t="s">
        <v>75</v>
      </c>
      <c r="G21" s="64">
        <v>88.78</v>
      </c>
      <c r="H21" s="56">
        <v>1</v>
      </c>
      <c r="I21" s="71">
        <v>88.78</v>
      </c>
      <c r="J21" s="41">
        <v>44678</v>
      </c>
      <c r="K21" t="s">
        <v>20</v>
      </c>
      <c r="L21" t="s">
        <v>76</v>
      </c>
      <c r="N21" t="str">
        <f t="shared" si="0"/>
        <v>NÃO</v>
      </c>
      <c r="O21" t="str">
        <f t="shared" si="1"/>
        <v>SIM</v>
      </c>
      <c r="P21" s="52" t="str">
        <f t="shared" si="2"/>
        <v>44686527648990687ART DE EXECUÇÃO88,7844678</v>
      </c>
      <c r="Q21" s="1">
        <f>IF(A21=0,"",VLOOKUP($A21,RESUMO!$A$8:$B$107,2,FALSE))</f>
        <v>2</v>
      </c>
    </row>
    <row r="22" spans="1:17" x14ac:dyDescent="0.25">
      <c r="A22" s="41">
        <v>44686</v>
      </c>
      <c r="B22" s="56">
        <v>5</v>
      </c>
      <c r="C22" t="s">
        <v>77</v>
      </c>
      <c r="D22" t="s">
        <v>78</v>
      </c>
      <c r="E22" t="s">
        <v>79</v>
      </c>
      <c r="G22" s="64">
        <v>88.78</v>
      </c>
      <c r="H22" s="56">
        <v>1</v>
      </c>
      <c r="I22" s="71">
        <v>88.78</v>
      </c>
      <c r="J22" s="41">
        <v>44678</v>
      </c>
      <c r="K22" t="s">
        <v>33</v>
      </c>
      <c r="L22" t="s">
        <v>80</v>
      </c>
      <c r="N22" t="str">
        <f t="shared" si="0"/>
        <v>NÃO</v>
      </c>
      <c r="O22" t="str">
        <f t="shared" si="1"/>
        <v>SIM</v>
      </c>
      <c r="P22" s="52" t="str">
        <f t="shared" si="2"/>
        <v>44686537052904870ART DE XECUÇÃO88,7844678</v>
      </c>
      <c r="Q22" s="1">
        <f>IF(A22=0,"",VLOOKUP($A22,RESUMO!$A$8:$B$107,2,FALSE))</f>
        <v>2</v>
      </c>
    </row>
    <row r="23" spans="1:17" x14ac:dyDescent="0.25">
      <c r="A23" s="41">
        <v>44701</v>
      </c>
      <c r="B23" s="56">
        <v>1</v>
      </c>
      <c r="C23" t="s">
        <v>17</v>
      </c>
      <c r="D23" t="s">
        <v>18</v>
      </c>
      <c r="E23" t="s">
        <v>19</v>
      </c>
      <c r="G23" s="64">
        <v>190</v>
      </c>
      <c r="H23" s="56">
        <v>10</v>
      </c>
      <c r="I23" s="71">
        <v>1900</v>
      </c>
      <c r="J23" s="41">
        <v>44701</v>
      </c>
      <c r="K23" t="s">
        <v>20</v>
      </c>
      <c r="L23" t="s">
        <v>21</v>
      </c>
      <c r="N23" t="str">
        <f t="shared" si="0"/>
        <v>NÃO</v>
      </c>
      <c r="O23" t="str">
        <f t="shared" si="1"/>
        <v/>
      </c>
      <c r="P23" s="52" t="str">
        <f t="shared" si="2"/>
        <v>44701112125858606DIÁRIA19044701</v>
      </c>
      <c r="Q23" s="1">
        <f>IF(A23=0,"",VLOOKUP($A23,RESUMO!$A$8:$B$107,2,FALSE))</f>
        <v>3</v>
      </c>
    </row>
    <row r="24" spans="1:17" x14ac:dyDescent="0.25">
      <c r="A24" s="41">
        <v>44701</v>
      </c>
      <c r="B24" s="56">
        <v>1</v>
      </c>
      <c r="C24" t="s">
        <v>37</v>
      </c>
      <c r="D24" t="s">
        <v>38</v>
      </c>
      <c r="E24" t="s">
        <v>19</v>
      </c>
      <c r="G24" s="64">
        <v>130</v>
      </c>
      <c r="H24" s="56">
        <v>8</v>
      </c>
      <c r="I24" s="71">
        <v>1040</v>
      </c>
      <c r="J24" s="41">
        <v>44701</v>
      </c>
      <c r="K24" t="s">
        <v>20</v>
      </c>
      <c r="L24" t="s">
        <v>39</v>
      </c>
      <c r="N24" t="str">
        <f t="shared" si="0"/>
        <v>NÃO</v>
      </c>
      <c r="O24" t="str">
        <f t="shared" si="1"/>
        <v/>
      </c>
      <c r="P24" s="52" t="str">
        <f t="shared" si="2"/>
        <v>44701103333136660DIÁRIA13044701</v>
      </c>
      <c r="Q24" s="1">
        <f>IF(A24=0,"",VLOOKUP($A24,RESUMO!$A$8:$B$107,2,FALSE))</f>
        <v>3</v>
      </c>
    </row>
    <row r="25" spans="1:17" x14ac:dyDescent="0.25">
      <c r="A25" s="41">
        <v>44701</v>
      </c>
      <c r="B25" s="56">
        <v>1</v>
      </c>
      <c r="C25" t="s">
        <v>34</v>
      </c>
      <c r="D25" t="s">
        <v>35</v>
      </c>
      <c r="E25" t="s">
        <v>19</v>
      </c>
      <c r="G25" s="64">
        <v>130</v>
      </c>
      <c r="H25" s="56">
        <v>10</v>
      </c>
      <c r="I25" s="71">
        <v>1300</v>
      </c>
      <c r="J25" s="41">
        <v>44701</v>
      </c>
      <c r="K25" t="s">
        <v>20</v>
      </c>
      <c r="L25" t="s">
        <v>36</v>
      </c>
      <c r="N25" t="str">
        <f t="shared" si="0"/>
        <v>NÃO</v>
      </c>
      <c r="O25" t="str">
        <f t="shared" si="1"/>
        <v/>
      </c>
      <c r="P25" s="52" t="str">
        <f t="shared" si="2"/>
        <v>44701170428051600DIÁRIA13044701</v>
      </c>
      <c r="Q25" s="1">
        <f>IF(A25=0,"",VLOOKUP($A25,RESUMO!$A$8:$B$107,2,FALSE))</f>
        <v>3</v>
      </c>
    </row>
    <row r="26" spans="1:17" x14ac:dyDescent="0.25">
      <c r="A26" s="41">
        <v>44701</v>
      </c>
      <c r="B26" s="56">
        <v>1</v>
      </c>
      <c r="C26" t="s">
        <v>40</v>
      </c>
      <c r="D26" t="s">
        <v>41</v>
      </c>
      <c r="E26" t="s">
        <v>19</v>
      </c>
      <c r="G26" s="64">
        <v>240</v>
      </c>
      <c r="H26" s="56">
        <v>9.5</v>
      </c>
      <c r="I26" s="71">
        <v>2280</v>
      </c>
      <c r="J26" s="41">
        <v>44701</v>
      </c>
      <c r="K26" t="s">
        <v>20</v>
      </c>
      <c r="L26" t="s">
        <v>24</v>
      </c>
      <c r="N26" t="str">
        <f t="shared" si="0"/>
        <v>NÃO</v>
      </c>
      <c r="O26" t="str">
        <f t="shared" si="1"/>
        <v/>
      </c>
      <c r="P26" s="52" t="str">
        <f t="shared" si="2"/>
        <v>44701138821850587DIÁRIA24044701</v>
      </c>
      <c r="Q26" s="1">
        <f>IF(A26=0,"",VLOOKUP($A26,RESUMO!$A$8:$B$107,2,FALSE))</f>
        <v>3</v>
      </c>
    </row>
    <row r="27" spans="1:17" x14ac:dyDescent="0.25">
      <c r="A27" s="41">
        <v>44701</v>
      </c>
      <c r="B27" s="56">
        <v>1</v>
      </c>
      <c r="C27" t="s">
        <v>42</v>
      </c>
      <c r="D27" t="s">
        <v>43</v>
      </c>
      <c r="E27" t="s">
        <v>19</v>
      </c>
      <c r="G27" s="64">
        <v>190</v>
      </c>
      <c r="H27" s="56">
        <v>10</v>
      </c>
      <c r="I27" s="71">
        <v>1900</v>
      </c>
      <c r="J27" s="41">
        <v>44701</v>
      </c>
      <c r="K27" t="s">
        <v>20</v>
      </c>
      <c r="L27" t="s">
        <v>44</v>
      </c>
      <c r="N27" t="str">
        <f t="shared" si="0"/>
        <v>NÃO</v>
      </c>
      <c r="O27" t="str">
        <f t="shared" si="1"/>
        <v/>
      </c>
      <c r="P27" s="52" t="str">
        <f t="shared" si="2"/>
        <v>44701113539956662DIÁRIA19044701</v>
      </c>
      <c r="Q27" s="1">
        <f>IF(A27=0,"",VLOOKUP($A27,RESUMO!$A$8:$B$107,2,FALSE))</f>
        <v>3</v>
      </c>
    </row>
    <row r="28" spans="1:17" x14ac:dyDescent="0.25">
      <c r="A28" s="41">
        <v>44701</v>
      </c>
      <c r="B28" s="56">
        <v>1</v>
      </c>
      <c r="C28" t="s">
        <v>81</v>
      </c>
      <c r="D28" t="s">
        <v>82</v>
      </c>
      <c r="E28" t="s">
        <v>19</v>
      </c>
      <c r="G28" s="64">
        <v>190</v>
      </c>
      <c r="H28" s="56">
        <v>8</v>
      </c>
      <c r="I28" s="71">
        <v>1520</v>
      </c>
      <c r="J28" s="41">
        <v>44701</v>
      </c>
      <c r="K28" t="s">
        <v>20</v>
      </c>
      <c r="L28" t="s">
        <v>83</v>
      </c>
      <c r="N28" t="str">
        <f t="shared" si="0"/>
        <v>NÃO</v>
      </c>
      <c r="O28" t="str">
        <f t="shared" si="1"/>
        <v/>
      </c>
      <c r="P28" s="52" t="str">
        <f t="shared" si="2"/>
        <v>44701108605940689DIÁRIA19044701</v>
      </c>
      <c r="Q28" s="1">
        <f>IF(A28=0,"",VLOOKUP($A28,RESUMO!$A$8:$B$107,2,FALSE))</f>
        <v>3</v>
      </c>
    </row>
    <row r="29" spans="1:17" x14ac:dyDescent="0.25">
      <c r="A29" s="41">
        <v>44701</v>
      </c>
      <c r="B29" s="56">
        <v>1</v>
      </c>
      <c r="C29" t="s">
        <v>84</v>
      </c>
      <c r="D29" t="s">
        <v>85</v>
      </c>
      <c r="E29" t="s">
        <v>19</v>
      </c>
      <c r="G29" s="64">
        <v>130</v>
      </c>
      <c r="H29" s="56">
        <v>10</v>
      </c>
      <c r="I29" s="71">
        <v>1300</v>
      </c>
      <c r="J29" s="41">
        <v>44701</v>
      </c>
      <c r="K29" t="s">
        <v>20</v>
      </c>
      <c r="L29" t="s">
        <v>86</v>
      </c>
      <c r="N29" t="str">
        <f t="shared" si="0"/>
        <v>NÃO</v>
      </c>
      <c r="O29" t="str">
        <f t="shared" si="1"/>
        <v/>
      </c>
      <c r="P29" s="52" t="str">
        <f t="shared" si="2"/>
        <v>44701141623141877DIÁRIA13044701</v>
      </c>
      <c r="Q29" s="1">
        <f>IF(A29=0,"",VLOOKUP($A29,RESUMO!$A$8:$B$107,2,FALSE))</f>
        <v>3</v>
      </c>
    </row>
    <row r="30" spans="1:17" x14ac:dyDescent="0.25">
      <c r="A30" s="41">
        <v>44701</v>
      </c>
      <c r="B30" s="56">
        <v>1</v>
      </c>
      <c r="C30" t="s">
        <v>22</v>
      </c>
      <c r="D30" t="s">
        <v>23</v>
      </c>
      <c r="E30" t="s">
        <v>19</v>
      </c>
      <c r="G30" s="64">
        <v>130</v>
      </c>
      <c r="H30" s="56">
        <v>9</v>
      </c>
      <c r="I30" s="71">
        <v>1170</v>
      </c>
      <c r="J30" s="41">
        <v>44701</v>
      </c>
      <c r="K30" t="s">
        <v>20</v>
      </c>
      <c r="L30" t="s">
        <v>24</v>
      </c>
      <c r="N30" t="str">
        <f t="shared" si="0"/>
        <v>NÃO</v>
      </c>
      <c r="O30" t="str">
        <f t="shared" si="1"/>
        <v/>
      </c>
      <c r="P30" s="52" t="str">
        <f t="shared" si="2"/>
        <v>44701105625883610DIÁRIA13044701</v>
      </c>
      <c r="Q30" s="1">
        <f>IF(A30=0,"",VLOOKUP($A30,RESUMO!$A$8:$B$107,2,FALSE))</f>
        <v>3</v>
      </c>
    </row>
    <row r="31" spans="1:17" x14ac:dyDescent="0.25">
      <c r="A31" s="41">
        <v>44701</v>
      </c>
      <c r="B31" s="56">
        <v>2</v>
      </c>
      <c r="C31" t="s">
        <v>87</v>
      </c>
      <c r="D31" t="s">
        <v>88</v>
      </c>
      <c r="E31" t="s">
        <v>89</v>
      </c>
      <c r="G31" s="64">
        <v>2800</v>
      </c>
      <c r="H31" s="56">
        <v>1</v>
      </c>
      <c r="I31" s="71">
        <v>2800</v>
      </c>
      <c r="J31" s="41">
        <v>44701</v>
      </c>
      <c r="K31" t="s">
        <v>48</v>
      </c>
      <c r="L31" t="s">
        <v>90</v>
      </c>
      <c r="N31" t="str">
        <f t="shared" si="0"/>
        <v>NÃO</v>
      </c>
      <c r="O31" t="str">
        <f t="shared" si="1"/>
        <v/>
      </c>
      <c r="P31" s="52" t="str">
        <f t="shared" si="2"/>
        <v>44701273586986653LOCAÇÃO E ACOMPANHAMENTO TERRAPLANAGEM280044701</v>
      </c>
      <c r="Q31" s="1">
        <f>IF(A31=0,"",VLOOKUP($A31,RESUMO!$A$8:$B$107,2,FALSE))</f>
        <v>3</v>
      </c>
    </row>
    <row r="32" spans="1:17" x14ac:dyDescent="0.25">
      <c r="A32" s="41">
        <v>44701</v>
      </c>
      <c r="B32" s="56">
        <v>3</v>
      </c>
      <c r="C32" t="s">
        <v>91</v>
      </c>
      <c r="D32" t="s">
        <v>92</v>
      </c>
      <c r="E32" t="s">
        <v>93</v>
      </c>
      <c r="G32" s="64">
        <v>1101</v>
      </c>
      <c r="H32" s="56">
        <v>1</v>
      </c>
      <c r="I32" s="71">
        <v>1101</v>
      </c>
      <c r="J32" s="41">
        <v>44706</v>
      </c>
      <c r="K32" t="s">
        <v>33</v>
      </c>
      <c r="L32" t="s">
        <v>24</v>
      </c>
      <c r="N32" t="str">
        <f t="shared" si="0"/>
        <v>SIM</v>
      </c>
      <c r="O32" t="str">
        <f t="shared" si="1"/>
        <v/>
      </c>
      <c r="P32" s="52" t="str">
        <f t="shared" si="2"/>
        <v>44701318850040000279NF 11322110144706</v>
      </c>
      <c r="Q32" s="1">
        <f>IF(A32=0,"",VLOOKUP($A32,RESUMO!$A$8:$B$107,2,FALSE))</f>
        <v>3</v>
      </c>
    </row>
    <row r="33" spans="1:17" x14ac:dyDescent="0.25">
      <c r="A33" s="41">
        <v>44701</v>
      </c>
      <c r="B33" s="56">
        <v>3</v>
      </c>
      <c r="C33" t="s">
        <v>30</v>
      </c>
      <c r="D33" t="s">
        <v>31</v>
      </c>
      <c r="E33" t="s">
        <v>94</v>
      </c>
      <c r="G33" s="64">
        <v>2177.56</v>
      </c>
      <c r="H33" s="56">
        <v>1</v>
      </c>
      <c r="I33" s="71">
        <v>2177.56</v>
      </c>
      <c r="J33" s="41">
        <v>44714</v>
      </c>
      <c r="K33" t="s">
        <v>33</v>
      </c>
      <c r="L33" t="s">
        <v>24</v>
      </c>
      <c r="N33" t="str">
        <f t="shared" si="0"/>
        <v>SIM</v>
      </c>
      <c r="O33" t="str">
        <f t="shared" si="1"/>
        <v/>
      </c>
      <c r="P33" s="52" t="str">
        <f t="shared" si="2"/>
        <v>44701342979237000378NF 69822177,5644714</v>
      </c>
      <c r="Q33" s="1">
        <f>IF(A33=0,"",VLOOKUP($A33,RESUMO!$A$8:$B$107,2,FALSE))</f>
        <v>3</v>
      </c>
    </row>
    <row r="34" spans="1:17" x14ac:dyDescent="0.25">
      <c r="A34" s="41">
        <v>44701</v>
      </c>
      <c r="B34" s="56">
        <v>3</v>
      </c>
      <c r="C34" t="s">
        <v>95</v>
      </c>
      <c r="D34" t="s">
        <v>96</v>
      </c>
      <c r="E34" t="s">
        <v>97</v>
      </c>
      <c r="G34" s="64">
        <v>596.85</v>
      </c>
      <c r="H34" s="56">
        <v>1</v>
      </c>
      <c r="I34" s="71">
        <v>596.85</v>
      </c>
      <c r="J34" s="41">
        <v>44714</v>
      </c>
      <c r="K34" t="s">
        <v>33</v>
      </c>
      <c r="L34" t="s">
        <v>24</v>
      </c>
      <c r="N34" t="str">
        <f t="shared" si="0"/>
        <v>SIM</v>
      </c>
      <c r="O34" t="str">
        <f t="shared" si="1"/>
        <v/>
      </c>
      <c r="P34" s="52" t="str">
        <f t="shared" si="2"/>
        <v>44701302697297000383NF 163751596,8544714</v>
      </c>
      <c r="Q34" s="1">
        <f>IF(A34=0,"",VLOOKUP($A34,RESUMO!$A$8:$B$107,2,FALSE))</f>
        <v>3</v>
      </c>
    </row>
    <row r="35" spans="1:17" x14ac:dyDescent="0.25">
      <c r="A35" s="41">
        <v>44701</v>
      </c>
      <c r="B35" s="56">
        <v>3</v>
      </c>
      <c r="C35" t="s">
        <v>98</v>
      </c>
      <c r="D35" t="s">
        <v>99</v>
      </c>
      <c r="E35" t="s">
        <v>100</v>
      </c>
      <c r="G35" s="64">
        <v>462</v>
      </c>
      <c r="H35" s="56">
        <v>1</v>
      </c>
      <c r="I35" s="71">
        <v>462</v>
      </c>
      <c r="J35" s="41">
        <v>44715</v>
      </c>
      <c r="K35" t="s">
        <v>20</v>
      </c>
      <c r="L35" t="s">
        <v>24</v>
      </c>
      <c r="N35" t="str">
        <f t="shared" si="0"/>
        <v>SIM</v>
      </c>
      <c r="O35" t="str">
        <f t="shared" si="1"/>
        <v/>
      </c>
      <c r="P35" s="52" t="str">
        <f t="shared" si="2"/>
        <v>44701314285160000139NF 425446244715</v>
      </c>
      <c r="Q35" s="1">
        <f>IF(A35=0,"",VLOOKUP($A35,RESUMO!$A$8:$B$107,2,FALSE))</f>
        <v>3</v>
      </c>
    </row>
    <row r="36" spans="1:17" x14ac:dyDescent="0.25">
      <c r="A36" s="41">
        <v>44701</v>
      </c>
      <c r="B36" s="56">
        <v>3</v>
      </c>
      <c r="C36" t="s">
        <v>101</v>
      </c>
      <c r="D36" t="s">
        <v>102</v>
      </c>
      <c r="E36" t="s">
        <v>103</v>
      </c>
      <c r="G36" s="64">
        <v>1169.0999999999999</v>
      </c>
      <c r="H36" s="56">
        <v>1</v>
      </c>
      <c r="I36" s="71">
        <v>1169.0999999999999</v>
      </c>
      <c r="J36" s="41">
        <v>44716</v>
      </c>
      <c r="K36" t="s">
        <v>20</v>
      </c>
      <c r="L36" t="s">
        <v>24</v>
      </c>
      <c r="N36" t="str">
        <f t="shared" si="0"/>
        <v>SIM</v>
      </c>
      <c r="O36" t="str">
        <f t="shared" si="1"/>
        <v/>
      </c>
      <c r="P36" s="52" t="str">
        <f t="shared" si="2"/>
        <v>44701312463472000240NF 564901169,144716</v>
      </c>
      <c r="Q36" s="1">
        <f>IF(A36=0,"",VLOOKUP($A36,RESUMO!$A$8:$B$107,2,FALSE))</f>
        <v>3</v>
      </c>
    </row>
    <row r="37" spans="1:17" x14ac:dyDescent="0.25">
      <c r="A37" s="41">
        <v>44701</v>
      </c>
      <c r="B37" s="56">
        <v>5</v>
      </c>
      <c r="C37" t="s">
        <v>95</v>
      </c>
      <c r="D37" t="s">
        <v>96</v>
      </c>
      <c r="E37" t="s">
        <v>104</v>
      </c>
      <c r="G37" s="64">
        <v>4827.09</v>
      </c>
      <c r="H37" s="56">
        <v>1</v>
      </c>
      <c r="I37" s="71">
        <v>4827.09</v>
      </c>
      <c r="J37" s="41">
        <v>44685</v>
      </c>
      <c r="K37" t="s">
        <v>33</v>
      </c>
      <c r="L37" t="s">
        <v>24</v>
      </c>
      <c r="N37" t="str">
        <f t="shared" si="0"/>
        <v>SIM</v>
      </c>
      <c r="O37" t="str">
        <f t="shared" si="1"/>
        <v>SIM</v>
      </c>
      <c r="P37" s="52" t="str">
        <f t="shared" si="2"/>
        <v>44701502697297000383NF 163734/54827,0944685</v>
      </c>
      <c r="Q37" s="1">
        <f>IF(A37=0,"",VLOOKUP($A37,RESUMO!$A$8:$B$107,2,FALSE))</f>
        <v>3</v>
      </c>
    </row>
    <row r="38" spans="1:17" x14ac:dyDescent="0.25">
      <c r="A38" s="41">
        <v>44701</v>
      </c>
      <c r="B38" s="56">
        <v>5</v>
      </c>
      <c r="C38" t="s">
        <v>105</v>
      </c>
      <c r="D38" t="s">
        <v>106</v>
      </c>
      <c r="E38" t="s">
        <v>107</v>
      </c>
      <c r="G38" s="64">
        <v>24384.51</v>
      </c>
      <c r="H38" s="56">
        <v>1</v>
      </c>
      <c r="I38" s="71">
        <v>24384.51</v>
      </c>
      <c r="J38" s="41">
        <v>44687</v>
      </c>
      <c r="K38" t="s">
        <v>33</v>
      </c>
      <c r="L38" t="s">
        <v>108</v>
      </c>
      <c r="N38" t="str">
        <f t="shared" si="0"/>
        <v>SIM</v>
      </c>
      <c r="O38" t="str">
        <f t="shared" si="1"/>
        <v>SIM</v>
      </c>
      <c r="P38" s="52" t="str">
        <f t="shared" si="2"/>
        <v>44701517469701000177NF 34512224384,5144687</v>
      </c>
      <c r="Q38" s="1">
        <f>IF(A38=0,"",VLOOKUP($A38,RESUMO!$A$8:$B$107,2,FALSE))</f>
        <v>3</v>
      </c>
    </row>
    <row r="39" spans="1:17" x14ac:dyDescent="0.25">
      <c r="A39" s="41">
        <v>44701</v>
      </c>
      <c r="B39" s="56">
        <v>5</v>
      </c>
      <c r="C39" t="s">
        <v>109</v>
      </c>
      <c r="D39" t="s">
        <v>110</v>
      </c>
      <c r="E39" t="s">
        <v>111</v>
      </c>
      <c r="G39" s="64">
        <v>15839.56</v>
      </c>
      <c r="H39" s="56">
        <v>1</v>
      </c>
      <c r="I39" s="71">
        <v>15839.56</v>
      </c>
      <c r="J39" s="41">
        <v>44692</v>
      </c>
      <c r="K39" t="s">
        <v>28</v>
      </c>
      <c r="L39" t="s">
        <v>24</v>
      </c>
      <c r="N39" t="str">
        <f t="shared" si="0"/>
        <v>SIM</v>
      </c>
      <c r="O39" t="str">
        <f t="shared" si="1"/>
        <v>SIM</v>
      </c>
      <c r="P39" s="52" t="str">
        <f t="shared" si="2"/>
        <v>44701518224881000190NF 7949515839,5644692</v>
      </c>
      <c r="Q39" s="1">
        <f>IF(A39=0,"",VLOOKUP($A39,RESUMO!$A$8:$B$107,2,FALSE))</f>
        <v>3</v>
      </c>
    </row>
    <row r="40" spans="1:17" x14ac:dyDescent="0.25">
      <c r="A40" s="41">
        <v>44701</v>
      </c>
      <c r="B40" s="56">
        <v>5</v>
      </c>
      <c r="C40" t="s">
        <v>64</v>
      </c>
      <c r="D40" t="s">
        <v>65</v>
      </c>
      <c r="E40" t="s">
        <v>112</v>
      </c>
      <c r="G40" s="64">
        <v>234.6</v>
      </c>
      <c r="H40" s="56">
        <v>1</v>
      </c>
      <c r="I40" s="71">
        <v>234.6</v>
      </c>
      <c r="J40" s="41">
        <v>44693</v>
      </c>
      <c r="K40" t="s">
        <v>33</v>
      </c>
      <c r="L40" t="s">
        <v>24</v>
      </c>
      <c r="N40" t="str">
        <f t="shared" si="0"/>
        <v>SIM</v>
      </c>
      <c r="O40" t="str">
        <f t="shared" si="1"/>
        <v>SIM</v>
      </c>
      <c r="P40" s="52" t="str">
        <f t="shared" si="2"/>
        <v>44701517581836000634NF12321234,644693</v>
      </c>
      <c r="Q40" s="1">
        <f>IF(A40=0,"",VLOOKUP($A40,RESUMO!$A$8:$B$107,2,FALSE))</f>
        <v>3</v>
      </c>
    </row>
    <row r="41" spans="1:17" x14ac:dyDescent="0.25">
      <c r="A41" s="41">
        <v>44701</v>
      </c>
      <c r="B41" s="56">
        <v>5</v>
      </c>
      <c r="C41" t="s">
        <v>30</v>
      </c>
      <c r="D41" t="s">
        <v>31</v>
      </c>
      <c r="E41" t="s">
        <v>113</v>
      </c>
      <c r="G41" s="64">
        <v>3750.01</v>
      </c>
      <c r="H41" s="56">
        <v>1</v>
      </c>
      <c r="I41" s="71">
        <v>3750.01</v>
      </c>
      <c r="J41" s="41">
        <v>44693</v>
      </c>
      <c r="K41" t="s">
        <v>33</v>
      </c>
      <c r="L41" t="s">
        <v>24</v>
      </c>
      <c r="N41" t="str">
        <f t="shared" si="0"/>
        <v>SIM</v>
      </c>
      <c r="O41" t="str">
        <f t="shared" si="1"/>
        <v>SIM</v>
      </c>
      <c r="P41" s="52" t="str">
        <f t="shared" si="2"/>
        <v>44701542979237000378NF 100323750,0144693</v>
      </c>
      <c r="Q41" s="1">
        <f>IF(A41=0,"",VLOOKUP($A41,RESUMO!$A$8:$B$107,2,FALSE))</f>
        <v>3</v>
      </c>
    </row>
    <row r="42" spans="1:17" x14ac:dyDescent="0.25">
      <c r="A42" s="41">
        <v>44701</v>
      </c>
      <c r="B42" s="56">
        <v>5</v>
      </c>
      <c r="C42" t="s">
        <v>114</v>
      </c>
      <c r="D42" t="s">
        <v>115</v>
      </c>
      <c r="E42" t="s">
        <v>116</v>
      </c>
      <c r="G42" s="64">
        <v>1490</v>
      </c>
      <c r="H42" s="56">
        <v>1</v>
      </c>
      <c r="I42" s="71">
        <v>1490</v>
      </c>
      <c r="J42" s="41">
        <v>44697</v>
      </c>
      <c r="K42" t="s">
        <v>33</v>
      </c>
      <c r="L42" t="s">
        <v>24</v>
      </c>
      <c r="N42" t="str">
        <f t="shared" si="0"/>
        <v>SIM</v>
      </c>
      <c r="O42" t="str">
        <f t="shared" si="1"/>
        <v>SIM</v>
      </c>
      <c r="P42" s="52" t="str">
        <f t="shared" si="2"/>
        <v>44701517250275000348NF 381350 / 381386149044697</v>
      </c>
      <c r="Q42" s="1">
        <f>IF(A42=0,"",VLOOKUP($A42,RESUMO!$A$8:$B$107,2,FALSE))</f>
        <v>3</v>
      </c>
    </row>
    <row r="43" spans="1:17" x14ac:dyDescent="0.25">
      <c r="A43" s="41">
        <v>44717</v>
      </c>
      <c r="B43" s="56">
        <v>1</v>
      </c>
      <c r="C43" t="s">
        <v>17</v>
      </c>
      <c r="D43" t="s">
        <v>18</v>
      </c>
      <c r="E43" t="s">
        <v>19</v>
      </c>
      <c r="G43" s="64">
        <v>170</v>
      </c>
      <c r="H43" s="56">
        <v>12</v>
      </c>
      <c r="I43" s="71">
        <v>2040</v>
      </c>
      <c r="J43" s="41">
        <v>44718</v>
      </c>
      <c r="K43" t="s">
        <v>20</v>
      </c>
      <c r="L43" t="s">
        <v>21</v>
      </c>
      <c r="N43" t="str">
        <f t="shared" ref="N43:N56" si="4">IF(ISERROR(SEARCH("NF",E43,1)),"NÃO","SIM")</f>
        <v>NÃO</v>
      </c>
      <c r="O43" t="str">
        <f t="shared" si="1"/>
        <v/>
      </c>
      <c r="P43" s="52" t="str">
        <f t="shared" ref="P43:P56" si="5">A43&amp;B43&amp;C43&amp;E43&amp;G43&amp;EDATE(J43,0)</f>
        <v>44717112125858606DIÁRIA17044718</v>
      </c>
      <c r="Q43" s="1">
        <f>IF(A43=0,"",VLOOKUP($A43,RESUMO!$A$8:$B$107,2,FALSE))</f>
        <v>4</v>
      </c>
    </row>
    <row r="44" spans="1:17" x14ac:dyDescent="0.25">
      <c r="A44" s="41">
        <v>44717</v>
      </c>
      <c r="B44" s="56">
        <v>1</v>
      </c>
      <c r="C44" t="s">
        <v>37</v>
      </c>
      <c r="D44" t="s">
        <v>38</v>
      </c>
      <c r="E44" t="s">
        <v>19</v>
      </c>
      <c r="G44" s="64">
        <v>110</v>
      </c>
      <c r="H44" s="56">
        <v>10</v>
      </c>
      <c r="I44" s="71">
        <v>1100</v>
      </c>
      <c r="J44" s="41">
        <v>44718</v>
      </c>
      <c r="K44" t="s">
        <v>20</v>
      </c>
      <c r="L44" t="s">
        <v>39</v>
      </c>
      <c r="N44" t="str">
        <f t="shared" si="4"/>
        <v>NÃO</v>
      </c>
      <c r="O44" t="str">
        <f t="shared" si="1"/>
        <v/>
      </c>
      <c r="P44" s="52" t="str">
        <f t="shared" si="5"/>
        <v>44717103333136660DIÁRIA11044718</v>
      </c>
      <c r="Q44" s="1">
        <f>IF(A44=0,"",VLOOKUP($A44,RESUMO!$A$8:$B$107,2,FALSE))</f>
        <v>4</v>
      </c>
    </row>
    <row r="45" spans="1:17" x14ac:dyDescent="0.25">
      <c r="A45" s="41">
        <v>44717</v>
      </c>
      <c r="B45" s="56">
        <v>1</v>
      </c>
      <c r="C45" t="s">
        <v>34</v>
      </c>
      <c r="D45" t="s">
        <v>35</v>
      </c>
      <c r="E45" t="s">
        <v>19</v>
      </c>
      <c r="G45" s="64">
        <v>110</v>
      </c>
      <c r="H45" s="56">
        <v>12</v>
      </c>
      <c r="I45" s="71">
        <v>1320</v>
      </c>
      <c r="J45" s="41">
        <v>44718</v>
      </c>
      <c r="K45" t="s">
        <v>20</v>
      </c>
      <c r="L45" t="s">
        <v>36</v>
      </c>
      <c r="N45" t="str">
        <f t="shared" si="4"/>
        <v>NÃO</v>
      </c>
      <c r="O45" t="str">
        <f t="shared" si="1"/>
        <v/>
      </c>
      <c r="P45" s="52" t="str">
        <f t="shared" si="5"/>
        <v>44717170428051600DIÁRIA11044718</v>
      </c>
      <c r="Q45" s="1">
        <f>IF(A45=0,"",VLOOKUP($A45,RESUMO!$A$8:$B$107,2,FALSE))</f>
        <v>4</v>
      </c>
    </row>
    <row r="46" spans="1:17" x14ac:dyDescent="0.25">
      <c r="A46" s="41">
        <v>44717</v>
      </c>
      <c r="B46" s="56">
        <v>1</v>
      </c>
      <c r="C46" t="s">
        <v>117</v>
      </c>
      <c r="D46" t="s">
        <v>118</v>
      </c>
      <c r="E46" t="s">
        <v>19</v>
      </c>
      <c r="G46" s="64">
        <v>270</v>
      </c>
      <c r="H46" s="56">
        <v>11</v>
      </c>
      <c r="I46" s="71">
        <v>2970</v>
      </c>
      <c r="J46" s="41">
        <v>44718</v>
      </c>
      <c r="K46" t="s">
        <v>20</v>
      </c>
      <c r="L46" t="s">
        <v>119</v>
      </c>
      <c r="N46" t="str">
        <f t="shared" si="4"/>
        <v>NÃO</v>
      </c>
      <c r="O46" t="str">
        <f t="shared" si="1"/>
        <v/>
      </c>
      <c r="P46" s="52" t="str">
        <f t="shared" si="5"/>
        <v>44717107378472808DIÁRIA27044718</v>
      </c>
      <c r="Q46" s="1">
        <f>IF(A46=0,"",VLOOKUP($A46,RESUMO!$A$8:$B$107,2,FALSE))</f>
        <v>4</v>
      </c>
    </row>
    <row r="47" spans="1:17" x14ac:dyDescent="0.25">
      <c r="A47" s="41">
        <v>44717</v>
      </c>
      <c r="B47" s="56">
        <v>1</v>
      </c>
      <c r="C47" t="s">
        <v>42</v>
      </c>
      <c r="D47" t="s">
        <v>43</v>
      </c>
      <c r="E47" t="s">
        <v>19</v>
      </c>
      <c r="G47" s="64">
        <v>170</v>
      </c>
      <c r="H47" s="56">
        <v>10</v>
      </c>
      <c r="I47" s="71">
        <v>1700</v>
      </c>
      <c r="J47" s="41">
        <v>44718</v>
      </c>
      <c r="K47" t="s">
        <v>20</v>
      </c>
      <c r="L47" t="s">
        <v>44</v>
      </c>
      <c r="N47" t="str">
        <f t="shared" si="4"/>
        <v>NÃO</v>
      </c>
      <c r="O47" t="str">
        <f t="shared" si="1"/>
        <v/>
      </c>
      <c r="P47" s="52" t="str">
        <f t="shared" si="5"/>
        <v>44717113539956662DIÁRIA17044718</v>
      </c>
      <c r="Q47" s="1">
        <f>IF(A47=0,"",VLOOKUP($A47,RESUMO!$A$8:$B$107,2,FALSE))</f>
        <v>4</v>
      </c>
    </row>
    <row r="48" spans="1:17" x14ac:dyDescent="0.25">
      <c r="A48" s="41">
        <v>44717</v>
      </c>
      <c r="B48" s="56">
        <v>1</v>
      </c>
      <c r="C48" t="s">
        <v>81</v>
      </c>
      <c r="D48" t="s">
        <v>82</v>
      </c>
      <c r="E48" t="s">
        <v>19</v>
      </c>
      <c r="G48" s="64">
        <v>190</v>
      </c>
      <c r="H48" s="56">
        <v>10</v>
      </c>
      <c r="I48" s="71">
        <v>1900</v>
      </c>
      <c r="J48" s="41">
        <v>44718</v>
      </c>
      <c r="K48" t="s">
        <v>20</v>
      </c>
      <c r="L48" t="s">
        <v>83</v>
      </c>
      <c r="N48" t="str">
        <f t="shared" si="4"/>
        <v>NÃO</v>
      </c>
      <c r="O48" t="str">
        <f t="shared" si="1"/>
        <v/>
      </c>
      <c r="P48" s="52" t="str">
        <f t="shared" si="5"/>
        <v>44717108605940689DIÁRIA19044718</v>
      </c>
      <c r="Q48" s="1">
        <f>IF(A48=0,"",VLOOKUP($A48,RESUMO!$A$8:$B$107,2,FALSE))</f>
        <v>4</v>
      </c>
    </row>
    <row r="49" spans="1:17" x14ac:dyDescent="0.25">
      <c r="A49" s="41">
        <v>44717</v>
      </c>
      <c r="B49" s="56">
        <v>1</v>
      </c>
      <c r="C49" t="s">
        <v>84</v>
      </c>
      <c r="D49" t="s">
        <v>85</v>
      </c>
      <c r="E49" t="s">
        <v>19</v>
      </c>
      <c r="G49" s="64">
        <v>110</v>
      </c>
      <c r="H49" s="56">
        <v>9</v>
      </c>
      <c r="I49" s="71">
        <v>990</v>
      </c>
      <c r="J49" s="41">
        <v>44718</v>
      </c>
      <c r="K49" t="s">
        <v>20</v>
      </c>
      <c r="L49" t="s">
        <v>120</v>
      </c>
      <c r="N49" t="str">
        <f t="shared" si="4"/>
        <v>NÃO</v>
      </c>
      <c r="O49" t="str">
        <f t="shared" si="1"/>
        <v/>
      </c>
      <c r="P49" s="52" t="str">
        <f t="shared" si="5"/>
        <v>44717141623141877DIÁRIA11044718</v>
      </c>
      <c r="Q49" s="1">
        <f>IF(A49=0,"",VLOOKUP($A49,RESUMO!$A$8:$B$107,2,FALSE))</f>
        <v>4</v>
      </c>
    </row>
    <row r="50" spans="1:17" x14ac:dyDescent="0.25">
      <c r="A50" s="41">
        <v>44717</v>
      </c>
      <c r="B50" s="56">
        <v>1</v>
      </c>
      <c r="C50" t="s">
        <v>121</v>
      </c>
      <c r="D50" t="s">
        <v>122</v>
      </c>
      <c r="E50" t="s">
        <v>19</v>
      </c>
      <c r="G50" s="64">
        <v>130</v>
      </c>
      <c r="H50" s="56">
        <v>10</v>
      </c>
      <c r="I50" s="71">
        <v>1300</v>
      </c>
      <c r="J50" s="41">
        <v>44718</v>
      </c>
      <c r="K50" t="s">
        <v>20</v>
      </c>
      <c r="L50" t="s">
        <v>83</v>
      </c>
      <c r="N50" t="str">
        <f t="shared" si="4"/>
        <v>NÃO</v>
      </c>
      <c r="O50" t="str">
        <f t="shared" si="1"/>
        <v/>
      </c>
      <c r="P50" s="52" t="str">
        <f t="shared" si="5"/>
        <v>44717108605940699DIÁRIA13044718</v>
      </c>
      <c r="Q50" s="1">
        <f>IF(A50=0,"",VLOOKUP($A50,RESUMO!$A$8:$B$107,2,FALSE))</f>
        <v>4</v>
      </c>
    </row>
    <row r="51" spans="1:17" x14ac:dyDescent="0.25">
      <c r="A51" s="41">
        <v>44717</v>
      </c>
      <c r="B51" s="56">
        <v>2</v>
      </c>
      <c r="C51" t="s">
        <v>87</v>
      </c>
      <c r="D51" t="s">
        <v>88</v>
      </c>
      <c r="E51" t="s">
        <v>123</v>
      </c>
      <c r="G51" s="64">
        <v>600</v>
      </c>
      <c r="H51" s="56">
        <v>1</v>
      </c>
      <c r="I51" s="71">
        <v>600</v>
      </c>
      <c r="J51" s="41">
        <v>44718</v>
      </c>
      <c r="K51" t="s">
        <v>48</v>
      </c>
      <c r="L51" t="s">
        <v>124</v>
      </c>
      <c r="N51" t="str">
        <f t="shared" si="4"/>
        <v>NÃO</v>
      </c>
      <c r="O51" t="str">
        <f t="shared" si="1"/>
        <v/>
      </c>
      <c r="P51" s="52" t="str">
        <f t="shared" si="5"/>
        <v>44717273586986653LOCAÇÃO E ACOMPAHAMENTO DE TERRAPLANAGEM60044718</v>
      </c>
      <c r="Q51" s="1">
        <f>IF(A51=0,"",VLOOKUP($A51,RESUMO!$A$8:$B$107,2,FALSE))</f>
        <v>4</v>
      </c>
    </row>
    <row r="52" spans="1:17" x14ac:dyDescent="0.25">
      <c r="A52" s="41">
        <v>44717</v>
      </c>
      <c r="B52" s="56">
        <v>2</v>
      </c>
      <c r="C52" t="s">
        <v>125</v>
      </c>
      <c r="D52" t="s">
        <v>126</v>
      </c>
      <c r="E52" t="s">
        <v>127</v>
      </c>
      <c r="G52" s="64">
        <v>9647.7999999999993</v>
      </c>
      <c r="H52" s="56">
        <v>1</v>
      </c>
      <c r="I52" s="71">
        <v>9647.7999999999993</v>
      </c>
      <c r="J52" s="41">
        <v>44718</v>
      </c>
      <c r="K52" t="s">
        <v>33</v>
      </c>
      <c r="L52" t="s">
        <v>128</v>
      </c>
      <c r="N52" t="str">
        <f t="shared" si="4"/>
        <v>NÃO</v>
      </c>
      <c r="O52" t="str">
        <f t="shared" si="1"/>
        <v/>
      </c>
      <c r="P52" s="52" t="str">
        <f t="shared" si="5"/>
        <v>44717211888335000104ESCAVAÇÃO9647,844718</v>
      </c>
      <c r="Q52" s="1">
        <f>IF(A52=0,"",VLOOKUP($A52,RESUMO!$A$8:$B$107,2,FALSE))</f>
        <v>4</v>
      </c>
    </row>
    <row r="53" spans="1:17" x14ac:dyDescent="0.25">
      <c r="A53" s="41">
        <v>44717</v>
      </c>
      <c r="B53" s="56">
        <v>2</v>
      </c>
      <c r="C53" t="s">
        <v>129</v>
      </c>
      <c r="D53" t="s">
        <v>130</v>
      </c>
      <c r="E53" t="s">
        <v>131</v>
      </c>
      <c r="G53" s="64">
        <v>606</v>
      </c>
      <c r="H53" s="56">
        <v>1</v>
      </c>
      <c r="I53" s="71">
        <v>606</v>
      </c>
      <c r="J53" s="41">
        <v>44718</v>
      </c>
      <c r="K53" t="s">
        <v>20</v>
      </c>
      <c r="L53" t="s">
        <v>132</v>
      </c>
      <c r="N53" t="str">
        <f t="shared" si="4"/>
        <v>NÃO</v>
      </c>
      <c r="O53" t="str">
        <f t="shared" si="1"/>
        <v/>
      </c>
      <c r="P53" s="52" t="str">
        <f t="shared" si="5"/>
        <v>44717200125682603ABERTURA CNO DA OBRA 60644718</v>
      </c>
      <c r="Q53" s="1">
        <f>IF(A53=0,"",VLOOKUP($A53,RESUMO!$A$8:$B$107,2,FALSE))</f>
        <v>4</v>
      </c>
    </row>
    <row r="54" spans="1:17" x14ac:dyDescent="0.25">
      <c r="A54" s="41">
        <v>44717</v>
      </c>
      <c r="B54" s="56">
        <v>2</v>
      </c>
      <c r="C54" t="s">
        <v>129</v>
      </c>
      <c r="D54" t="s">
        <v>130</v>
      </c>
      <c r="E54" t="s">
        <v>133</v>
      </c>
      <c r="G54" s="64">
        <v>727.2</v>
      </c>
      <c r="H54" s="56">
        <v>1</v>
      </c>
      <c r="I54" s="71">
        <v>727.2</v>
      </c>
      <c r="J54" s="41">
        <v>44718</v>
      </c>
      <c r="K54" t="s">
        <v>20</v>
      </c>
      <c r="L54" t="s">
        <v>132</v>
      </c>
      <c r="N54" t="str">
        <f t="shared" si="4"/>
        <v>NÃO</v>
      </c>
      <c r="O54" t="str">
        <f t="shared" si="1"/>
        <v/>
      </c>
      <c r="P54" s="52" t="str">
        <f t="shared" si="5"/>
        <v>44717200125682603FOLHA 05/2022727,244718</v>
      </c>
      <c r="Q54" s="1">
        <f>IF(A54=0,"",VLOOKUP($A54,RESUMO!$A$8:$B$107,2,FALSE))</f>
        <v>4</v>
      </c>
    </row>
    <row r="55" spans="1:17" x14ac:dyDescent="0.25">
      <c r="A55" s="41">
        <v>44717</v>
      </c>
      <c r="B55" s="56">
        <v>2</v>
      </c>
      <c r="C55" t="s">
        <v>45</v>
      </c>
      <c r="D55" t="s">
        <v>46</v>
      </c>
      <c r="E55" t="s">
        <v>134</v>
      </c>
      <c r="G55" s="64">
        <v>510.2</v>
      </c>
      <c r="H55" s="56">
        <v>1</v>
      </c>
      <c r="I55" s="71">
        <v>510.2</v>
      </c>
      <c r="J55" s="41">
        <v>44718</v>
      </c>
      <c r="K55" t="s">
        <v>48</v>
      </c>
      <c r="L55" t="s">
        <v>49</v>
      </c>
      <c r="N55" t="str">
        <f t="shared" si="4"/>
        <v>NÃO</v>
      </c>
      <c r="O55" t="str">
        <f t="shared" si="1"/>
        <v/>
      </c>
      <c r="P55" s="52" t="str">
        <f t="shared" si="5"/>
        <v>44717207834753000141PLOTAGENS510,244718</v>
      </c>
      <c r="Q55" s="1">
        <f>IF(A55=0,"",VLOOKUP($A55,RESUMO!$A$8:$B$107,2,FALSE))</f>
        <v>4</v>
      </c>
    </row>
    <row r="56" spans="1:17" x14ac:dyDescent="0.25">
      <c r="A56" s="41">
        <v>44717</v>
      </c>
      <c r="B56" s="56">
        <v>2</v>
      </c>
      <c r="C56" t="s">
        <v>135</v>
      </c>
      <c r="D56" t="s">
        <v>136</v>
      </c>
      <c r="E56" t="s">
        <v>133</v>
      </c>
      <c r="G56" s="64">
        <v>195</v>
      </c>
      <c r="H56" s="56">
        <v>1</v>
      </c>
      <c r="I56" s="71">
        <v>195</v>
      </c>
      <c r="J56" s="41">
        <v>44718</v>
      </c>
      <c r="K56" t="s">
        <v>20</v>
      </c>
      <c r="L56" t="s">
        <v>76</v>
      </c>
      <c r="N56" t="str">
        <f t="shared" si="4"/>
        <v>NÃO</v>
      </c>
      <c r="O56" t="str">
        <f t="shared" si="1"/>
        <v/>
      </c>
      <c r="P56" s="52" t="str">
        <f t="shared" si="5"/>
        <v>44717200000011045FOLHA 05/202219544718</v>
      </c>
      <c r="Q56" s="1">
        <f>IF(A56=0,"",VLOOKUP($A56,RESUMO!$A$8:$B$107,2,FALSE))</f>
        <v>4</v>
      </c>
    </row>
    <row r="57" spans="1:17" x14ac:dyDescent="0.25">
      <c r="A57" s="41">
        <v>44717</v>
      </c>
      <c r="B57">
        <v>2</v>
      </c>
      <c r="C57" t="s">
        <v>50</v>
      </c>
      <c r="D57" t="s">
        <v>51</v>
      </c>
      <c r="E57" t="s">
        <v>137</v>
      </c>
      <c r="G57" s="64">
        <v>12500</v>
      </c>
      <c r="H57" s="56">
        <v>1</v>
      </c>
      <c r="I57" s="71">
        <v>12500</v>
      </c>
      <c r="J57" s="41">
        <v>44718</v>
      </c>
      <c r="K57" t="s">
        <v>53</v>
      </c>
      <c r="M57" t="s">
        <v>138</v>
      </c>
      <c r="N57" t="str">
        <f t="shared" ref="N57:N59" si="6">IF(ISERROR(SEARCH("NF",E57,1)),"NÃO","SIM")</f>
        <v>NÃO</v>
      </c>
      <c r="O57" t="str">
        <f t="shared" si="1"/>
        <v/>
      </c>
      <c r="P57" s="52" t="str">
        <f t="shared" ref="P57:P59" si="7">A57&amp;B57&amp;C57&amp;E57&amp;G57&amp;EDATE(J57,0)</f>
        <v>44717230104762000107ADM OBRA - PARC. 1/181250044718</v>
      </c>
      <c r="Q57" s="1">
        <f>IF(A57=0,"",VLOOKUP($A57,RESUMO!$A$8:$B$107,2,FALSE))</f>
        <v>4</v>
      </c>
    </row>
    <row r="58" spans="1:17" x14ac:dyDescent="0.25">
      <c r="A58" s="41">
        <v>44717</v>
      </c>
      <c r="B58" s="56">
        <v>3</v>
      </c>
      <c r="C58" t="s">
        <v>139</v>
      </c>
      <c r="D58" t="s">
        <v>140</v>
      </c>
      <c r="E58" t="s">
        <v>141</v>
      </c>
      <c r="F58" t="s">
        <v>142</v>
      </c>
      <c r="G58" s="64">
        <v>626.1</v>
      </c>
      <c r="H58" s="56">
        <v>1</v>
      </c>
      <c r="I58" s="71">
        <v>626.1</v>
      </c>
      <c r="J58" s="41">
        <v>44718</v>
      </c>
      <c r="K58" t="s">
        <v>33</v>
      </c>
      <c r="L58" t="s">
        <v>143</v>
      </c>
      <c r="N58" t="str">
        <f t="shared" si="6"/>
        <v>NÃO</v>
      </c>
      <c r="O58" t="str">
        <f t="shared" si="1"/>
        <v/>
      </c>
      <c r="P58" s="52" t="str">
        <f t="shared" si="7"/>
        <v>44717365389000153MATERIAIS DIVERSOS626,144718</v>
      </c>
      <c r="Q58" s="1">
        <f>IF(A58=0,"",VLOOKUP($A58,RESUMO!$A$8:$B$107,2,FALSE))</f>
        <v>4</v>
      </c>
    </row>
    <row r="59" spans="1:17" x14ac:dyDescent="0.25">
      <c r="A59" s="41">
        <v>44717</v>
      </c>
      <c r="B59" s="56">
        <v>3</v>
      </c>
      <c r="C59" t="s">
        <v>144</v>
      </c>
      <c r="D59" t="s">
        <v>145</v>
      </c>
      <c r="E59" t="s">
        <v>146</v>
      </c>
      <c r="F59" t="s">
        <v>147</v>
      </c>
      <c r="G59" s="64">
        <v>540</v>
      </c>
      <c r="H59" s="56">
        <v>1</v>
      </c>
      <c r="I59" s="71">
        <v>540</v>
      </c>
      <c r="J59" s="41">
        <v>44735</v>
      </c>
      <c r="K59" t="s">
        <v>148</v>
      </c>
      <c r="L59" t="s">
        <v>24</v>
      </c>
      <c r="N59" t="str">
        <f t="shared" si="6"/>
        <v>NÃO</v>
      </c>
      <c r="O59" t="str">
        <f t="shared" si="1"/>
        <v/>
      </c>
      <c r="P59" s="52" t="str">
        <f t="shared" si="7"/>
        <v>44717307409393000130LOCAÇÃO54044735</v>
      </c>
      <c r="Q59" s="1">
        <f>IF(A59=0,"",VLOOKUP($A59,RESUMO!$A$8:$B$107,2,FALSE))</f>
        <v>4</v>
      </c>
    </row>
    <row r="60" spans="1:17" x14ac:dyDescent="0.25">
      <c r="A60" s="41">
        <v>44717</v>
      </c>
      <c r="B60" s="56">
        <v>3</v>
      </c>
      <c r="C60" t="s">
        <v>149</v>
      </c>
      <c r="D60" t="s">
        <v>150</v>
      </c>
      <c r="E60" t="s">
        <v>151</v>
      </c>
      <c r="G60" s="64">
        <v>104.65</v>
      </c>
      <c r="H60" s="56">
        <v>1</v>
      </c>
      <c r="I60" s="71">
        <v>104.65</v>
      </c>
      <c r="J60" s="41">
        <v>44742</v>
      </c>
      <c r="K60" t="s">
        <v>20</v>
      </c>
      <c r="L60" t="s">
        <v>24</v>
      </c>
      <c r="N60" t="str">
        <f t="shared" ref="N60:N123" si="8">IF(ISERROR(SEARCH("NF",E60,1)),"NÃO","SIM")</f>
        <v>NÃO</v>
      </c>
      <c r="O60" t="str">
        <f t="shared" si="1"/>
        <v/>
      </c>
      <c r="P60" s="52" t="str">
        <f t="shared" ref="P60:P123" si="9">A60&amp;B60&amp;C60&amp;E60&amp;G60&amp;EDATE(J60,0)</f>
        <v>44717338727707000177REF. 06/2022 - BOLETO Nº 5425650104,6544742</v>
      </c>
      <c r="Q60" s="1">
        <f>IF(A60=0,"",VLOOKUP($A60,RESUMO!$A$8:$B$107,2,FALSE))</f>
        <v>4</v>
      </c>
    </row>
    <row r="61" spans="1:17" x14ac:dyDescent="0.25">
      <c r="A61" s="41">
        <v>44717</v>
      </c>
      <c r="B61" s="56">
        <v>4</v>
      </c>
      <c r="C61" t="s">
        <v>152</v>
      </c>
      <c r="D61" t="s">
        <v>153</v>
      </c>
      <c r="E61" t="s">
        <v>154</v>
      </c>
      <c r="G61" s="64">
        <v>15</v>
      </c>
      <c r="H61" s="56">
        <v>1</v>
      </c>
      <c r="I61" s="71">
        <v>15</v>
      </c>
      <c r="J61" s="41">
        <v>44718</v>
      </c>
      <c r="K61" t="s">
        <v>20</v>
      </c>
      <c r="L61" t="s">
        <v>155</v>
      </c>
      <c r="N61" t="str">
        <f t="shared" si="8"/>
        <v>NÃO</v>
      </c>
      <c r="O61" t="str">
        <f t="shared" si="1"/>
        <v/>
      </c>
      <c r="P61" s="52" t="str">
        <f t="shared" si="9"/>
        <v>44717405761924650CARIMBEX1544718</v>
      </c>
      <c r="Q61" s="1">
        <f>IF(A61=0,"",VLOOKUP($A61,RESUMO!$A$8:$B$107,2,FALSE))</f>
        <v>4</v>
      </c>
    </row>
    <row r="62" spans="1:17" x14ac:dyDescent="0.25">
      <c r="A62" s="41">
        <v>44717</v>
      </c>
      <c r="B62" s="56">
        <v>5</v>
      </c>
      <c r="C62" t="s">
        <v>70</v>
      </c>
      <c r="D62" t="s">
        <v>71</v>
      </c>
      <c r="E62" t="s">
        <v>156</v>
      </c>
      <c r="F62" t="s">
        <v>157</v>
      </c>
      <c r="G62" s="64">
        <v>685</v>
      </c>
      <c r="H62" s="56">
        <v>1</v>
      </c>
      <c r="I62" s="71">
        <v>685</v>
      </c>
      <c r="J62" s="41">
        <v>44700</v>
      </c>
      <c r="K62" t="s">
        <v>33</v>
      </c>
      <c r="L62" t="s">
        <v>24</v>
      </c>
      <c r="N62" t="str">
        <f t="shared" si="8"/>
        <v>NÃO</v>
      </c>
      <c r="O62" t="str">
        <f t="shared" si="1"/>
        <v>SIM</v>
      </c>
      <c r="P62" s="52" t="str">
        <f t="shared" si="9"/>
        <v>44717542542081000100MADEIRA68544700</v>
      </c>
      <c r="Q62" s="1">
        <f>IF(A62=0,"",VLOOKUP($A62,RESUMO!$A$8:$B$107,2,FALSE))</f>
        <v>4</v>
      </c>
    </row>
    <row r="63" spans="1:17" x14ac:dyDescent="0.25">
      <c r="A63" s="41">
        <v>44717</v>
      </c>
      <c r="B63" s="56">
        <v>5</v>
      </c>
      <c r="C63" t="s">
        <v>67</v>
      </c>
      <c r="D63" t="s">
        <v>68</v>
      </c>
      <c r="E63" t="s">
        <v>158</v>
      </c>
      <c r="F63" t="s">
        <v>159</v>
      </c>
      <c r="G63" s="64">
        <v>4970.42</v>
      </c>
      <c r="H63" s="56">
        <v>1</v>
      </c>
      <c r="I63" s="71">
        <v>4970.42</v>
      </c>
      <c r="J63" s="41">
        <v>44699</v>
      </c>
      <c r="K63" t="s">
        <v>33</v>
      </c>
      <c r="L63" t="s">
        <v>24</v>
      </c>
      <c r="N63" t="str">
        <f t="shared" si="8"/>
        <v>NÃO</v>
      </c>
      <c r="O63" t="str">
        <f t="shared" si="1"/>
        <v>SIM</v>
      </c>
      <c r="P63" s="52" t="str">
        <f t="shared" si="9"/>
        <v>44717507305286000162AÇO4970,4244699</v>
      </c>
      <c r="Q63" s="1">
        <f>IF(A63=0,"",VLOOKUP($A63,RESUMO!$A$8:$B$107,2,FALSE))</f>
        <v>4</v>
      </c>
    </row>
    <row r="64" spans="1:17" x14ac:dyDescent="0.25">
      <c r="A64" s="41">
        <v>44717</v>
      </c>
      <c r="B64" s="56">
        <v>5</v>
      </c>
      <c r="C64" t="s">
        <v>160</v>
      </c>
      <c r="D64" t="s">
        <v>161</v>
      </c>
      <c r="E64" t="s">
        <v>141</v>
      </c>
      <c r="F64" t="s">
        <v>162</v>
      </c>
      <c r="G64" s="64">
        <v>1629.6</v>
      </c>
      <c r="H64" s="56">
        <v>1</v>
      </c>
      <c r="I64" s="71">
        <v>1629.6</v>
      </c>
      <c r="J64" s="41">
        <v>44707</v>
      </c>
      <c r="K64" t="s">
        <v>33</v>
      </c>
      <c r="L64" t="s">
        <v>24</v>
      </c>
      <c r="N64" t="str">
        <f t="shared" si="8"/>
        <v>NÃO</v>
      </c>
      <c r="O64" t="str">
        <f t="shared" si="1"/>
        <v>SIM</v>
      </c>
      <c r="P64" s="52" t="str">
        <f t="shared" si="9"/>
        <v>44717517015387000152MATERIAIS DIVERSOS1629,644707</v>
      </c>
      <c r="Q64" s="1">
        <f>IF(A64=0,"",VLOOKUP($A64,RESUMO!$A$8:$B$107,2,FALSE))</f>
        <v>4</v>
      </c>
    </row>
    <row r="65" spans="1:17" x14ac:dyDescent="0.25">
      <c r="A65" s="41">
        <v>44717</v>
      </c>
      <c r="B65" s="56">
        <v>5</v>
      </c>
      <c r="C65" t="s">
        <v>109</v>
      </c>
      <c r="D65" t="s">
        <v>110</v>
      </c>
      <c r="E65" t="s">
        <v>141</v>
      </c>
      <c r="F65" t="s">
        <v>163</v>
      </c>
      <c r="G65" s="64">
        <v>1300.95</v>
      </c>
      <c r="H65" s="56">
        <v>1</v>
      </c>
      <c r="I65" s="71">
        <v>1300.95</v>
      </c>
      <c r="J65" s="41">
        <v>44706</v>
      </c>
      <c r="K65" t="s">
        <v>28</v>
      </c>
      <c r="L65" t="s">
        <v>24</v>
      </c>
      <c r="N65" t="str">
        <f t="shared" si="8"/>
        <v>NÃO</v>
      </c>
      <c r="O65" t="str">
        <f t="shared" si="1"/>
        <v>SIM</v>
      </c>
      <c r="P65" s="52" t="str">
        <f t="shared" si="9"/>
        <v>44717518224881000190MATERIAIS DIVERSOS1300,9544706</v>
      </c>
      <c r="Q65" s="1">
        <f>IF(A65=0,"",VLOOKUP($A65,RESUMO!$A$8:$B$107,2,FALSE))</f>
        <v>4</v>
      </c>
    </row>
    <row r="66" spans="1:17" x14ac:dyDescent="0.25">
      <c r="A66" s="41">
        <v>44717</v>
      </c>
      <c r="B66" s="56">
        <v>5</v>
      </c>
      <c r="C66" t="s">
        <v>40</v>
      </c>
      <c r="D66" t="s">
        <v>41</v>
      </c>
      <c r="E66" t="s">
        <v>164</v>
      </c>
      <c r="G66" s="64">
        <v>635</v>
      </c>
      <c r="H66" s="56">
        <v>1</v>
      </c>
      <c r="I66" s="71">
        <v>635</v>
      </c>
      <c r="J66" s="41">
        <v>44704</v>
      </c>
      <c r="K66" t="s">
        <v>20</v>
      </c>
      <c r="L66" t="s">
        <v>24</v>
      </c>
      <c r="N66" t="str">
        <f t="shared" si="8"/>
        <v>NÃO</v>
      </c>
      <c r="O66" t="str">
        <f t="shared" ref="O66:O129" si="10">IF($B66=5,"SIM","")</f>
        <v>SIM</v>
      </c>
      <c r="P66" s="52" t="str">
        <f t="shared" si="9"/>
        <v>44717538821850587DIÁRIAS63544704</v>
      </c>
      <c r="Q66" s="1">
        <f>IF(A66=0,"",VLOOKUP($A66,RESUMO!$A$8:$B$107,2,FALSE))</f>
        <v>4</v>
      </c>
    </row>
    <row r="67" spans="1:17" x14ac:dyDescent="0.25">
      <c r="A67" s="41">
        <v>44717</v>
      </c>
      <c r="B67" s="56">
        <v>5</v>
      </c>
      <c r="C67" t="s">
        <v>67</v>
      </c>
      <c r="D67" t="s">
        <v>68</v>
      </c>
      <c r="E67" t="s">
        <v>158</v>
      </c>
      <c r="F67" t="s">
        <v>165</v>
      </c>
      <c r="G67" s="64">
        <v>127849.17</v>
      </c>
      <c r="H67" s="56">
        <v>1</v>
      </c>
      <c r="I67" s="71">
        <v>127849.17</v>
      </c>
      <c r="J67" s="41">
        <v>44704</v>
      </c>
      <c r="K67" t="s">
        <v>33</v>
      </c>
      <c r="L67" t="s">
        <v>24</v>
      </c>
      <c r="N67" t="str">
        <f t="shared" si="8"/>
        <v>NÃO</v>
      </c>
      <c r="O67" t="str">
        <f t="shared" si="10"/>
        <v>SIM</v>
      </c>
      <c r="P67" s="52" t="str">
        <f t="shared" si="9"/>
        <v>44717507305286000162AÇO127849,1744704</v>
      </c>
      <c r="Q67" s="1">
        <f>IF(A67=0,"",VLOOKUP($A67,RESUMO!$A$8:$B$107,2,FALSE))</f>
        <v>4</v>
      </c>
    </row>
    <row r="68" spans="1:17" x14ac:dyDescent="0.25">
      <c r="A68" s="41">
        <v>44717</v>
      </c>
      <c r="B68" s="56">
        <v>5</v>
      </c>
      <c r="C68" t="s">
        <v>166</v>
      </c>
      <c r="D68" t="s">
        <v>167</v>
      </c>
      <c r="E68" t="s">
        <v>168</v>
      </c>
      <c r="G68" s="64">
        <v>120</v>
      </c>
      <c r="H68" s="56">
        <v>1</v>
      </c>
      <c r="I68" s="71">
        <v>120</v>
      </c>
      <c r="J68" s="41">
        <v>44712</v>
      </c>
      <c r="K68" t="s">
        <v>28</v>
      </c>
      <c r="L68" t="s">
        <v>24</v>
      </c>
      <c r="N68" t="str">
        <f t="shared" si="8"/>
        <v>NÃO</v>
      </c>
      <c r="O68" t="str">
        <f t="shared" si="10"/>
        <v>SIM</v>
      </c>
      <c r="P68" s="52" t="str">
        <f t="shared" si="9"/>
        <v>44717507958682000199BOLETO12044712</v>
      </c>
      <c r="Q68" s="1">
        <f>IF(A68=0,"",VLOOKUP($A68,RESUMO!$A$8:$B$107,2,FALSE))</f>
        <v>4</v>
      </c>
    </row>
    <row r="69" spans="1:17" x14ac:dyDescent="0.25">
      <c r="A69" s="41">
        <v>44717</v>
      </c>
      <c r="B69" s="56">
        <v>5</v>
      </c>
      <c r="C69" t="s">
        <v>169</v>
      </c>
      <c r="D69" t="s">
        <v>170</v>
      </c>
      <c r="E69" t="s">
        <v>171</v>
      </c>
      <c r="F69" t="s">
        <v>172</v>
      </c>
      <c r="G69" s="64">
        <v>583</v>
      </c>
      <c r="H69" s="56">
        <v>1</v>
      </c>
      <c r="I69" s="71">
        <v>583</v>
      </c>
      <c r="J69" s="41">
        <v>44711</v>
      </c>
      <c r="K69" t="s">
        <v>20</v>
      </c>
      <c r="L69" t="s">
        <v>24</v>
      </c>
      <c r="N69" t="str">
        <f t="shared" si="8"/>
        <v>NÃO</v>
      </c>
      <c r="O69" t="str">
        <f t="shared" si="10"/>
        <v>SIM</v>
      </c>
      <c r="P69" s="52" t="str">
        <f t="shared" si="9"/>
        <v>44717530996544000116EXAMES58344711</v>
      </c>
      <c r="Q69" s="1">
        <f>IF(A69=0,"",VLOOKUP($A69,RESUMO!$A$8:$B$107,2,FALSE))</f>
        <v>4</v>
      </c>
    </row>
    <row r="70" spans="1:17" x14ac:dyDescent="0.25">
      <c r="A70" s="41">
        <v>44732</v>
      </c>
      <c r="B70" s="56">
        <v>1</v>
      </c>
      <c r="C70" t="s">
        <v>117</v>
      </c>
      <c r="D70" t="s">
        <v>173</v>
      </c>
      <c r="E70" t="s">
        <v>19</v>
      </c>
      <c r="G70" s="64">
        <v>2000</v>
      </c>
      <c r="H70" s="56">
        <v>1</v>
      </c>
      <c r="I70" s="71">
        <v>2000</v>
      </c>
      <c r="J70" s="41">
        <v>44732</v>
      </c>
      <c r="K70" t="s">
        <v>20</v>
      </c>
      <c r="L70" t="s">
        <v>174</v>
      </c>
      <c r="N70" t="str">
        <f t="shared" si="8"/>
        <v>NÃO</v>
      </c>
      <c r="O70" t="str">
        <f t="shared" si="10"/>
        <v/>
      </c>
      <c r="P70" s="52" t="str">
        <f t="shared" si="9"/>
        <v>44732107378472808DIÁRIA200044732</v>
      </c>
      <c r="Q70" s="1">
        <f>IF(A70=0,"",VLOOKUP($A70,RESUMO!$A$8:$B$107,2,FALSE))</f>
        <v>5</v>
      </c>
    </row>
    <row r="71" spans="1:17" x14ac:dyDescent="0.25">
      <c r="A71" s="41">
        <v>44732</v>
      </c>
      <c r="B71" s="56">
        <v>1</v>
      </c>
      <c r="C71" t="s">
        <v>84</v>
      </c>
      <c r="D71" t="s">
        <v>85</v>
      </c>
      <c r="E71" t="s">
        <v>175</v>
      </c>
      <c r="G71" s="64">
        <v>576</v>
      </c>
      <c r="H71" s="56">
        <v>1</v>
      </c>
      <c r="I71" s="71">
        <v>576</v>
      </c>
      <c r="J71" s="41">
        <v>44732</v>
      </c>
      <c r="K71" t="s">
        <v>20</v>
      </c>
      <c r="L71" t="s">
        <v>176</v>
      </c>
      <c r="N71" t="str">
        <f t="shared" si="8"/>
        <v>NÃO</v>
      </c>
      <c r="O71" t="str">
        <f t="shared" si="10"/>
        <v/>
      </c>
      <c r="P71" s="52" t="str">
        <f t="shared" si="9"/>
        <v>44732141623141877SALÁRIO57644732</v>
      </c>
      <c r="Q71" s="1">
        <f>IF(A71=0,"",VLOOKUP($A71,RESUMO!$A$8:$B$107,2,FALSE))</f>
        <v>5</v>
      </c>
    </row>
    <row r="72" spans="1:17" x14ac:dyDescent="0.25">
      <c r="A72" s="41">
        <v>44732</v>
      </c>
      <c r="B72" s="56">
        <v>1</v>
      </c>
      <c r="C72" t="s">
        <v>42</v>
      </c>
      <c r="D72" t="s">
        <v>43</v>
      </c>
      <c r="E72" t="s">
        <v>175</v>
      </c>
      <c r="G72" s="64">
        <v>988</v>
      </c>
      <c r="H72" s="56">
        <v>1</v>
      </c>
      <c r="I72" s="71">
        <v>988</v>
      </c>
      <c r="J72" s="41">
        <v>44732</v>
      </c>
      <c r="K72" t="s">
        <v>20</v>
      </c>
      <c r="L72" t="s">
        <v>44</v>
      </c>
      <c r="N72" t="str">
        <f t="shared" si="8"/>
        <v>NÃO</v>
      </c>
      <c r="O72" t="str">
        <f t="shared" si="10"/>
        <v/>
      </c>
      <c r="P72" s="52" t="str">
        <f t="shared" si="9"/>
        <v>44732113539956662SALÁRIO98844732</v>
      </c>
      <c r="Q72" s="1">
        <f>IF(A72=0,"",VLOOKUP($A72,RESUMO!$A$8:$B$107,2,FALSE))</f>
        <v>5</v>
      </c>
    </row>
    <row r="73" spans="1:17" x14ac:dyDescent="0.25">
      <c r="A73" s="41">
        <v>44732</v>
      </c>
      <c r="B73" s="56">
        <v>1</v>
      </c>
      <c r="C73" t="s">
        <v>34</v>
      </c>
      <c r="D73" t="s">
        <v>35</v>
      </c>
      <c r="E73" t="s">
        <v>175</v>
      </c>
      <c r="G73" s="64">
        <v>576</v>
      </c>
      <c r="H73" s="56">
        <v>1</v>
      </c>
      <c r="I73" s="71">
        <v>576</v>
      </c>
      <c r="J73" s="41">
        <v>44732</v>
      </c>
      <c r="K73" t="s">
        <v>20</v>
      </c>
      <c r="L73" t="s">
        <v>36</v>
      </c>
      <c r="N73" t="str">
        <f t="shared" si="8"/>
        <v>NÃO</v>
      </c>
      <c r="O73" t="str">
        <f t="shared" si="10"/>
        <v/>
      </c>
      <c r="P73" s="52" t="str">
        <f t="shared" si="9"/>
        <v>44732170428051600SALÁRIO57644732</v>
      </c>
      <c r="Q73" s="1">
        <f>IF(A73=0,"",VLOOKUP($A73,RESUMO!$A$8:$B$107,2,FALSE))</f>
        <v>5</v>
      </c>
    </row>
    <row r="74" spans="1:17" x14ac:dyDescent="0.25">
      <c r="A74" s="41">
        <v>44732</v>
      </c>
      <c r="B74" s="56">
        <v>1</v>
      </c>
      <c r="C74" t="s">
        <v>17</v>
      </c>
      <c r="D74" t="s">
        <v>18</v>
      </c>
      <c r="E74" t="s">
        <v>175</v>
      </c>
      <c r="G74" s="64">
        <v>988</v>
      </c>
      <c r="H74" s="56">
        <v>1</v>
      </c>
      <c r="I74" s="71">
        <v>988</v>
      </c>
      <c r="J74" s="41">
        <v>44732</v>
      </c>
      <c r="K74" t="s">
        <v>20</v>
      </c>
      <c r="L74" t="s">
        <v>21</v>
      </c>
      <c r="N74" t="str">
        <f t="shared" si="8"/>
        <v>NÃO</v>
      </c>
      <c r="O74" t="str">
        <f t="shared" si="10"/>
        <v/>
      </c>
      <c r="P74" s="52" t="str">
        <f t="shared" si="9"/>
        <v>44732112125858606SALÁRIO98844732</v>
      </c>
      <c r="Q74" s="1">
        <f>IF(A74=0,"",VLOOKUP($A74,RESUMO!$A$8:$B$107,2,FALSE))</f>
        <v>5</v>
      </c>
    </row>
    <row r="75" spans="1:17" x14ac:dyDescent="0.25">
      <c r="A75" s="41">
        <v>44732</v>
      </c>
      <c r="B75" s="56">
        <v>1</v>
      </c>
      <c r="C75" t="s">
        <v>17</v>
      </c>
      <c r="D75" t="s">
        <v>18</v>
      </c>
      <c r="E75" t="s">
        <v>19</v>
      </c>
      <c r="G75" s="64">
        <v>170</v>
      </c>
      <c r="H75" s="56">
        <v>1</v>
      </c>
      <c r="I75" s="71">
        <v>170</v>
      </c>
      <c r="J75" s="41">
        <v>44732</v>
      </c>
      <c r="K75" t="s">
        <v>20</v>
      </c>
      <c r="L75" t="s">
        <v>21</v>
      </c>
      <c r="N75" t="str">
        <f t="shared" si="8"/>
        <v>NÃO</v>
      </c>
      <c r="O75" t="str">
        <f t="shared" si="10"/>
        <v/>
      </c>
      <c r="P75" s="52" t="str">
        <f t="shared" si="9"/>
        <v>44732112125858606DIÁRIA17044732</v>
      </c>
      <c r="Q75" s="1">
        <f>IF(A75=0,"",VLOOKUP($A75,RESUMO!$A$8:$B$107,2,FALSE))</f>
        <v>5</v>
      </c>
    </row>
    <row r="76" spans="1:17" x14ac:dyDescent="0.25">
      <c r="A76" s="41">
        <v>44732</v>
      </c>
      <c r="B76" s="56">
        <v>1</v>
      </c>
      <c r="C76" t="s">
        <v>37</v>
      </c>
      <c r="D76" t="s">
        <v>38</v>
      </c>
      <c r="E76" t="s">
        <v>19</v>
      </c>
      <c r="G76" s="64">
        <v>110</v>
      </c>
      <c r="H76" s="56">
        <v>2</v>
      </c>
      <c r="I76" s="71">
        <v>220</v>
      </c>
      <c r="J76" s="41">
        <v>44732</v>
      </c>
      <c r="K76" t="s">
        <v>20</v>
      </c>
      <c r="L76" t="s">
        <v>39</v>
      </c>
      <c r="N76" t="str">
        <f t="shared" si="8"/>
        <v>NÃO</v>
      </c>
      <c r="O76" t="str">
        <f t="shared" si="10"/>
        <v/>
      </c>
      <c r="P76" s="52" t="str">
        <f t="shared" si="9"/>
        <v>44732103333136660DIÁRIA11044732</v>
      </c>
      <c r="Q76" s="1">
        <f>IF(A76=0,"",VLOOKUP($A76,RESUMO!$A$8:$B$107,2,FALSE))</f>
        <v>5</v>
      </c>
    </row>
    <row r="77" spans="1:17" x14ac:dyDescent="0.25">
      <c r="A77" s="41">
        <v>44732</v>
      </c>
      <c r="B77" s="56">
        <v>1</v>
      </c>
      <c r="C77" t="s">
        <v>34</v>
      </c>
      <c r="D77" t="s">
        <v>35</v>
      </c>
      <c r="E77" t="s">
        <v>19</v>
      </c>
      <c r="G77" s="64">
        <v>110</v>
      </c>
      <c r="H77" s="56">
        <v>1</v>
      </c>
      <c r="I77" s="71">
        <v>110</v>
      </c>
      <c r="J77" s="41">
        <v>44732</v>
      </c>
      <c r="K77" t="s">
        <v>20</v>
      </c>
      <c r="L77" t="s">
        <v>36</v>
      </c>
      <c r="N77" t="str">
        <f t="shared" si="8"/>
        <v>NÃO</v>
      </c>
      <c r="O77" t="str">
        <f t="shared" si="10"/>
        <v/>
      </c>
      <c r="P77" s="52" t="str">
        <f t="shared" si="9"/>
        <v>44732170428051600DIÁRIA11044732</v>
      </c>
      <c r="Q77" s="1">
        <f>IF(A77=0,"",VLOOKUP($A77,RESUMO!$A$8:$B$107,2,FALSE))</f>
        <v>5</v>
      </c>
    </row>
    <row r="78" spans="1:17" x14ac:dyDescent="0.25">
      <c r="A78" s="41">
        <v>44732</v>
      </c>
      <c r="B78" s="56">
        <v>1</v>
      </c>
      <c r="C78" t="s">
        <v>117</v>
      </c>
      <c r="D78" t="s">
        <v>173</v>
      </c>
      <c r="E78" t="s">
        <v>19</v>
      </c>
      <c r="G78" s="64">
        <v>270</v>
      </c>
      <c r="H78" s="56">
        <v>1</v>
      </c>
      <c r="I78" s="71">
        <v>270</v>
      </c>
      <c r="J78" s="41">
        <v>44732</v>
      </c>
      <c r="K78" t="s">
        <v>20</v>
      </c>
      <c r="L78" t="s">
        <v>174</v>
      </c>
      <c r="N78" t="str">
        <f t="shared" si="8"/>
        <v>NÃO</v>
      </c>
      <c r="O78" t="str">
        <f t="shared" si="10"/>
        <v/>
      </c>
      <c r="P78" s="52" t="str">
        <f t="shared" si="9"/>
        <v>44732107378472808DIÁRIA27044732</v>
      </c>
      <c r="Q78" s="1">
        <f>IF(A78=0,"",VLOOKUP($A78,RESUMO!$A$8:$B$107,2,FALSE))</f>
        <v>5</v>
      </c>
    </row>
    <row r="79" spans="1:17" x14ac:dyDescent="0.25">
      <c r="A79" s="41">
        <v>44732</v>
      </c>
      <c r="B79" s="56">
        <v>1</v>
      </c>
      <c r="C79" t="s">
        <v>42</v>
      </c>
      <c r="D79" t="s">
        <v>43</v>
      </c>
      <c r="E79" t="s">
        <v>19</v>
      </c>
      <c r="G79" s="64">
        <v>170</v>
      </c>
      <c r="H79" s="56">
        <v>1</v>
      </c>
      <c r="I79" s="71">
        <v>170</v>
      </c>
      <c r="J79" s="41">
        <v>44732</v>
      </c>
      <c r="K79" t="s">
        <v>20</v>
      </c>
      <c r="L79" t="s">
        <v>44</v>
      </c>
      <c r="N79" t="str">
        <f t="shared" si="8"/>
        <v>NÃO</v>
      </c>
      <c r="O79" t="str">
        <f t="shared" si="10"/>
        <v/>
      </c>
      <c r="P79" s="52" t="str">
        <f t="shared" si="9"/>
        <v>44732113539956662DIÁRIA17044732</v>
      </c>
      <c r="Q79" s="1">
        <f>IF(A79=0,"",VLOOKUP($A79,RESUMO!$A$8:$B$107,2,FALSE))</f>
        <v>5</v>
      </c>
    </row>
    <row r="80" spans="1:17" x14ac:dyDescent="0.25">
      <c r="A80" s="41">
        <v>44732</v>
      </c>
      <c r="B80" s="56">
        <v>1</v>
      </c>
      <c r="C80" t="s">
        <v>84</v>
      </c>
      <c r="D80" t="s">
        <v>85</v>
      </c>
      <c r="E80" t="s">
        <v>19</v>
      </c>
      <c r="G80" s="64">
        <v>110</v>
      </c>
      <c r="H80" s="56">
        <v>1</v>
      </c>
      <c r="I80" s="71">
        <v>110</v>
      </c>
      <c r="J80" s="41">
        <v>44732</v>
      </c>
      <c r="K80" t="s">
        <v>20</v>
      </c>
      <c r="L80" t="s">
        <v>176</v>
      </c>
      <c r="N80" t="str">
        <f t="shared" si="8"/>
        <v>NÃO</v>
      </c>
      <c r="O80" t="str">
        <f t="shared" si="10"/>
        <v/>
      </c>
      <c r="P80" s="52" t="str">
        <f t="shared" si="9"/>
        <v>44732141623141877DIÁRIA11044732</v>
      </c>
      <c r="Q80" s="1">
        <f>IF(A80=0,"",VLOOKUP($A80,RESUMO!$A$8:$B$107,2,FALSE))</f>
        <v>5</v>
      </c>
    </row>
    <row r="81" spans="1:17" x14ac:dyDescent="0.25">
      <c r="A81" s="41">
        <v>44732</v>
      </c>
      <c r="B81" s="56">
        <v>1</v>
      </c>
      <c r="C81" t="s">
        <v>177</v>
      </c>
      <c r="D81" t="s">
        <v>178</v>
      </c>
      <c r="E81" t="s">
        <v>19</v>
      </c>
      <c r="G81" s="64">
        <v>190</v>
      </c>
      <c r="H81" s="56">
        <v>8</v>
      </c>
      <c r="I81" s="71">
        <v>1520</v>
      </c>
      <c r="J81" s="41">
        <v>44732</v>
      </c>
      <c r="K81" t="s">
        <v>20</v>
      </c>
      <c r="L81" t="s">
        <v>179</v>
      </c>
      <c r="N81" t="str">
        <f t="shared" si="8"/>
        <v>NÃO</v>
      </c>
      <c r="O81" t="str">
        <f t="shared" si="10"/>
        <v/>
      </c>
      <c r="P81" s="52" t="str">
        <f t="shared" si="9"/>
        <v>44732100959416650DIÁRIA19044732</v>
      </c>
      <c r="Q81" s="1">
        <f>IF(A81=0,"",VLOOKUP($A81,RESUMO!$A$8:$B$107,2,FALSE))</f>
        <v>5</v>
      </c>
    </row>
    <row r="82" spans="1:17" x14ac:dyDescent="0.25">
      <c r="A82" s="41">
        <v>44732</v>
      </c>
      <c r="B82" s="56">
        <v>1</v>
      </c>
      <c r="C82" t="s">
        <v>180</v>
      </c>
      <c r="D82" t="s">
        <v>181</v>
      </c>
      <c r="E82" t="s">
        <v>19</v>
      </c>
      <c r="G82" s="64">
        <v>110</v>
      </c>
      <c r="H82" s="56">
        <v>5</v>
      </c>
      <c r="I82" s="71">
        <v>550</v>
      </c>
      <c r="J82" s="41">
        <v>44732</v>
      </c>
      <c r="K82" t="s">
        <v>20</v>
      </c>
      <c r="L82" t="s">
        <v>182</v>
      </c>
      <c r="N82" t="str">
        <f t="shared" si="8"/>
        <v>NÃO</v>
      </c>
      <c r="O82" t="str">
        <f t="shared" si="10"/>
        <v/>
      </c>
      <c r="P82" s="52" t="str">
        <f t="shared" si="9"/>
        <v>44732111200000000DIÁRIA11044732</v>
      </c>
      <c r="Q82" s="1">
        <f>IF(A82=0,"",VLOOKUP($A82,RESUMO!$A$8:$B$107,2,FALSE))</f>
        <v>5</v>
      </c>
    </row>
    <row r="83" spans="1:17" x14ac:dyDescent="0.25">
      <c r="A83" s="41">
        <v>44732</v>
      </c>
      <c r="B83" s="56">
        <v>2</v>
      </c>
      <c r="C83" t="s">
        <v>135</v>
      </c>
      <c r="D83" t="s">
        <v>136</v>
      </c>
      <c r="E83" t="s">
        <v>183</v>
      </c>
      <c r="G83" s="64">
        <v>50</v>
      </c>
      <c r="I83" s="71">
        <v>50</v>
      </c>
      <c r="J83" s="41">
        <v>44732</v>
      </c>
      <c r="K83" t="s">
        <v>20</v>
      </c>
      <c r="L83" t="s">
        <v>76</v>
      </c>
      <c r="N83" t="str">
        <f t="shared" si="8"/>
        <v>NÃO</v>
      </c>
      <c r="O83" t="str">
        <f t="shared" si="10"/>
        <v/>
      </c>
      <c r="P83" s="52" t="str">
        <f t="shared" si="9"/>
        <v>44732200000011045REF. 06/20225044732</v>
      </c>
      <c r="Q83" s="1">
        <f>IF(A83=0,"",VLOOKUP($A83,RESUMO!$A$8:$B$107,2,FALSE))</f>
        <v>5</v>
      </c>
    </row>
    <row r="84" spans="1:17" x14ac:dyDescent="0.25">
      <c r="A84" s="41">
        <v>44732</v>
      </c>
      <c r="B84" s="56">
        <v>2</v>
      </c>
      <c r="C84" t="s">
        <v>184</v>
      </c>
      <c r="D84" t="s">
        <v>185</v>
      </c>
      <c r="E84" t="s">
        <v>186</v>
      </c>
      <c r="G84" s="64">
        <v>1500</v>
      </c>
      <c r="I84" s="71">
        <v>1500</v>
      </c>
      <c r="J84" s="41">
        <v>44732</v>
      </c>
      <c r="K84" t="s">
        <v>48</v>
      </c>
      <c r="L84" t="s">
        <v>187</v>
      </c>
      <c r="N84" t="str">
        <f t="shared" si="8"/>
        <v>NÃO</v>
      </c>
      <c r="O84" t="str">
        <f t="shared" si="10"/>
        <v/>
      </c>
      <c r="P84" s="52" t="str">
        <f t="shared" si="9"/>
        <v>44732207338518602ELETRICISTA150044732</v>
      </c>
      <c r="Q84" s="1">
        <f>IF(A84=0,"",VLOOKUP($A84,RESUMO!$A$8:$B$107,2,FALSE))</f>
        <v>5</v>
      </c>
    </row>
    <row r="85" spans="1:17" x14ac:dyDescent="0.25">
      <c r="A85" s="41">
        <v>44732</v>
      </c>
      <c r="B85" s="56">
        <v>2</v>
      </c>
      <c r="C85" t="s">
        <v>125</v>
      </c>
      <c r="D85" t="s">
        <v>126</v>
      </c>
      <c r="E85" t="s">
        <v>188</v>
      </c>
      <c r="G85" s="64">
        <v>2629.8</v>
      </c>
      <c r="I85" s="71">
        <v>2629.8</v>
      </c>
      <c r="J85" s="41">
        <v>44732</v>
      </c>
      <c r="K85" t="s">
        <v>33</v>
      </c>
      <c r="L85" t="s">
        <v>128</v>
      </c>
      <c r="N85" t="str">
        <f t="shared" si="8"/>
        <v>NÃO</v>
      </c>
      <c r="O85" t="str">
        <f t="shared" si="10"/>
        <v/>
      </c>
      <c r="P85" s="52" t="str">
        <f t="shared" si="9"/>
        <v>44732211888335000104ESCAVAÇÕES TUBULÕES, SAPATAS E CACHIMBO2629,844732</v>
      </c>
      <c r="Q85" s="1">
        <f>IF(A85=0,"",VLOOKUP($A85,RESUMO!$A$8:$B$107,2,FALSE))</f>
        <v>5</v>
      </c>
    </row>
    <row r="86" spans="1:17" x14ac:dyDescent="0.25">
      <c r="A86" s="41">
        <v>44732</v>
      </c>
      <c r="B86" s="56">
        <v>3</v>
      </c>
      <c r="C86" t="s">
        <v>139</v>
      </c>
      <c r="D86" t="s">
        <v>140</v>
      </c>
      <c r="E86" t="s">
        <v>141</v>
      </c>
      <c r="F86" t="s">
        <v>189</v>
      </c>
      <c r="G86" s="64">
        <v>119.9</v>
      </c>
      <c r="I86" s="71">
        <v>119.9</v>
      </c>
      <c r="J86" s="41">
        <v>44732</v>
      </c>
      <c r="K86" t="s">
        <v>33</v>
      </c>
      <c r="L86" t="s">
        <v>143</v>
      </c>
      <c r="N86" t="str">
        <f t="shared" si="8"/>
        <v>NÃO</v>
      </c>
      <c r="O86" t="str">
        <f t="shared" si="10"/>
        <v/>
      </c>
      <c r="P86" s="52" t="str">
        <f t="shared" si="9"/>
        <v>44732365389000153MATERIAIS DIVERSOS119,944732</v>
      </c>
      <c r="Q86" s="1">
        <f>IF(A86=0,"",VLOOKUP($A86,RESUMO!$A$8:$B$107,2,FALSE))</f>
        <v>5</v>
      </c>
    </row>
    <row r="87" spans="1:17" x14ac:dyDescent="0.25">
      <c r="A87" s="41">
        <v>44732</v>
      </c>
      <c r="B87" s="56">
        <v>3</v>
      </c>
      <c r="C87" t="s">
        <v>190</v>
      </c>
      <c r="D87" t="s">
        <v>191</v>
      </c>
      <c r="E87" t="s">
        <v>141</v>
      </c>
      <c r="F87" t="s">
        <v>192</v>
      </c>
      <c r="G87" s="64">
        <v>1100</v>
      </c>
      <c r="I87" s="71">
        <v>1100</v>
      </c>
      <c r="J87" s="41">
        <v>44739</v>
      </c>
      <c r="K87" t="s">
        <v>33</v>
      </c>
      <c r="L87" t="s">
        <v>24</v>
      </c>
      <c r="N87" t="str">
        <f t="shared" si="8"/>
        <v>NÃO</v>
      </c>
      <c r="O87" t="str">
        <f t="shared" si="10"/>
        <v/>
      </c>
      <c r="P87" s="52" t="str">
        <f t="shared" si="9"/>
        <v>44732313535379000186MATERIAIS DIVERSOS110044739</v>
      </c>
      <c r="Q87" s="1">
        <f>IF(A87=0,"",VLOOKUP($A87,RESUMO!$A$8:$B$107,2,FALSE))</f>
        <v>5</v>
      </c>
    </row>
    <row r="88" spans="1:17" x14ac:dyDescent="0.25">
      <c r="A88" s="41">
        <v>44732</v>
      </c>
      <c r="B88" s="56">
        <v>3</v>
      </c>
      <c r="C88" t="s">
        <v>193</v>
      </c>
      <c r="D88" t="s">
        <v>194</v>
      </c>
      <c r="E88" t="s">
        <v>195</v>
      </c>
      <c r="F88" t="s">
        <v>196</v>
      </c>
      <c r="G88" s="64">
        <v>1653.89</v>
      </c>
      <c r="I88" s="71">
        <v>1653.89</v>
      </c>
      <c r="J88" s="41">
        <v>44746</v>
      </c>
      <c r="K88" t="s">
        <v>20</v>
      </c>
      <c r="L88" t="s">
        <v>24</v>
      </c>
      <c r="N88" t="str">
        <f t="shared" si="8"/>
        <v>NÃO</v>
      </c>
      <c r="O88" t="str">
        <f t="shared" si="10"/>
        <v/>
      </c>
      <c r="P88" s="52" t="str">
        <f t="shared" si="9"/>
        <v>44732324654133000220CESTAS BÁSICAS1653,8944746</v>
      </c>
      <c r="Q88" s="1">
        <f>IF(A88=0,"",VLOOKUP($A88,RESUMO!$A$8:$B$107,2,FALSE))</f>
        <v>5</v>
      </c>
    </row>
    <row r="89" spans="1:17" x14ac:dyDescent="0.25">
      <c r="A89" s="41">
        <v>44732</v>
      </c>
      <c r="B89" s="56">
        <v>3</v>
      </c>
      <c r="C89" t="s">
        <v>144</v>
      </c>
      <c r="D89" t="s">
        <v>145</v>
      </c>
      <c r="E89" t="s">
        <v>146</v>
      </c>
      <c r="F89" t="s">
        <v>197</v>
      </c>
      <c r="G89" s="64">
        <v>280</v>
      </c>
      <c r="I89" s="71">
        <v>280</v>
      </c>
      <c r="J89" s="41">
        <v>44746</v>
      </c>
      <c r="K89" t="s">
        <v>148</v>
      </c>
      <c r="L89" t="s">
        <v>24</v>
      </c>
      <c r="N89" t="str">
        <f t="shared" si="8"/>
        <v>NÃO</v>
      </c>
      <c r="O89" t="str">
        <f t="shared" si="10"/>
        <v/>
      </c>
      <c r="P89" s="52" t="str">
        <f t="shared" si="9"/>
        <v>44732307409393000130LOCAÇÃO28044746</v>
      </c>
      <c r="Q89" s="1">
        <f>IF(A89=0,"",VLOOKUP($A89,RESUMO!$A$8:$B$107,2,FALSE))</f>
        <v>5</v>
      </c>
    </row>
    <row r="90" spans="1:17" x14ac:dyDescent="0.25">
      <c r="A90" s="41">
        <v>44732</v>
      </c>
      <c r="B90" s="56">
        <v>3</v>
      </c>
      <c r="C90" t="s">
        <v>144</v>
      </c>
      <c r="D90" t="s">
        <v>145</v>
      </c>
      <c r="E90" t="s">
        <v>146</v>
      </c>
      <c r="F90" t="s">
        <v>198</v>
      </c>
      <c r="G90" s="64">
        <v>250</v>
      </c>
      <c r="I90" s="71">
        <v>250</v>
      </c>
      <c r="J90" s="41">
        <v>44746</v>
      </c>
      <c r="K90" t="s">
        <v>148</v>
      </c>
      <c r="L90" t="s">
        <v>24</v>
      </c>
      <c r="N90" t="str">
        <f t="shared" si="8"/>
        <v>NÃO</v>
      </c>
      <c r="O90" t="str">
        <f t="shared" si="10"/>
        <v/>
      </c>
      <c r="P90" s="52" t="str">
        <f t="shared" si="9"/>
        <v>44732307409393000130LOCAÇÃO25044746</v>
      </c>
      <c r="Q90" s="1">
        <f>IF(A90=0,"",VLOOKUP($A90,RESUMO!$A$8:$B$107,2,FALSE))</f>
        <v>5</v>
      </c>
    </row>
    <row r="91" spans="1:17" x14ac:dyDescent="0.25">
      <c r="A91" s="41">
        <v>44732</v>
      </c>
      <c r="B91" s="56">
        <v>5</v>
      </c>
      <c r="C91" t="s">
        <v>199</v>
      </c>
      <c r="D91" t="s">
        <v>200</v>
      </c>
      <c r="E91" t="s">
        <v>141</v>
      </c>
      <c r="F91" t="s">
        <v>201</v>
      </c>
      <c r="G91" s="64">
        <v>196.28</v>
      </c>
      <c r="I91" s="71">
        <v>196.28</v>
      </c>
      <c r="J91" s="41">
        <v>44719</v>
      </c>
      <c r="K91" t="s">
        <v>33</v>
      </c>
      <c r="L91" t="s">
        <v>24</v>
      </c>
      <c r="N91" t="str">
        <f t="shared" si="8"/>
        <v>NÃO</v>
      </c>
      <c r="O91" t="str">
        <f t="shared" si="10"/>
        <v>SIM</v>
      </c>
      <c r="P91" s="52" t="str">
        <f t="shared" si="9"/>
        <v>44732517194994000470MATERIAIS DIVERSOS196,2844719</v>
      </c>
      <c r="Q91" s="1">
        <f>IF(A91=0,"",VLOOKUP($A91,RESUMO!$A$8:$B$107,2,FALSE))</f>
        <v>5</v>
      </c>
    </row>
    <row r="92" spans="1:17" x14ac:dyDescent="0.25">
      <c r="A92" s="41">
        <v>44732</v>
      </c>
      <c r="B92" s="56">
        <v>5</v>
      </c>
      <c r="C92" t="s">
        <v>202</v>
      </c>
      <c r="D92" t="s">
        <v>203</v>
      </c>
      <c r="E92" t="s">
        <v>204</v>
      </c>
      <c r="G92" s="64">
        <v>25</v>
      </c>
      <c r="I92" s="71">
        <v>25</v>
      </c>
      <c r="J92" s="41">
        <v>44720</v>
      </c>
      <c r="K92" t="s">
        <v>28</v>
      </c>
      <c r="L92" t="s">
        <v>24</v>
      </c>
      <c r="N92" t="str">
        <f t="shared" si="8"/>
        <v>NÃO</v>
      </c>
      <c r="O92" t="str">
        <f t="shared" si="10"/>
        <v>SIM</v>
      </c>
      <c r="P92" s="52" t="str">
        <f t="shared" si="9"/>
        <v>44732511300000000FRETE2544720</v>
      </c>
      <c r="Q92" s="1">
        <f>IF(A92=0,"",VLOOKUP($A92,RESUMO!$A$8:$B$107,2,FALSE))</f>
        <v>5</v>
      </c>
    </row>
    <row r="93" spans="1:17" x14ac:dyDescent="0.25">
      <c r="A93" s="41">
        <v>44732</v>
      </c>
      <c r="B93" s="56">
        <v>5</v>
      </c>
      <c r="C93" t="s">
        <v>205</v>
      </c>
      <c r="D93" t="s">
        <v>206</v>
      </c>
      <c r="E93" t="s">
        <v>207</v>
      </c>
      <c r="F93" t="s">
        <v>208</v>
      </c>
      <c r="G93" s="64">
        <v>29750</v>
      </c>
      <c r="I93" s="71">
        <v>29750</v>
      </c>
      <c r="J93" s="41">
        <v>44725</v>
      </c>
      <c r="K93" t="s">
        <v>33</v>
      </c>
      <c r="L93" t="s">
        <v>24</v>
      </c>
      <c r="N93" t="str">
        <f t="shared" si="8"/>
        <v>NÃO</v>
      </c>
      <c r="O93" t="str">
        <f t="shared" si="10"/>
        <v>SIM</v>
      </c>
      <c r="P93" s="52" t="str">
        <f t="shared" si="9"/>
        <v>44732510780884000106ARGAMASSA2975044725</v>
      </c>
      <c r="Q93" s="1">
        <f>IF(A93=0,"",VLOOKUP($A93,RESUMO!$A$8:$B$107,2,FALSE))</f>
        <v>5</v>
      </c>
    </row>
    <row r="94" spans="1:17" x14ac:dyDescent="0.25">
      <c r="A94" s="41">
        <v>44732</v>
      </c>
      <c r="B94" s="56">
        <v>5</v>
      </c>
      <c r="C94" t="s">
        <v>81</v>
      </c>
      <c r="D94" t="s">
        <v>82</v>
      </c>
      <c r="E94" t="s">
        <v>164</v>
      </c>
      <c r="G94" s="64">
        <v>380</v>
      </c>
      <c r="I94" s="71">
        <v>380</v>
      </c>
      <c r="J94" s="41">
        <v>44721</v>
      </c>
      <c r="K94" t="s">
        <v>20</v>
      </c>
      <c r="L94" t="s">
        <v>83</v>
      </c>
      <c r="N94" t="str">
        <f t="shared" si="8"/>
        <v>NÃO</v>
      </c>
      <c r="O94" t="str">
        <f t="shared" si="10"/>
        <v>SIM</v>
      </c>
      <c r="P94" s="52" t="str">
        <f t="shared" si="9"/>
        <v>44732508605940689DIÁRIAS38044721</v>
      </c>
      <c r="Q94" s="1">
        <f>IF(A94=0,"",VLOOKUP($A94,RESUMO!$A$8:$B$107,2,FALSE))</f>
        <v>5</v>
      </c>
    </row>
    <row r="95" spans="1:17" x14ac:dyDescent="0.25">
      <c r="A95" s="41">
        <v>44732</v>
      </c>
      <c r="B95" s="56">
        <v>5</v>
      </c>
      <c r="C95" t="s">
        <v>121</v>
      </c>
      <c r="D95" t="s">
        <v>122</v>
      </c>
      <c r="E95" t="s">
        <v>209</v>
      </c>
      <c r="G95" s="64">
        <v>260</v>
      </c>
      <c r="I95" s="71">
        <v>260</v>
      </c>
      <c r="J95" s="41">
        <v>44721</v>
      </c>
      <c r="K95" t="s">
        <v>20</v>
      </c>
      <c r="L95" t="s">
        <v>83</v>
      </c>
      <c r="N95" t="str">
        <f t="shared" si="8"/>
        <v>NÃO</v>
      </c>
      <c r="O95" t="str">
        <f t="shared" si="10"/>
        <v>SIM</v>
      </c>
      <c r="P95" s="52" t="str">
        <f t="shared" si="9"/>
        <v>44732508605940699DIARIAS26044721</v>
      </c>
      <c r="Q95" s="1">
        <f>IF(A95=0,"",VLOOKUP($A95,RESUMO!$A$8:$B$107,2,FALSE))</f>
        <v>5</v>
      </c>
    </row>
    <row r="96" spans="1:17" x14ac:dyDescent="0.25">
      <c r="A96" s="41">
        <v>44732</v>
      </c>
      <c r="B96" s="56">
        <v>5</v>
      </c>
      <c r="C96" t="s">
        <v>169</v>
      </c>
      <c r="D96" t="s">
        <v>170</v>
      </c>
      <c r="E96" t="s">
        <v>171</v>
      </c>
      <c r="F96" t="s">
        <v>172</v>
      </c>
      <c r="G96" s="64">
        <v>583</v>
      </c>
      <c r="I96" s="71">
        <v>583</v>
      </c>
      <c r="J96" s="41">
        <v>44714</v>
      </c>
      <c r="K96" t="s">
        <v>20</v>
      </c>
      <c r="L96" t="s">
        <v>24</v>
      </c>
      <c r="N96" t="str">
        <f t="shared" si="8"/>
        <v>NÃO</v>
      </c>
      <c r="O96" t="str">
        <f t="shared" si="10"/>
        <v>SIM</v>
      </c>
      <c r="P96" s="52" t="str">
        <f t="shared" si="9"/>
        <v>44732530996544000116EXAMES58344714</v>
      </c>
      <c r="Q96" s="1">
        <f>IF(A96=0,"",VLOOKUP($A96,RESUMO!$A$8:$B$107,2,FALSE))</f>
        <v>5</v>
      </c>
    </row>
    <row r="97" spans="1:17" x14ac:dyDescent="0.25">
      <c r="A97" s="41">
        <v>44732</v>
      </c>
      <c r="B97" s="56">
        <v>5</v>
      </c>
      <c r="C97" t="s">
        <v>117</v>
      </c>
      <c r="D97" t="s">
        <v>173</v>
      </c>
      <c r="E97" t="s">
        <v>210</v>
      </c>
      <c r="G97" s="64">
        <v>784</v>
      </c>
      <c r="I97" s="71">
        <v>784</v>
      </c>
      <c r="J97" s="41">
        <v>44721</v>
      </c>
      <c r="K97" t="s">
        <v>20</v>
      </c>
      <c r="L97" t="s">
        <v>174</v>
      </c>
      <c r="N97" t="str">
        <f t="shared" si="8"/>
        <v>NÃO</v>
      </c>
      <c r="O97" t="str">
        <f t="shared" si="10"/>
        <v>SIM</v>
      </c>
      <c r="P97" s="52" t="str">
        <f t="shared" si="9"/>
        <v>44732507378472808VT E CAFÉ78444721</v>
      </c>
      <c r="Q97" s="1">
        <f>IF(A97=0,"",VLOOKUP($A97,RESUMO!$A$8:$B$107,2,FALSE))</f>
        <v>5</v>
      </c>
    </row>
    <row r="98" spans="1:17" x14ac:dyDescent="0.25">
      <c r="A98" s="41">
        <v>44732</v>
      </c>
      <c r="B98" s="56">
        <v>5</v>
      </c>
      <c r="C98" t="s">
        <v>84</v>
      </c>
      <c r="D98" t="s">
        <v>85</v>
      </c>
      <c r="E98" t="s">
        <v>210</v>
      </c>
      <c r="G98" s="64">
        <v>574</v>
      </c>
      <c r="I98" s="71">
        <v>574</v>
      </c>
      <c r="J98" s="41">
        <v>44721</v>
      </c>
      <c r="K98" t="s">
        <v>20</v>
      </c>
      <c r="L98" t="s">
        <v>176</v>
      </c>
      <c r="N98" t="str">
        <f t="shared" si="8"/>
        <v>NÃO</v>
      </c>
      <c r="O98" t="str">
        <f t="shared" si="10"/>
        <v>SIM</v>
      </c>
      <c r="P98" s="52" t="str">
        <f t="shared" si="9"/>
        <v>44732541623141877VT E CAFÉ57444721</v>
      </c>
      <c r="Q98" s="1">
        <f>IF(A98=0,"",VLOOKUP($A98,RESUMO!$A$8:$B$107,2,FALSE))</f>
        <v>5</v>
      </c>
    </row>
    <row r="99" spans="1:17" x14ac:dyDescent="0.25">
      <c r="A99" s="41">
        <v>44732</v>
      </c>
      <c r="B99" s="56">
        <v>5</v>
      </c>
      <c r="C99" t="s">
        <v>42</v>
      </c>
      <c r="D99" t="s">
        <v>43</v>
      </c>
      <c r="E99" t="s">
        <v>210</v>
      </c>
      <c r="G99" s="64">
        <v>574</v>
      </c>
      <c r="I99" s="71">
        <v>574</v>
      </c>
      <c r="J99" s="41">
        <v>44721</v>
      </c>
      <c r="K99" t="s">
        <v>20</v>
      </c>
      <c r="L99" t="s">
        <v>44</v>
      </c>
      <c r="N99" t="str">
        <f t="shared" si="8"/>
        <v>NÃO</v>
      </c>
      <c r="O99" t="str">
        <f t="shared" si="10"/>
        <v>SIM</v>
      </c>
      <c r="P99" s="52" t="str">
        <f t="shared" si="9"/>
        <v>44732513539956662VT E CAFÉ57444721</v>
      </c>
      <c r="Q99" s="1">
        <f>IF(A99=0,"",VLOOKUP($A99,RESUMO!$A$8:$B$107,2,FALSE))</f>
        <v>5</v>
      </c>
    </row>
    <row r="100" spans="1:17" x14ac:dyDescent="0.25">
      <c r="A100" s="41">
        <v>44732</v>
      </c>
      <c r="B100" s="56">
        <v>5</v>
      </c>
      <c r="C100" t="s">
        <v>17</v>
      </c>
      <c r="D100" t="s">
        <v>18</v>
      </c>
      <c r="E100" t="s">
        <v>210</v>
      </c>
      <c r="G100" s="64">
        <v>574</v>
      </c>
      <c r="I100" s="71">
        <v>574</v>
      </c>
      <c r="J100" s="41">
        <v>44721</v>
      </c>
      <c r="K100" t="s">
        <v>20</v>
      </c>
      <c r="L100" t="s">
        <v>21</v>
      </c>
      <c r="N100" t="str">
        <f t="shared" si="8"/>
        <v>NÃO</v>
      </c>
      <c r="O100" t="str">
        <f t="shared" si="10"/>
        <v>SIM</v>
      </c>
      <c r="P100" s="52" t="str">
        <f t="shared" si="9"/>
        <v>44732512125858606VT E CAFÉ57444721</v>
      </c>
      <c r="Q100" s="1">
        <f>IF(A100=0,"",VLOOKUP($A100,RESUMO!$A$8:$B$107,2,FALSE))</f>
        <v>5</v>
      </c>
    </row>
    <row r="101" spans="1:17" x14ac:dyDescent="0.25">
      <c r="A101" s="41">
        <v>44732</v>
      </c>
      <c r="B101" s="56">
        <v>5</v>
      </c>
      <c r="C101" t="s">
        <v>34</v>
      </c>
      <c r="D101" t="s">
        <v>35</v>
      </c>
      <c r="E101" t="s">
        <v>210</v>
      </c>
      <c r="G101" s="64">
        <v>574</v>
      </c>
      <c r="I101" s="71">
        <v>574</v>
      </c>
      <c r="J101" s="41">
        <v>44721</v>
      </c>
      <c r="K101" t="s">
        <v>20</v>
      </c>
      <c r="L101" t="s">
        <v>36</v>
      </c>
      <c r="N101" t="str">
        <f t="shared" si="8"/>
        <v>NÃO</v>
      </c>
      <c r="O101" t="str">
        <f t="shared" si="10"/>
        <v>SIM</v>
      </c>
      <c r="P101" s="52" t="str">
        <f t="shared" si="9"/>
        <v>44732570428051600VT E CAFÉ57444721</v>
      </c>
      <c r="Q101" s="1">
        <f>IF(A101=0,"",VLOOKUP($A101,RESUMO!$A$8:$B$107,2,FALSE))</f>
        <v>5</v>
      </c>
    </row>
    <row r="102" spans="1:17" x14ac:dyDescent="0.25">
      <c r="A102" s="41">
        <v>44747</v>
      </c>
      <c r="B102" s="56">
        <v>1</v>
      </c>
      <c r="C102" t="s">
        <v>117</v>
      </c>
      <c r="D102" t="s">
        <v>173</v>
      </c>
      <c r="E102" t="s">
        <v>175</v>
      </c>
      <c r="G102" s="64">
        <v>1984.51</v>
      </c>
      <c r="H102" s="56">
        <v>1</v>
      </c>
      <c r="I102" s="71">
        <v>1984.51</v>
      </c>
      <c r="J102" s="41">
        <v>44748</v>
      </c>
      <c r="K102" t="s">
        <v>20</v>
      </c>
      <c r="L102" t="s">
        <v>174</v>
      </c>
      <c r="N102" t="str">
        <f t="shared" si="8"/>
        <v>NÃO</v>
      </c>
      <c r="O102" t="str">
        <f t="shared" si="10"/>
        <v/>
      </c>
      <c r="P102" s="52" t="str">
        <f t="shared" si="9"/>
        <v>44747107378472808SALÁRIO1984,5144748</v>
      </c>
      <c r="Q102" s="1">
        <f>IF(A102=0,"",VLOOKUP($A102,RESUMO!$A$8:$B$107,2,FALSE))</f>
        <v>6</v>
      </c>
    </row>
    <row r="103" spans="1:17" x14ac:dyDescent="0.25">
      <c r="A103" s="41">
        <v>44747</v>
      </c>
      <c r="B103" s="56">
        <v>1</v>
      </c>
      <c r="C103" t="s">
        <v>117</v>
      </c>
      <c r="D103" t="s">
        <v>173</v>
      </c>
      <c r="E103" t="s">
        <v>211</v>
      </c>
      <c r="G103" s="64">
        <v>35</v>
      </c>
      <c r="H103" s="56">
        <v>21</v>
      </c>
      <c r="I103" s="71">
        <v>735</v>
      </c>
      <c r="J103" s="41">
        <v>44748</v>
      </c>
      <c r="K103" t="s">
        <v>20</v>
      </c>
      <c r="L103" t="s">
        <v>174</v>
      </c>
      <c r="N103" t="str">
        <f t="shared" si="8"/>
        <v>NÃO</v>
      </c>
      <c r="O103" t="str">
        <f t="shared" si="10"/>
        <v/>
      </c>
      <c r="P103" s="52" t="str">
        <f t="shared" si="9"/>
        <v>44747107378472808TRANSPORTE3544748</v>
      </c>
      <c r="Q103" s="1">
        <f>IF(A103=0,"",VLOOKUP($A103,RESUMO!$A$8:$B$107,2,FALSE))</f>
        <v>6</v>
      </c>
    </row>
    <row r="104" spans="1:17" x14ac:dyDescent="0.25">
      <c r="A104" s="41">
        <v>44747</v>
      </c>
      <c r="B104" s="56">
        <v>1</v>
      </c>
      <c r="C104" t="s">
        <v>117</v>
      </c>
      <c r="D104" t="s">
        <v>173</v>
      </c>
      <c r="E104" t="s">
        <v>212</v>
      </c>
      <c r="G104" s="64">
        <v>4</v>
      </c>
      <c r="H104" s="56">
        <v>21</v>
      </c>
      <c r="I104" s="71">
        <v>84</v>
      </c>
      <c r="J104" s="41">
        <v>44748</v>
      </c>
      <c r="K104" t="s">
        <v>20</v>
      </c>
      <c r="L104" t="s">
        <v>174</v>
      </c>
      <c r="N104" t="str">
        <f t="shared" si="8"/>
        <v>NÃO</v>
      </c>
      <c r="O104" t="str">
        <f t="shared" si="10"/>
        <v/>
      </c>
      <c r="P104" s="52" t="str">
        <f t="shared" si="9"/>
        <v>44747107378472808CAFÉ444748</v>
      </c>
      <c r="Q104" s="1">
        <f>IF(A104=0,"",VLOOKUP($A104,RESUMO!$A$8:$B$107,2,FALSE))</f>
        <v>6</v>
      </c>
    </row>
    <row r="105" spans="1:17" x14ac:dyDescent="0.25">
      <c r="A105" s="41">
        <v>44747</v>
      </c>
      <c r="B105" s="56">
        <v>1</v>
      </c>
      <c r="C105" t="s">
        <v>84</v>
      </c>
      <c r="D105" t="s">
        <v>85</v>
      </c>
      <c r="E105" t="s">
        <v>175</v>
      </c>
      <c r="G105" s="64">
        <v>763.49</v>
      </c>
      <c r="H105" s="56">
        <v>1</v>
      </c>
      <c r="I105" s="71">
        <v>763.49</v>
      </c>
      <c r="J105" s="41">
        <v>44748</v>
      </c>
      <c r="K105" t="s">
        <v>20</v>
      </c>
      <c r="L105" t="s">
        <v>176</v>
      </c>
      <c r="N105" t="str">
        <f t="shared" si="8"/>
        <v>NÃO</v>
      </c>
      <c r="O105" t="str">
        <f t="shared" si="10"/>
        <v/>
      </c>
      <c r="P105" s="52" t="str">
        <f t="shared" si="9"/>
        <v>44747141623141877SALÁRIO763,4944748</v>
      </c>
      <c r="Q105" s="1">
        <f>IF(A105=0,"",VLOOKUP($A105,RESUMO!$A$8:$B$107,2,FALSE))</f>
        <v>6</v>
      </c>
    </row>
    <row r="106" spans="1:17" x14ac:dyDescent="0.25">
      <c r="A106" s="41">
        <v>44747</v>
      </c>
      <c r="B106" s="56">
        <v>1</v>
      </c>
      <c r="C106" t="s">
        <v>84</v>
      </c>
      <c r="D106" t="s">
        <v>85</v>
      </c>
      <c r="E106" t="s">
        <v>211</v>
      </c>
      <c r="G106" s="64">
        <v>24.5</v>
      </c>
      <c r="H106" s="56">
        <v>21</v>
      </c>
      <c r="I106" s="71">
        <v>514.5</v>
      </c>
      <c r="J106" s="41">
        <v>44748</v>
      </c>
      <c r="K106" t="s">
        <v>20</v>
      </c>
      <c r="L106" t="s">
        <v>176</v>
      </c>
      <c r="N106" t="str">
        <f t="shared" si="8"/>
        <v>NÃO</v>
      </c>
      <c r="O106" t="str">
        <f t="shared" si="10"/>
        <v/>
      </c>
      <c r="P106" s="52" t="str">
        <f t="shared" si="9"/>
        <v>44747141623141877TRANSPORTE24,544748</v>
      </c>
      <c r="Q106" s="1">
        <f>IF(A106=0,"",VLOOKUP($A106,RESUMO!$A$8:$B$107,2,FALSE))</f>
        <v>6</v>
      </c>
    </row>
    <row r="107" spans="1:17" x14ac:dyDescent="0.25">
      <c r="A107" s="41">
        <v>44747</v>
      </c>
      <c r="B107" s="56">
        <v>1</v>
      </c>
      <c r="C107" t="s">
        <v>84</v>
      </c>
      <c r="D107" t="s">
        <v>85</v>
      </c>
      <c r="E107" t="s">
        <v>212</v>
      </c>
      <c r="G107" s="64">
        <v>4</v>
      </c>
      <c r="H107" s="56">
        <v>21</v>
      </c>
      <c r="I107" s="71">
        <v>84</v>
      </c>
      <c r="J107" s="41">
        <v>44748</v>
      </c>
      <c r="K107" t="s">
        <v>20</v>
      </c>
      <c r="L107" t="s">
        <v>176</v>
      </c>
      <c r="N107" t="str">
        <f t="shared" si="8"/>
        <v>NÃO</v>
      </c>
      <c r="O107" t="str">
        <f t="shared" si="10"/>
        <v/>
      </c>
      <c r="P107" s="52" t="str">
        <f t="shared" si="9"/>
        <v>44747141623141877CAFÉ444748</v>
      </c>
      <c r="Q107" s="1">
        <f>IF(A107=0,"",VLOOKUP($A107,RESUMO!$A$8:$B$107,2,FALSE))</f>
        <v>6</v>
      </c>
    </row>
    <row r="108" spans="1:17" x14ac:dyDescent="0.25">
      <c r="A108" s="41">
        <v>44747</v>
      </c>
      <c r="B108" s="56">
        <v>1</v>
      </c>
      <c r="C108" t="s">
        <v>42</v>
      </c>
      <c r="D108" t="s">
        <v>43</v>
      </c>
      <c r="E108" t="s">
        <v>175</v>
      </c>
      <c r="G108" s="64">
        <v>1042.83</v>
      </c>
      <c r="H108" s="56">
        <v>1</v>
      </c>
      <c r="I108" s="71">
        <v>1042.83</v>
      </c>
      <c r="J108" s="41">
        <v>44748</v>
      </c>
      <c r="K108" t="s">
        <v>20</v>
      </c>
      <c r="L108" t="s">
        <v>44</v>
      </c>
      <c r="N108" t="str">
        <f t="shared" si="8"/>
        <v>NÃO</v>
      </c>
      <c r="O108" t="str">
        <f t="shared" si="10"/>
        <v/>
      </c>
      <c r="P108" s="52" t="str">
        <f t="shared" si="9"/>
        <v>44747113539956662SALÁRIO1042,8344748</v>
      </c>
      <c r="Q108" s="1">
        <f>IF(A108=0,"",VLOOKUP($A108,RESUMO!$A$8:$B$107,2,FALSE))</f>
        <v>6</v>
      </c>
    </row>
    <row r="109" spans="1:17" x14ac:dyDescent="0.25">
      <c r="A109" s="41">
        <v>44747</v>
      </c>
      <c r="B109" s="56">
        <v>1</v>
      </c>
      <c r="C109" t="s">
        <v>42</v>
      </c>
      <c r="D109" t="s">
        <v>43</v>
      </c>
      <c r="E109" t="s">
        <v>211</v>
      </c>
      <c r="G109" s="64">
        <v>24.5</v>
      </c>
      <c r="H109" s="56">
        <v>19</v>
      </c>
      <c r="I109" s="71">
        <v>465.5</v>
      </c>
      <c r="J109" s="41">
        <v>44748</v>
      </c>
      <c r="K109" t="s">
        <v>20</v>
      </c>
      <c r="L109" t="s">
        <v>44</v>
      </c>
      <c r="N109" t="str">
        <f t="shared" si="8"/>
        <v>NÃO</v>
      </c>
      <c r="O109" t="str">
        <f t="shared" si="10"/>
        <v/>
      </c>
      <c r="P109" s="52" t="str">
        <f t="shared" si="9"/>
        <v>44747113539956662TRANSPORTE24,544748</v>
      </c>
      <c r="Q109" s="1">
        <f>IF(A109=0,"",VLOOKUP($A109,RESUMO!$A$8:$B$107,2,FALSE))</f>
        <v>6</v>
      </c>
    </row>
    <row r="110" spans="1:17" x14ac:dyDescent="0.25">
      <c r="A110" s="41">
        <v>44747</v>
      </c>
      <c r="B110" s="56">
        <v>1</v>
      </c>
      <c r="C110" t="s">
        <v>42</v>
      </c>
      <c r="D110" t="s">
        <v>43</v>
      </c>
      <c r="E110" t="s">
        <v>212</v>
      </c>
      <c r="G110" s="64">
        <v>4</v>
      </c>
      <c r="H110" s="56">
        <v>19</v>
      </c>
      <c r="I110" s="71">
        <v>76</v>
      </c>
      <c r="J110" s="41">
        <v>44748</v>
      </c>
      <c r="K110" t="s">
        <v>20</v>
      </c>
      <c r="L110" t="s">
        <v>44</v>
      </c>
      <c r="N110" t="str">
        <f t="shared" si="8"/>
        <v>NÃO</v>
      </c>
      <c r="O110" t="str">
        <f t="shared" si="10"/>
        <v/>
      </c>
      <c r="P110" s="52" t="str">
        <f t="shared" si="9"/>
        <v>44747113539956662CAFÉ444748</v>
      </c>
      <c r="Q110" s="1">
        <f>IF(A110=0,"",VLOOKUP($A110,RESUMO!$A$8:$B$107,2,FALSE))</f>
        <v>6</v>
      </c>
    </row>
    <row r="111" spans="1:17" x14ac:dyDescent="0.25">
      <c r="A111" s="41">
        <v>44747</v>
      </c>
      <c r="B111" s="56">
        <v>1</v>
      </c>
      <c r="C111" t="s">
        <v>34</v>
      </c>
      <c r="D111" t="s">
        <v>35</v>
      </c>
      <c r="E111" t="s">
        <v>175</v>
      </c>
      <c r="G111" s="64">
        <v>708.9</v>
      </c>
      <c r="H111" s="56">
        <v>1</v>
      </c>
      <c r="I111" s="71">
        <v>708.9</v>
      </c>
      <c r="J111" s="41">
        <v>44748</v>
      </c>
      <c r="K111" t="s">
        <v>20</v>
      </c>
      <c r="L111" t="s">
        <v>36</v>
      </c>
      <c r="N111" t="str">
        <f t="shared" si="8"/>
        <v>NÃO</v>
      </c>
      <c r="O111" t="str">
        <f t="shared" si="10"/>
        <v/>
      </c>
      <c r="P111" s="52" t="str">
        <f t="shared" si="9"/>
        <v>44747170428051600SALÁRIO708,944748</v>
      </c>
      <c r="Q111" s="1">
        <f>IF(A111=0,"",VLOOKUP($A111,RESUMO!$A$8:$B$107,2,FALSE))</f>
        <v>6</v>
      </c>
    </row>
    <row r="112" spans="1:17" x14ac:dyDescent="0.25">
      <c r="A112" s="41">
        <v>44747</v>
      </c>
      <c r="B112" s="56">
        <v>1</v>
      </c>
      <c r="C112" t="s">
        <v>34</v>
      </c>
      <c r="D112" t="s">
        <v>35</v>
      </c>
      <c r="E112" t="s">
        <v>211</v>
      </c>
      <c r="G112" s="64">
        <v>24.5</v>
      </c>
      <c r="H112" s="56">
        <v>21</v>
      </c>
      <c r="I112" s="71">
        <v>514.5</v>
      </c>
      <c r="J112" s="41">
        <v>44748</v>
      </c>
      <c r="K112" t="s">
        <v>20</v>
      </c>
      <c r="L112" t="s">
        <v>36</v>
      </c>
      <c r="N112" t="str">
        <f t="shared" si="8"/>
        <v>NÃO</v>
      </c>
      <c r="O112" t="str">
        <f t="shared" si="10"/>
        <v/>
      </c>
      <c r="P112" s="52" t="str">
        <f t="shared" si="9"/>
        <v>44747170428051600TRANSPORTE24,544748</v>
      </c>
      <c r="Q112" s="1">
        <f>IF(A112=0,"",VLOOKUP($A112,RESUMO!$A$8:$B$107,2,FALSE))</f>
        <v>6</v>
      </c>
    </row>
    <row r="113" spans="1:17" x14ac:dyDescent="0.25">
      <c r="A113" s="41">
        <v>44747</v>
      </c>
      <c r="B113" s="56">
        <v>1</v>
      </c>
      <c r="C113" t="s">
        <v>34</v>
      </c>
      <c r="D113" t="s">
        <v>35</v>
      </c>
      <c r="E113" t="s">
        <v>212</v>
      </c>
      <c r="G113" s="64">
        <v>4</v>
      </c>
      <c r="H113" s="56">
        <v>21</v>
      </c>
      <c r="I113" s="71">
        <v>84</v>
      </c>
      <c r="J113" s="41">
        <v>44748</v>
      </c>
      <c r="K113" t="s">
        <v>20</v>
      </c>
      <c r="L113" t="s">
        <v>36</v>
      </c>
      <c r="N113" t="str">
        <f t="shared" si="8"/>
        <v>NÃO</v>
      </c>
      <c r="O113" t="str">
        <f t="shared" si="10"/>
        <v/>
      </c>
      <c r="P113" s="52" t="str">
        <f t="shared" si="9"/>
        <v>44747170428051600CAFÉ444748</v>
      </c>
      <c r="Q113" s="1">
        <f>IF(A113=0,"",VLOOKUP($A113,RESUMO!$A$8:$B$107,2,FALSE))</f>
        <v>6</v>
      </c>
    </row>
    <row r="114" spans="1:17" x14ac:dyDescent="0.25">
      <c r="A114" s="41">
        <v>44747</v>
      </c>
      <c r="B114" s="56">
        <v>1</v>
      </c>
      <c r="C114" t="s">
        <v>17</v>
      </c>
      <c r="D114" t="s">
        <v>18</v>
      </c>
      <c r="E114" t="s">
        <v>175</v>
      </c>
      <c r="G114" s="64">
        <v>1202.96</v>
      </c>
      <c r="H114" s="56">
        <v>1</v>
      </c>
      <c r="I114" s="71">
        <v>1202.96</v>
      </c>
      <c r="J114" s="41">
        <v>44748</v>
      </c>
      <c r="K114" t="s">
        <v>20</v>
      </c>
      <c r="L114" t="s">
        <v>21</v>
      </c>
      <c r="N114" t="str">
        <f t="shared" si="8"/>
        <v>NÃO</v>
      </c>
      <c r="O114" t="str">
        <f t="shared" si="10"/>
        <v/>
      </c>
      <c r="P114" s="52" t="str">
        <f t="shared" si="9"/>
        <v>44747112125858606SALÁRIO1202,9644748</v>
      </c>
      <c r="Q114" s="1">
        <f>IF(A114=0,"",VLOOKUP($A114,RESUMO!$A$8:$B$107,2,FALSE))</f>
        <v>6</v>
      </c>
    </row>
    <row r="115" spans="1:17" x14ac:dyDescent="0.25">
      <c r="A115" s="41">
        <v>44747</v>
      </c>
      <c r="B115" s="56">
        <v>1</v>
      </c>
      <c r="C115" t="s">
        <v>17</v>
      </c>
      <c r="D115" t="s">
        <v>18</v>
      </c>
      <c r="E115" t="s">
        <v>211</v>
      </c>
      <c r="G115" s="64">
        <v>24.5</v>
      </c>
      <c r="H115" s="56">
        <v>21</v>
      </c>
      <c r="I115" s="71">
        <v>514.5</v>
      </c>
      <c r="J115" s="41">
        <v>44748</v>
      </c>
      <c r="K115" t="s">
        <v>20</v>
      </c>
      <c r="L115" t="s">
        <v>21</v>
      </c>
      <c r="N115" t="str">
        <f t="shared" si="8"/>
        <v>NÃO</v>
      </c>
      <c r="O115" t="str">
        <f t="shared" si="10"/>
        <v/>
      </c>
      <c r="P115" s="52" t="str">
        <f t="shared" si="9"/>
        <v>44747112125858606TRANSPORTE24,544748</v>
      </c>
      <c r="Q115" s="1">
        <f>IF(A115=0,"",VLOOKUP($A115,RESUMO!$A$8:$B$107,2,FALSE))</f>
        <v>6</v>
      </c>
    </row>
    <row r="116" spans="1:17" x14ac:dyDescent="0.25">
      <c r="A116" s="41">
        <v>44747</v>
      </c>
      <c r="B116" s="56">
        <v>1</v>
      </c>
      <c r="C116" t="s">
        <v>17</v>
      </c>
      <c r="D116" t="s">
        <v>18</v>
      </c>
      <c r="E116" t="s">
        <v>212</v>
      </c>
      <c r="G116" s="64">
        <v>4</v>
      </c>
      <c r="H116" s="56">
        <v>21</v>
      </c>
      <c r="I116" s="71">
        <v>84</v>
      </c>
      <c r="J116" s="41">
        <v>44748</v>
      </c>
      <c r="K116" t="s">
        <v>20</v>
      </c>
      <c r="L116" t="s">
        <v>21</v>
      </c>
      <c r="N116" t="str">
        <f t="shared" si="8"/>
        <v>NÃO</v>
      </c>
      <c r="O116" t="str">
        <f t="shared" si="10"/>
        <v/>
      </c>
      <c r="P116" s="52" t="str">
        <f t="shared" si="9"/>
        <v>44747112125858606CAFÉ444748</v>
      </c>
      <c r="Q116" s="1">
        <f>IF(A116=0,"",VLOOKUP($A116,RESUMO!$A$8:$B$107,2,FALSE))</f>
        <v>6</v>
      </c>
    </row>
    <row r="117" spans="1:17" x14ac:dyDescent="0.25">
      <c r="A117" s="41">
        <v>44747</v>
      </c>
      <c r="B117" s="56">
        <v>1</v>
      </c>
      <c r="C117" t="s">
        <v>81</v>
      </c>
      <c r="D117" t="s">
        <v>82</v>
      </c>
      <c r="E117" t="s">
        <v>175</v>
      </c>
      <c r="G117" s="64">
        <v>533.11</v>
      </c>
      <c r="H117" s="56">
        <v>1</v>
      </c>
      <c r="I117" s="71">
        <v>533.11</v>
      </c>
      <c r="J117" s="41">
        <v>44748</v>
      </c>
      <c r="K117" t="s">
        <v>20</v>
      </c>
      <c r="L117" t="s">
        <v>83</v>
      </c>
      <c r="N117" t="str">
        <f t="shared" si="8"/>
        <v>NÃO</v>
      </c>
      <c r="O117" t="str">
        <f t="shared" si="10"/>
        <v/>
      </c>
      <c r="P117" s="52" t="str">
        <f t="shared" si="9"/>
        <v>44747108605940689SALÁRIO533,1144748</v>
      </c>
      <c r="Q117" s="1">
        <f>IF(A117=0,"",VLOOKUP($A117,RESUMO!$A$8:$B$107,2,FALSE))</f>
        <v>6</v>
      </c>
    </row>
    <row r="118" spans="1:17" x14ac:dyDescent="0.25">
      <c r="A118" s="41">
        <v>44747</v>
      </c>
      <c r="B118" s="56">
        <v>1</v>
      </c>
      <c r="C118" t="s">
        <v>81</v>
      </c>
      <c r="D118" t="s">
        <v>82</v>
      </c>
      <c r="E118" t="s">
        <v>211</v>
      </c>
      <c r="G118" s="64">
        <v>30.1</v>
      </c>
      <c r="H118" s="56">
        <v>21</v>
      </c>
      <c r="I118" s="71">
        <v>632.1</v>
      </c>
      <c r="J118" s="41">
        <v>44748</v>
      </c>
      <c r="K118" t="s">
        <v>20</v>
      </c>
      <c r="L118" t="s">
        <v>83</v>
      </c>
      <c r="N118" t="str">
        <f t="shared" si="8"/>
        <v>NÃO</v>
      </c>
      <c r="O118" t="str">
        <f t="shared" si="10"/>
        <v/>
      </c>
      <c r="P118" s="52" t="str">
        <f t="shared" si="9"/>
        <v>44747108605940689TRANSPORTE30,144748</v>
      </c>
      <c r="Q118" s="1">
        <f>IF(A118=0,"",VLOOKUP($A118,RESUMO!$A$8:$B$107,2,FALSE))</f>
        <v>6</v>
      </c>
    </row>
    <row r="119" spans="1:17" x14ac:dyDescent="0.25">
      <c r="A119" s="41">
        <v>44747</v>
      </c>
      <c r="B119" s="56">
        <v>1</v>
      </c>
      <c r="C119" t="s">
        <v>81</v>
      </c>
      <c r="D119" t="s">
        <v>82</v>
      </c>
      <c r="E119" t="s">
        <v>212</v>
      </c>
      <c r="G119" s="64">
        <v>4</v>
      </c>
      <c r="H119" s="56">
        <v>21</v>
      </c>
      <c r="I119" s="71">
        <v>84</v>
      </c>
      <c r="J119" s="41">
        <v>44748</v>
      </c>
      <c r="K119" t="s">
        <v>20</v>
      </c>
      <c r="L119" t="s">
        <v>83</v>
      </c>
      <c r="N119" t="str">
        <f t="shared" si="8"/>
        <v>NÃO</v>
      </c>
      <c r="O119" t="str">
        <f t="shared" si="10"/>
        <v/>
      </c>
      <c r="P119" s="52" t="str">
        <f t="shared" si="9"/>
        <v>44747108605940689CAFÉ444748</v>
      </c>
      <c r="Q119" s="1">
        <f>IF(A119=0,"",VLOOKUP($A119,RESUMO!$A$8:$B$107,2,FALSE))</f>
        <v>6</v>
      </c>
    </row>
    <row r="120" spans="1:17" x14ac:dyDescent="0.25">
      <c r="A120" s="41">
        <v>44747</v>
      </c>
      <c r="B120" s="56">
        <v>1</v>
      </c>
      <c r="C120" t="s">
        <v>180</v>
      </c>
      <c r="D120" t="s">
        <v>181</v>
      </c>
      <c r="E120" t="s">
        <v>175</v>
      </c>
      <c r="G120" s="64">
        <v>266.39999999999998</v>
      </c>
      <c r="H120" s="56">
        <v>1</v>
      </c>
      <c r="I120" s="71">
        <v>266.39999999999998</v>
      </c>
      <c r="J120" s="41">
        <v>44748</v>
      </c>
      <c r="K120" t="s">
        <v>20</v>
      </c>
      <c r="L120" t="s">
        <v>182</v>
      </c>
      <c r="N120" t="str">
        <f t="shared" si="8"/>
        <v>NÃO</v>
      </c>
      <c r="O120" t="str">
        <f t="shared" si="10"/>
        <v/>
      </c>
      <c r="P120" s="52" t="str">
        <f t="shared" si="9"/>
        <v>44747111200000000SALÁRIO266,444748</v>
      </c>
      <c r="Q120" s="1">
        <f>IF(A120=0,"",VLOOKUP($A120,RESUMO!$A$8:$B$107,2,FALSE))</f>
        <v>6</v>
      </c>
    </row>
    <row r="121" spans="1:17" x14ac:dyDescent="0.25">
      <c r="A121" s="41">
        <v>44747</v>
      </c>
      <c r="B121" s="56">
        <v>1</v>
      </c>
      <c r="C121" t="s">
        <v>180</v>
      </c>
      <c r="D121" t="s">
        <v>181</v>
      </c>
      <c r="E121" t="s">
        <v>211</v>
      </c>
      <c r="G121" s="64">
        <v>35</v>
      </c>
      <c r="H121" s="56">
        <v>20</v>
      </c>
      <c r="I121" s="71">
        <v>700</v>
      </c>
      <c r="J121" s="41">
        <v>44748</v>
      </c>
      <c r="K121" t="s">
        <v>20</v>
      </c>
      <c r="L121" t="s">
        <v>182</v>
      </c>
      <c r="N121" t="str">
        <f t="shared" si="8"/>
        <v>NÃO</v>
      </c>
      <c r="O121" t="str">
        <f t="shared" si="10"/>
        <v/>
      </c>
      <c r="P121" s="52" t="str">
        <f t="shared" si="9"/>
        <v>44747111200000000TRANSPORTE3544748</v>
      </c>
      <c r="Q121" s="1">
        <f>IF(A121=0,"",VLOOKUP($A121,RESUMO!$A$8:$B$107,2,FALSE))</f>
        <v>6</v>
      </c>
    </row>
    <row r="122" spans="1:17" x14ac:dyDescent="0.25">
      <c r="A122" s="41">
        <v>44747</v>
      </c>
      <c r="B122" s="56">
        <v>1</v>
      </c>
      <c r="C122" t="s">
        <v>180</v>
      </c>
      <c r="D122" t="s">
        <v>181</v>
      </c>
      <c r="E122" t="s">
        <v>212</v>
      </c>
      <c r="G122" s="64">
        <v>4</v>
      </c>
      <c r="H122" s="56">
        <v>20</v>
      </c>
      <c r="I122" s="71">
        <v>80</v>
      </c>
      <c r="J122" s="41">
        <v>44748</v>
      </c>
      <c r="K122" t="s">
        <v>20</v>
      </c>
      <c r="L122" t="s">
        <v>182</v>
      </c>
      <c r="N122" t="str">
        <f t="shared" si="8"/>
        <v>NÃO</v>
      </c>
      <c r="O122" t="str">
        <f t="shared" si="10"/>
        <v/>
      </c>
      <c r="P122" s="52" t="str">
        <f t="shared" si="9"/>
        <v>44747111200000000CAFÉ444748</v>
      </c>
      <c r="Q122" s="1">
        <f>IF(A122=0,"",VLOOKUP($A122,RESUMO!$A$8:$B$107,2,FALSE))</f>
        <v>6</v>
      </c>
    </row>
    <row r="123" spans="1:17" x14ac:dyDescent="0.25">
      <c r="A123" s="41">
        <v>44747</v>
      </c>
      <c r="B123" s="56">
        <v>1</v>
      </c>
      <c r="C123" t="s">
        <v>180</v>
      </c>
      <c r="D123" t="s">
        <v>181</v>
      </c>
      <c r="E123" t="s">
        <v>19</v>
      </c>
      <c r="G123" s="64">
        <v>110</v>
      </c>
      <c r="H123" s="56">
        <v>4</v>
      </c>
      <c r="I123" s="71">
        <v>440</v>
      </c>
      <c r="J123" s="41">
        <v>44748</v>
      </c>
      <c r="K123" t="s">
        <v>20</v>
      </c>
      <c r="L123" t="s">
        <v>182</v>
      </c>
      <c r="N123" t="str">
        <f t="shared" si="8"/>
        <v>NÃO</v>
      </c>
      <c r="O123" t="str">
        <f t="shared" si="10"/>
        <v/>
      </c>
      <c r="P123" s="52" t="str">
        <f t="shared" si="9"/>
        <v>44747111200000000DIÁRIA11044748</v>
      </c>
      <c r="Q123" s="1">
        <f>IF(A123=0,"",VLOOKUP($A123,RESUMO!$A$8:$B$107,2,FALSE))</f>
        <v>6</v>
      </c>
    </row>
    <row r="124" spans="1:17" x14ac:dyDescent="0.25">
      <c r="A124" s="41">
        <v>44747</v>
      </c>
      <c r="B124" s="56">
        <v>1</v>
      </c>
      <c r="C124" t="s">
        <v>81</v>
      </c>
      <c r="D124" t="s">
        <v>82</v>
      </c>
      <c r="E124" t="s">
        <v>19</v>
      </c>
      <c r="G124" s="64">
        <v>190</v>
      </c>
      <c r="H124" s="56">
        <v>4</v>
      </c>
      <c r="I124" s="71">
        <v>760</v>
      </c>
      <c r="J124" s="41">
        <v>44748</v>
      </c>
      <c r="K124" t="s">
        <v>20</v>
      </c>
      <c r="L124" t="s">
        <v>83</v>
      </c>
      <c r="N124" t="str">
        <f t="shared" ref="N124:N187" si="11">IF(ISERROR(SEARCH("NF",E124,1)),"NÃO","SIM")</f>
        <v>NÃO</v>
      </c>
      <c r="O124" t="str">
        <f t="shared" si="10"/>
        <v/>
      </c>
      <c r="P124" s="52" t="str">
        <f t="shared" ref="P124:P187" si="12">A124&amp;B124&amp;C124&amp;E124&amp;G124&amp;EDATE(J124,0)</f>
        <v>44747108605940689DIÁRIA19044748</v>
      </c>
      <c r="Q124" s="1">
        <f>IF(A124=0,"",VLOOKUP($A124,RESUMO!$A$8:$B$107,2,FALSE))</f>
        <v>6</v>
      </c>
    </row>
    <row r="125" spans="1:17" x14ac:dyDescent="0.25">
      <c r="A125" s="41">
        <v>44747</v>
      </c>
      <c r="B125" s="56">
        <v>1</v>
      </c>
      <c r="C125" t="s">
        <v>177</v>
      </c>
      <c r="D125" t="s">
        <v>178</v>
      </c>
      <c r="E125" t="s">
        <v>19</v>
      </c>
      <c r="G125" s="64">
        <v>190</v>
      </c>
      <c r="H125" s="56">
        <v>8</v>
      </c>
      <c r="I125" s="71">
        <v>1520</v>
      </c>
      <c r="J125" s="41">
        <v>44748</v>
      </c>
      <c r="K125" t="s">
        <v>20</v>
      </c>
      <c r="L125" t="s">
        <v>179</v>
      </c>
      <c r="N125" t="str">
        <f t="shared" si="11"/>
        <v>NÃO</v>
      </c>
      <c r="O125" t="str">
        <f t="shared" si="10"/>
        <v/>
      </c>
      <c r="P125" s="52" t="str">
        <f t="shared" si="12"/>
        <v>44747100959416650DIÁRIA19044748</v>
      </c>
      <c r="Q125" s="1">
        <f>IF(A125=0,"",VLOOKUP($A125,RESUMO!$A$8:$B$107,2,FALSE))</f>
        <v>6</v>
      </c>
    </row>
    <row r="126" spans="1:17" x14ac:dyDescent="0.25">
      <c r="A126" s="41">
        <v>44747</v>
      </c>
      <c r="B126" s="56">
        <v>2</v>
      </c>
      <c r="C126" t="s">
        <v>45</v>
      </c>
      <c r="D126" t="s">
        <v>46</v>
      </c>
      <c r="E126" t="s">
        <v>134</v>
      </c>
      <c r="F126" t="s">
        <v>213</v>
      </c>
      <c r="G126" s="64">
        <v>414.4</v>
      </c>
      <c r="H126" s="56">
        <v>1</v>
      </c>
      <c r="I126" s="71">
        <v>414.4</v>
      </c>
      <c r="J126" s="41">
        <v>44748</v>
      </c>
      <c r="K126" t="s">
        <v>48</v>
      </c>
      <c r="L126" t="s">
        <v>49</v>
      </c>
      <c r="N126" t="str">
        <f t="shared" si="11"/>
        <v>NÃO</v>
      </c>
      <c r="O126" t="str">
        <f t="shared" si="10"/>
        <v/>
      </c>
      <c r="P126" s="52" t="str">
        <f t="shared" si="12"/>
        <v>44747207834753000141PLOTAGENS414,444748</v>
      </c>
      <c r="Q126" s="1">
        <f>IF(A126=0,"",VLOOKUP($A126,RESUMO!$A$8:$B$107,2,FALSE))</f>
        <v>6</v>
      </c>
    </row>
    <row r="127" spans="1:17" x14ac:dyDescent="0.25">
      <c r="A127" s="41">
        <v>44747</v>
      </c>
      <c r="B127" s="56">
        <v>2</v>
      </c>
      <c r="C127" t="s">
        <v>139</v>
      </c>
      <c r="D127" t="s">
        <v>140</v>
      </c>
      <c r="E127" t="s">
        <v>141</v>
      </c>
      <c r="F127" t="s">
        <v>214</v>
      </c>
      <c r="G127" s="64">
        <v>70.3</v>
      </c>
      <c r="H127" s="56">
        <v>1</v>
      </c>
      <c r="I127" s="71">
        <v>70.3</v>
      </c>
      <c r="J127" s="41">
        <v>44748</v>
      </c>
      <c r="K127" t="s">
        <v>33</v>
      </c>
      <c r="L127" t="s">
        <v>143</v>
      </c>
      <c r="N127" t="str">
        <f t="shared" si="11"/>
        <v>NÃO</v>
      </c>
      <c r="O127" t="str">
        <f t="shared" si="10"/>
        <v/>
      </c>
      <c r="P127" s="52" t="str">
        <f t="shared" si="12"/>
        <v>44747265389000153MATERIAIS DIVERSOS70,344748</v>
      </c>
      <c r="Q127" s="1">
        <f>IF(A127=0,"",VLOOKUP($A127,RESUMO!$A$8:$B$107,2,FALSE))</f>
        <v>6</v>
      </c>
    </row>
    <row r="128" spans="1:17" x14ac:dyDescent="0.25">
      <c r="A128" s="41">
        <v>44747</v>
      </c>
      <c r="B128" s="56">
        <v>2</v>
      </c>
      <c r="C128" t="s">
        <v>215</v>
      </c>
      <c r="D128" t="s">
        <v>216</v>
      </c>
      <c r="E128" t="s">
        <v>217</v>
      </c>
      <c r="G128" s="64">
        <v>195</v>
      </c>
      <c r="H128" s="56">
        <v>1</v>
      </c>
      <c r="I128" s="71">
        <v>195</v>
      </c>
      <c r="J128" s="41">
        <v>44748</v>
      </c>
      <c r="K128" t="s">
        <v>20</v>
      </c>
      <c r="L128" t="s">
        <v>76</v>
      </c>
      <c r="N128" t="str">
        <f t="shared" si="11"/>
        <v>NÃO</v>
      </c>
      <c r="O128" t="str">
        <f t="shared" si="10"/>
        <v/>
      </c>
      <c r="P128" s="52" t="str">
        <f t="shared" si="12"/>
        <v>44747200000011126MENSALIDADE 07/202219544748</v>
      </c>
      <c r="Q128" s="1">
        <f>IF(A128=0,"",VLOOKUP($A128,RESUMO!$A$8:$B$107,2,FALSE))</f>
        <v>6</v>
      </c>
    </row>
    <row r="129" spans="1:17" x14ac:dyDescent="0.25">
      <c r="A129" s="41">
        <v>44747</v>
      </c>
      <c r="B129" s="56">
        <v>2</v>
      </c>
      <c r="C129" t="s">
        <v>129</v>
      </c>
      <c r="D129" t="s">
        <v>130</v>
      </c>
      <c r="E129" t="s">
        <v>218</v>
      </c>
      <c r="G129" s="64">
        <v>727.2</v>
      </c>
      <c r="H129" s="56">
        <v>1</v>
      </c>
      <c r="I129" s="71">
        <v>727.2</v>
      </c>
      <c r="J129" s="41">
        <v>44748</v>
      </c>
      <c r="K129" t="s">
        <v>20</v>
      </c>
      <c r="L129" t="s">
        <v>132</v>
      </c>
      <c r="N129" t="str">
        <f t="shared" si="11"/>
        <v>NÃO</v>
      </c>
      <c r="O129" t="str">
        <f t="shared" si="10"/>
        <v/>
      </c>
      <c r="P129" s="52" t="str">
        <f t="shared" si="12"/>
        <v>44747200125682603FOLHA 06/2022727,244748</v>
      </c>
      <c r="Q129" s="1">
        <f>IF(A129=0,"",VLOOKUP($A129,RESUMO!$A$8:$B$107,2,FALSE))</f>
        <v>6</v>
      </c>
    </row>
    <row r="130" spans="1:17" x14ac:dyDescent="0.25">
      <c r="A130" s="41">
        <v>44747</v>
      </c>
      <c r="B130" s="56">
        <v>3</v>
      </c>
      <c r="C130" t="s">
        <v>219</v>
      </c>
      <c r="D130" t="s">
        <v>220</v>
      </c>
      <c r="E130" t="s">
        <v>218</v>
      </c>
      <c r="G130" s="64">
        <v>1047.3800000000001</v>
      </c>
      <c r="H130" s="56">
        <v>1</v>
      </c>
      <c r="I130" s="71">
        <v>1047.3800000000001</v>
      </c>
      <c r="J130" s="41">
        <v>44748</v>
      </c>
      <c r="K130" t="s">
        <v>20</v>
      </c>
      <c r="L130" t="s">
        <v>24</v>
      </c>
      <c r="N130" t="str">
        <f t="shared" si="11"/>
        <v>NÃO</v>
      </c>
      <c r="O130" t="str">
        <f t="shared" ref="O130:O193" si="13">IF($B130=5,"SIM","")</f>
        <v/>
      </c>
      <c r="P130" s="52" t="str">
        <f t="shared" si="12"/>
        <v>44747300360305000104FOLHA 06/20221047,3844748</v>
      </c>
      <c r="Q130" s="1">
        <f>IF(A130=0,"",VLOOKUP($A130,RESUMO!$A$8:$B$107,2,FALSE))</f>
        <v>6</v>
      </c>
    </row>
    <row r="131" spans="1:17" x14ac:dyDescent="0.25">
      <c r="A131" s="41">
        <v>44747</v>
      </c>
      <c r="B131" s="56">
        <v>3</v>
      </c>
      <c r="C131" t="s">
        <v>221</v>
      </c>
      <c r="D131" t="s">
        <v>222</v>
      </c>
      <c r="E131" t="s">
        <v>223</v>
      </c>
      <c r="G131" s="64">
        <v>346.26</v>
      </c>
      <c r="H131" s="56">
        <v>1</v>
      </c>
      <c r="I131" s="71">
        <v>346.26</v>
      </c>
      <c r="J131" s="41">
        <v>44762</v>
      </c>
      <c r="K131" t="s">
        <v>20</v>
      </c>
      <c r="L131" t="s">
        <v>24</v>
      </c>
      <c r="N131" t="str">
        <f t="shared" si="11"/>
        <v>NÃO</v>
      </c>
      <c r="O131" t="str">
        <f t="shared" si="13"/>
        <v/>
      </c>
      <c r="P131" s="52" t="str">
        <f t="shared" si="12"/>
        <v>44747300394460000141IRRF FOLHA 06/2022346,2644762</v>
      </c>
      <c r="Q131" s="1">
        <f>IF(A131=0,"",VLOOKUP($A131,RESUMO!$A$8:$B$107,2,FALSE))</f>
        <v>6</v>
      </c>
    </row>
    <row r="132" spans="1:17" x14ac:dyDescent="0.25">
      <c r="A132" s="41">
        <v>44747</v>
      </c>
      <c r="B132" s="56">
        <v>3</v>
      </c>
      <c r="C132" t="s">
        <v>221</v>
      </c>
      <c r="D132" t="s">
        <v>222</v>
      </c>
      <c r="E132" t="s">
        <v>224</v>
      </c>
      <c r="G132" s="64">
        <v>4690.04</v>
      </c>
      <c r="H132" s="56">
        <v>1</v>
      </c>
      <c r="I132" s="71">
        <v>4690.04</v>
      </c>
      <c r="J132" s="41">
        <v>44762</v>
      </c>
      <c r="K132" t="s">
        <v>20</v>
      </c>
      <c r="L132" t="s">
        <v>24</v>
      </c>
      <c r="N132" t="str">
        <f t="shared" si="11"/>
        <v>NÃO</v>
      </c>
      <c r="O132" t="str">
        <f t="shared" si="13"/>
        <v/>
      </c>
      <c r="P132" s="52" t="str">
        <f t="shared" si="12"/>
        <v>44747300394460000141INSS FOLHA 06/20224690,0444762</v>
      </c>
      <c r="Q132" s="1">
        <f>IF(A132=0,"",VLOOKUP($A132,RESUMO!$A$8:$B$107,2,FALSE))</f>
        <v>6</v>
      </c>
    </row>
    <row r="133" spans="1:17" x14ac:dyDescent="0.25">
      <c r="A133" s="41">
        <v>44747</v>
      </c>
      <c r="B133" s="56">
        <v>5</v>
      </c>
      <c r="C133" t="s">
        <v>225</v>
      </c>
      <c r="D133" t="s">
        <v>226</v>
      </c>
      <c r="E133" t="s">
        <v>141</v>
      </c>
      <c r="F133" t="s">
        <v>227</v>
      </c>
      <c r="G133" s="64">
        <v>995</v>
      </c>
      <c r="H133" s="56">
        <v>1</v>
      </c>
      <c r="I133" s="71">
        <v>995</v>
      </c>
      <c r="J133" s="41">
        <v>44732</v>
      </c>
      <c r="K133" t="s">
        <v>33</v>
      </c>
      <c r="L133" t="s">
        <v>24</v>
      </c>
      <c r="N133" t="str">
        <f t="shared" si="11"/>
        <v>NÃO</v>
      </c>
      <c r="O133" t="str">
        <f t="shared" si="13"/>
        <v>SIM</v>
      </c>
      <c r="P133" s="52" t="str">
        <f t="shared" si="12"/>
        <v>44747539814841000178MATERIAIS DIVERSOS99544732</v>
      </c>
      <c r="Q133" s="1">
        <f>IF(A133=0,"",VLOOKUP($A133,RESUMO!$A$8:$B$107,2,FALSE))</f>
        <v>6</v>
      </c>
    </row>
    <row r="134" spans="1:17" x14ac:dyDescent="0.25">
      <c r="A134" s="41">
        <v>44747</v>
      </c>
      <c r="B134" s="56">
        <v>5</v>
      </c>
      <c r="C134" t="s">
        <v>228</v>
      </c>
      <c r="D134" t="s">
        <v>229</v>
      </c>
      <c r="E134" t="s">
        <v>19</v>
      </c>
      <c r="G134" s="64">
        <v>110</v>
      </c>
      <c r="H134" s="56">
        <v>1</v>
      </c>
      <c r="I134" s="71">
        <v>110</v>
      </c>
      <c r="J134" s="41">
        <v>44733</v>
      </c>
      <c r="K134" t="s">
        <v>20</v>
      </c>
      <c r="L134" t="s">
        <v>24</v>
      </c>
      <c r="N134" t="str">
        <f t="shared" si="11"/>
        <v>NÃO</v>
      </c>
      <c r="O134" t="str">
        <f t="shared" si="13"/>
        <v>SIM</v>
      </c>
      <c r="P134" s="52" t="str">
        <f t="shared" si="12"/>
        <v>44747500019904600DIÁRIA11044733</v>
      </c>
      <c r="Q134" s="1">
        <f>IF(A134=0,"",VLOOKUP($A134,RESUMO!$A$8:$B$107,2,FALSE))</f>
        <v>6</v>
      </c>
    </row>
    <row r="135" spans="1:17" x14ac:dyDescent="0.25">
      <c r="A135" s="41">
        <v>44747</v>
      </c>
      <c r="B135" s="56">
        <v>5</v>
      </c>
      <c r="C135" t="s">
        <v>230</v>
      </c>
      <c r="D135" t="s">
        <v>231</v>
      </c>
      <c r="E135" t="s">
        <v>232</v>
      </c>
      <c r="G135" s="64">
        <v>90</v>
      </c>
      <c r="H135" s="56">
        <v>1</v>
      </c>
      <c r="I135" s="71">
        <v>90</v>
      </c>
      <c r="J135" s="41">
        <v>44734</v>
      </c>
      <c r="K135" t="s">
        <v>28</v>
      </c>
      <c r="L135" t="s">
        <v>24</v>
      </c>
      <c r="N135" t="str">
        <f t="shared" si="11"/>
        <v>NÃO</v>
      </c>
      <c r="O135" t="str">
        <f t="shared" si="13"/>
        <v>SIM</v>
      </c>
      <c r="P135" s="52" t="str">
        <f t="shared" si="12"/>
        <v>44747562576321615FRETE GELADEIRA9044734</v>
      </c>
      <c r="Q135" s="1">
        <f>IF(A135=0,"",VLOOKUP($A135,RESUMO!$A$8:$B$107,2,FALSE))</f>
        <v>6</v>
      </c>
    </row>
    <row r="136" spans="1:17" x14ac:dyDescent="0.25">
      <c r="A136" s="41">
        <v>44747</v>
      </c>
      <c r="B136" s="56">
        <v>5</v>
      </c>
      <c r="C136" t="s">
        <v>233</v>
      </c>
      <c r="D136" t="s">
        <v>234</v>
      </c>
      <c r="E136" t="s">
        <v>19</v>
      </c>
      <c r="G136" s="64">
        <v>110</v>
      </c>
      <c r="H136" s="56">
        <v>1</v>
      </c>
      <c r="I136" s="71">
        <v>110</v>
      </c>
      <c r="J136" s="41">
        <v>44733</v>
      </c>
      <c r="K136" t="s">
        <v>20</v>
      </c>
      <c r="L136" t="s">
        <v>235</v>
      </c>
      <c r="N136" t="str">
        <f t="shared" si="11"/>
        <v>NÃO</v>
      </c>
      <c r="O136" t="str">
        <f t="shared" si="13"/>
        <v>SIM</v>
      </c>
      <c r="P136" s="52" t="str">
        <f t="shared" si="12"/>
        <v>44747513351596650DIÁRIA11044733</v>
      </c>
      <c r="Q136" s="1">
        <f>IF(A136=0,"",VLOOKUP($A136,RESUMO!$A$8:$B$107,2,FALSE))</f>
        <v>6</v>
      </c>
    </row>
    <row r="137" spans="1:17" x14ac:dyDescent="0.25">
      <c r="A137" s="41">
        <v>44747</v>
      </c>
      <c r="B137" s="56">
        <v>5</v>
      </c>
      <c r="C137" t="s">
        <v>236</v>
      </c>
      <c r="D137" t="s">
        <v>237</v>
      </c>
      <c r="E137" t="s">
        <v>238</v>
      </c>
      <c r="G137" s="64">
        <v>300</v>
      </c>
      <c r="H137" s="56">
        <v>1</v>
      </c>
      <c r="I137" s="71">
        <v>300</v>
      </c>
      <c r="J137" s="41">
        <v>44747</v>
      </c>
      <c r="K137" t="s">
        <v>28</v>
      </c>
      <c r="L137" t="s">
        <v>24</v>
      </c>
      <c r="N137" t="str">
        <f t="shared" si="11"/>
        <v>NÃO</v>
      </c>
      <c r="O137" t="str">
        <f t="shared" si="13"/>
        <v>SIM</v>
      </c>
      <c r="P137" s="52" t="str">
        <f t="shared" si="12"/>
        <v>44747508311519000100GELADEIRA30044747</v>
      </c>
      <c r="Q137" s="1">
        <f>IF(A137=0,"",VLOOKUP($A137,RESUMO!$A$8:$B$107,2,FALSE))</f>
        <v>6</v>
      </c>
    </row>
    <row r="138" spans="1:17" x14ac:dyDescent="0.25">
      <c r="A138" s="41">
        <v>44747</v>
      </c>
      <c r="B138" s="56">
        <v>5</v>
      </c>
      <c r="C138" t="s">
        <v>239</v>
      </c>
      <c r="D138" t="s">
        <v>240</v>
      </c>
      <c r="E138" t="s">
        <v>241</v>
      </c>
      <c r="F138" t="s">
        <v>242</v>
      </c>
      <c r="G138" s="64">
        <v>290</v>
      </c>
      <c r="H138" s="56">
        <v>1</v>
      </c>
      <c r="I138" s="71">
        <v>290</v>
      </c>
      <c r="J138" s="41">
        <v>44734</v>
      </c>
      <c r="K138" t="s">
        <v>20</v>
      </c>
      <c r="L138" t="s">
        <v>24</v>
      </c>
      <c r="N138" t="str">
        <f t="shared" si="11"/>
        <v>NÃO</v>
      </c>
      <c r="O138" t="str">
        <f t="shared" si="13"/>
        <v>SIM</v>
      </c>
      <c r="P138" s="52" t="str">
        <f t="shared" si="12"/>
        <v>44747517349481000300EXAMES ADMISSIONAIS29044734</v>
      </c>
      <c r="Q138" s="1">
        <f>IF(A138=0,"",VLOOKUP($A138,RESUMO!$A$8:$B$107,2,FALSE))</f>
        <v>6</v>
      </c>
    </row>
    <row r="139" spans="1:17" x14ac:dyDescent="0.25">
      <c r="A139" s="41">
        <v>44747</v>
      </c>
      <c r="B139" s="56">
        <v>5</v>
      </c>
      <c r="C139" t="s">
        <v>101</v>
      </c>
      <c r="D139" t="s">
        <v>102</v>
      </c>
      <c r="E139" t="s">
        <v>141</v>
      </c>
      <c r="F139" t="s">
        <v>243</v>
      </c>
      <c r="G139" s="64">
        <v>2129.98</v>
      </c>
      <c r="H139" s="56">
        <v>1</v>
      </c>
      <c r="I139" s="71">
        <v>2129.98</v>
      </c>
      <c r="J139" s="41">
        <v>44740</v>
      </c>
      <c r="K139" t="s">
        <v>20</v>
      </c>
      <c r="L139" t="s">
        <v>24</v>
      </c>
      <c r="N139" t="str">
        <f t="shared" si="11"/>
        <v>NÃO</v>
      </c>
      <c r="O139" t="str">
        <f t="shared" si="13"/>
        <v>SIM</v>
      </c>
      <c r="P139" s="52" t="str">
        <f t="shared" si="12"/>
        <v>44747512463472000240MATERIAIS DIVERSOS2129,9844740</v>
      </c>
      <c r="Q139" s="1">
        <f>IF(A139=0,"",VLOOKUP($A139,RESUMO!$A$8:$B$107,2,FALSE))</f>
        <v>6</v>
      </c>
    </row>
    <row r="140" spans="1:17" x14ac:dyDescent="0.25">
      <c r="A140" s="41">
        <v>44747</v>
      </c>
      <c r="B140" s="56">
        <v>5</v>
      </c>
      <c r="C140" t="s">
        <v>81</v>
      </c>
      <c r="D140" t="s">
        <v>82</v>
      </c>
      <c r="E140" t="s">
        <v>210</v>
      </c>
      <c r="G140" s="64">
        <v>170.5</v>
      </c>
      <c r="H140" s="56">
        <v>1</v>
      </c>
      <c r="I140" s="71">
        <v>170.5</v>
      </c>
      <c r="J140" s="41">
        <v>44736</v>
      </c>
      <c r="K140" t="s">
        <v>20</v>
      </c>
      <c r="L140" t="s">
        <v>83</v>
      </c>
      <c r="N140" t="str">
        <f t="shared" si="11"/>
        <v>NÃO</v>
      </c>
      <c r="O140" t="str">
        <f t="shared" si="13"/>
        <v>SIM</v>
      </c>
      <c r="P140" s="52" t="str">
        <f t="shared" si="12"/>
        <v>44747508605940689VT E CAFÉ170,544736</v>
      </c>
      <c r="Q140" s="1">
        <f>IF(A140=0,"",VLOOKUP($A140,RESUMO!$A$8:$B$107,2,FALSE))</f>
        <v>6</v>
      </c>
    </row>
    <row r="141" spans="1:17" x14ac:dyDescent="0.25">
      <c r="A141" s="41">
        <v>44747</v>
      </c>
      <c r="B141" s="56">
        <v>5</v>
      </c>
      <c r="C141" t="s">
        <v>180</v>
      </c>
      <c r="D141" t="s">
        <v>181</v>
      </c>
      <c r="E141" t="s">
        <v>210</v>
      </c>
      <c r="G141" s="64">
        <v>195</v>
      </c>
      <c r="H141" s="56">
        <v>1</v>
      </c>
      <c r="I141" s="71">
        <v>195</v>
      </c>
      <c r="J141" s="41">
        <v>44739</v>
      </c>
      <c r="K141" t="s">
        <v>20</v>
      </c>
      <c r="L141" t="s">
        <v>182</v>
      </c>
      <c r="N141" t="str">
        <f t="shared" si="11"/>
        <v>NÃO</v>
      </c>
      <c r="O141" t="str">
        <f t="shared" si="13"/>
        <v>SIM</v>
      </c>
      <c r="P141" s="52" t="str">
        <f t="shared" si="12"/>
        <v>44747511200000000VT E CAFÉ19544739</v>
      </c>
      <c r="Q141" s="1">
        <f>IF(A141=0,"",VLOOKUP($A141,RESUMO!$A$8:$B$107,2,FALSE))</f>
        <v>6</v>
      </c>
    </row>
    <row r="142" spans="1:17" x14ac:dyDescent="0.25">
      <c r="A142" s="41">
        <v>44747</v>
      </c>
      <c r="B142" s="56">
        <v>5</v>
      </c>
      <c r="C142" t="s">
        <v>190</v>
      </c>
      <c r="D142" t="s">
        <v>191</v>
      </c>
      <c r="E142" t="s">
        <v>244</v>
      </c>
      <c r="F142" t="s">
        <v>245</v>
      </c>
      <c r="G142" s="64">
        <v>669</v>
      </c>
      <c r="H142" s="56">
        <v>1</v>
      </c>
      <c r="I142" s="71">
        <v>669</v>
      </c>
      <c r="J142" s="41">
        <v>44748</v>
      </c>
      <c r="K142" t="s">
        <v>33</v>
      </c>
      <c r="L142" t="s">
        <v>24</v>
      </c>
      <c r="N142" t="str">
        <f t="shared" si="11"/>
        <v>NÃO</v>
      </c>
      <c r="O142" t="str">
        <f t="shared" si="13"/>
        <v>SIM</v>
      </c>
      <c r="P142" s="52" t="str">
        <f t="shared" si="12"/>
        <v>44747513535379000186ESPAÇADOR E PB  PROTETOR DE VERGALHÃO66944748</v>
      </c>
      <c r="Q142" s="1">
        <f>IF(A142=0,"",VLOOKUP($A142,RESUMO!$A$8:$B$107,2,FALSE))</f>
        <v>6</v>
      </c>
    </row>
    <row r="143" spans="1:17" x14ac:dyDescent="0.25">
      <c r="A143" s="41">
        <v>44762</v>
      </c>
      <c r="B143" s="56">
        <v>1</v>
      </c>
      <c r="C143" t="s">
        <v>117</v>
      </c>
      <c r="D143" t="s">
        <v>173</v>
      </c>
      <c r="E143" t="s">
        <v>175</v>
      </c>
      <c r="G143" s="64">
        <v>2000</v>
      </c>
      <c r="H143" s="56">
        <v>1</v>
      </c>
      <c r="I143" s="71">
        <v>2000</v>
      </c>
      <c r="J143" s="41">
        <v>44762</v>
      </c>
      <c r="K143" t="s">
        <v>20</v>
      </c>
      <c r="L143" t="s">
        <v>174</v>
      </c>
      <c r="N143" t="str">
        <f t="shared" si="11"/>
        <v>NÃO</v>
      </c>
      <c r="O143" t="str">
        <f t="shared" si="13"/>
        <v/>
      </c>
      <c r="P143" s="52" t="str">
        <f t="shared" si="12"/>
        <v>44762107378472808SALÁRIO200044762</v>
      </c>
      <c r="Q143" s="1">
        <f>IF(A143=0,"",VLOOKUP($A143,RESUMO!$A$8:$B$107,2,FALSE))</f>
        <v>7</v>
      </c>
    </row>
    <row r="144" spans="1:17" x14ac:dyDescent="0.25">
      <c r="A144" s="41">
        <v>44762</v>
      </c>
      <c r="B144" s="56">
        <v>1</v>
      </c>
      <c r="C144" t="s">
        <v>84</v>
      </c>
      <c r="D144" t="s">
        <v>85</v>
      </c>
      <c r="E144" t="s">
        <v>175</v>
      </c>
      <c r="G144" s="64">
        <v>576</v>
      </c>
      <c r="H144" s="56">
        <v>1</v>
      </c>
      <c r="I144" s="71">
        <v>576</v>
      </c>
      <c r="J144" s="41">
        <v>44762</v>
      </c>
      <c r="K144" t="s">
        <v>20</v>
      </c>
      <c r="L144" t="s">
        <v>176</v>
      </c>
      <c r="N144" t="str">
        <f t="shared" si="11"/>
        <v>NÃO</v>
      </c>
      <c r="O144" t="str">
        <f t="shared" si="13"/>
        <v/>
      </c>
      <c r="P144" s="52" t="str">
        <f t="shared" si="12"/>
        <v>44762141623141877SALÁRIO57644762</v>
      </c>
      <c r="Q144" s="1">
        <f>IF(A144=0,"",VLOOKUP($A144,RESUMO!$A$8:$B$107,2,FALSE))</f>
        <v>7</v>
      </c>
    </row>
    <row r="145" spans="1:17" x14ac:dyDescent="0.25">
      <c r="A145" s="41">
        <v>44762</v>
      </c>
      <c r="B145" s="56">
        <v>1</v>
      </c>
      <c r="C145" t="s">
        <v>42</v>
      </c>
      <c r="D145" t="s">
        <v>43</v>
      </c>
      <c r="E145" t="s">
        <v>175</v>
      </c>
      <c r="G145" s="64">
        <v>988</v>
      </c>
      <c r="H145" s="56">
        <v>1</v>
      </c>
      <c r="I145" s="71">
        <v>988</v>
      </c>
      <c r="J145" s="41">
        <v>44762</v>
      </c>
      <c r="K145" t="s">
        <v>20</v>
      </c>
      <c r="L145" t="s">
        <v>44</v>
      </c>
      <c r="N145" t="str">
        <f t="shared" si="11"/>
        <v>NÃO</v>
      </c>
      <c r="O145" t="str">
        <f t="shared" si="13"/>
        <v/>
      </c>
      <c r="P145" s="52" t="str">
        <f t="shared" si="12"/>
        <v>44762113539956662SALÁRIO98844762</v>
      </c>
      <c r="Q145" s="1">
        <f>IF(A145=0,"",VLOOKUP($A145,RESUMO!$A$8:$B$107,2,FALSE))</f>
        <v>7</v>
      </c>
    </row>
    <row r="146" spans="1:17" x14ac:dyDescent="0.25">
      <c r="A146" s="41">
        <v>44762</v>
      </c>
      <c r="B146" s="56">
        <v>1</v>
      </c>
      <c r="C146" t="s">
        <v>34</v>
      </c>
      <c r="D146" t="s">
        <v>35</v>
      </c>
      <c r="E146" t="s">
        <v>175</v>
      </c>
      <c r="G146" s="64">
        <v>576</v>
      </c>
      <c r="H146" s="56">
        <v>1</v>
      </c>
      <c r="I146" s="71">
        <v>576</v>
      </c>
      <c r="J146" s="41">
        <v>44762</v>
      </c>
      <c r="K146" t="s">
        <v>20</v>
      </c>
      <c r="L146" t="s">
        <v>36</v>
      </c>
      <c r="N146" t="str">
        <f t="shared" si="11"/>
        <v>NÃO</v>
      </c>
      <c r="O146" t="str">
        <f t="shared" si="13"/>
        <v/>
      </c>
      <c r="P146" s="52" t="str">
        <f t="shared" si="12"/>
        <v>44762170428051600SALÁRIO57644762</v>
      </c>
      <c r="Q146" s="1">
        <f>IF(A146=0,"",VLOOKUP($A146,RESUMO!$A$8:$B$107,2,FALSE))</f>
        <v>7</v>
      </c>
    </row>
    <row r="147" spans="1:17" x14ac:dyDescent="0.25">
      <c r="A147" s="41">
        <v>44762</v>
      </c>
      <c r="B147" s="56">
        <v>1</v>
      </c>
      <c r="C147" t="s">
        <v>17</v>
      </c>
      <c r="D147" t="s">
        <v>18</v>
      </c>
      <c r="E147" t="s">
        <v>175</v>
      </c>
      <c r="G147" s="64">
        <v>988</v>
      </c>
      <c r="H147" s="56">
        <v>1</v>
      </c>
      <c r="I147" s="71">
        <v>988</v>
      </c>
      <c r="J147" s="41">
        <v>44762</v>
      </c>
      <c r="K147" t="s">
        <v>20</v>
      </c>
      <c r="L147" t="s">
        <v>21</v>
      </c>
      <c r="N147" t="str">
        <f t="shared" si="11"/>
        <v>NÃO</v>
      </c>
      <c r="O147" t="str">
        <f t="shared" si="13"/>
        <v/>
      </c>
      <c r="P147" s="52" t="str">
        <f t="shared" si="12"/>
        <v>44762112125858606SALÁRIO98844762</v>
      </c>
      <c r="Q147" s="1">
        <f>IF(A147=0,"",VLOOKUP($A147,RESUMO!$A$8:$B$107,2,FALSE))</f>
        <v>7</v>
      </c>
    </row>
    <row r="148" spans="1:17" x14ac:dyDescent="0.25">
      <c r="A148" s="41">
        <v>44762</v>
      </c>
      <c r="B148" s="56">
        <v>1</v>
      </c>
      <c r="C148" t="s">
        <v>180</v>
      </c>
      <c r="D148" t="s">
        <v>181</v>
      </c>
      <c r="E148" t="s">
        <v>175</v>
      </c>
      <c r="G148" s="64">
        <v>576</v>
      </c>
      <c r="H148" s="56">
        <v>1</v>
      </c>
      <c r="I148" s="71">
        <v>576</v>
      </c>
      <c r="J148" s="41">
        <v>44762</v>
      </c>
      <c r="K148" t="s">
        <v>20</v>
      </c>
      <c r="L148" t="s">
        <v>182</v>
      </c>
      <c r="N148" t="str">
        <f t="shared" si="11"/>
        <v>NÃO</v>
      </c>
      <c r="O148" t="str">
        <f t="shared" si="13"/>
        <v/>
      </c>
      <c r="P148" s="52" t="str">
        <f t="shared" si="12"/>
        <v>44762111200000000SALÁRIO57644762</v>
      </c>
      <c r="Q148" s="1">
        <f>IF(A148=0,"",VLOOKUP($A148,RESUMO!$A$8:$B$107,2,FALSE))</f>
        <v>7</v>
      </c>
    </row>
    <row r="149" spans="1:17" x14ac:dyDescent="0.25">
      <c r="A149" s="41">
        <v>44762</v>
      </c>
      <c r="B149" s="56">
        <v>1</v>
      </c>
      <c r="C149" t="s">
        <v>246</v>
      </c>
      <c r="D149" t="s">
        <v>247</v>
      </c>
      <c r="E149" t="s">
        <v>19</v>
      </c>
      <c r="G149" s="64">
        <v>170</v>
      </c>
      <c r="H149" s="56">
        <v>8</v>
      </c>
      <c r="I149" s="71">
        <v>1360</v>
      </c>
      <c r="J149" s="41">
        <v>44762</v>
      </c>
      <c r="K149" t="s">
        <v>20</v>
      </c>
      <c r="L149" t="s">
        <v>248</v>
      </c>
      <c r="N149" t="str">
        <f t="shared" si="11"/>
        <v>NÃO</v>
      </c>
      <c r="O149" t="str">
        <f t="shared" si="13"/>
        <v/>
      </c>
      <c r="P149" s="52" t="str">
        <f t="shared" si="12"/>
        <v>44762184113685649DIÁRIA17044762</v>
      </c>
      <c r="Q149" s="1">
        <f>IF(A149=0,"",VLOOKUP($A149,RESUMO!$A$8:$B$107,2,FALSE))</f>
        <v>7</v>
      </c>
    </row>
    <row r="150" spans="1:17" x14ac:dyDescent="0.25">
      <c r="A150" s="41">
        <v>44762</v>
      </c>
      <c r="B150" s="56">
        <v>1</v>
      </c>
      <c r="C150" t="s">
        <v>249</v>
      </c>
      <c r="D150" t="s">
        <v>250</v>
      </c>
      <c r="E150" t="s">
        <v>19</v>
      </c>
      <c r="G150" s="64">
        <v>130</v>
      </c>
      <c r="H150" s="56">
        <v>12</v>
      </c>
      <c r="I150" s="71">
        <v>1560</v>
      </c>
      <c r="J150" s="41">
        <v>44762</v>
      </c>
      <c r="K150" t="s">
        <v>20</v>
      </c>
      <c r="L150" t="s">
        <v>251</v>
      </c>
      <c r="N150" t="str">
        <f t="shared" si="11"/>
        <v>NÃO</v>
      </c>
      <c r="O150" t="str">
        <f t="shared" si="13"/>
        <v/>
      </c>
      <c r="P150" s="52" t="str">
        <f t="shared" si="12"/>
        <v>44762163268060625DIÁRIA13044762</v>
      </c>
      <c r="Q150" s="1">
        <f>IF(A150=0,"",VLOOKUP($A150,RESUMO!$A$8:$B$107,2,FALSE))</f>
        <v>7</v>
      </c>
    </row>
    <row r="151" spans="1:17" x14ac:dyDescent="0.25">
      <c r="A151" s="41">
        <v>44762</v>
      </c>
      <c r="B151" s="56">
        <v>1</v>
      </c>
      <c r="C151" t="s">
        <v>177</v>
      </c>
      <c r="D151" t="s">
        <v>178</v>
      </c>
      <c r="E151" t="s">
        <v>19</v>
      </c>
      <c r="G151" s="64">
        <v>190</v>
      </c>
      <c r="H151" s="56">
        <v>10</v>
      </c>
      <c r="I151" s="71">
        <v>1900</v>
      </c>
      <c r="J151" s="41">
        <v>44762</v>
      </c>
      <c r="K151" t="s">
        <v>20</v>
      </c>
      <c r="L151" t="s">
        <v>179</v>
      </c>
      <c r="N151" t="str">
        <f t="shared" si="11"/>
        <v>NÃO</v>
      </c>
      <c r="O151" t="str">
        <f t="shared" si="13"/>
        <v/>
      </c>
      <c r="P151" s="52" t="str">
        <f t="shared" si="12"/>
        <v>44762100959416650DIÁRIA19044762</v>
      </c>
      <c r="Q151" s="1">
        <f>IF(A151=0,"",VLOOKUP($A151,RESUMO!$A$8:$B$107,2,FALSE))</f>
        <v>7</v>
      </c>
    </row>
    <row r="152" spans="1:17" x14ac:dyDescent="0.25">
      <c r="A152" s="41">
        <v>44762</v>
      </c>
      <c r="B152" s="56">
        <v>1</v>
      </c>
      <c r="C152" t="s">
        <v>252</v>
      </c>
      <c r="D152" t="s">
        <v>253</v>
      </c>
      <c r="E152" t="s">
        <v>19</v>
      </c>
      <c r="G152" s="64">
        <v>190</v>
      </c>
      <c r="H152" s="56">
        <v>9</v>
      </c>
      <c r="I152" s="71">
        <v>1710</v>
      </c>
      <c r="J152" s="41">
        <v>44762</v>
      </c>
      <c r="K152" t="s">
        <v>20</v>
      </c>
      <c r="L152" t="s">
        <v>254</v>
      </c>
      <c r="N152" t="str">
        <f t="shared" si="11"/>
        <v>NÃO</v>
      </c>
      <c r="O152" t="str">
        <f t="shared" si="13"/>
        <v/>
      </c>
      <c r="P152" s="52" t="str">
        <f t="shared" si="12"/>
        <v>44762100027678600DIÁRIA19044762</v>
      </c>
      <c r="Q152" s="1">
        <f>IF(A152=0,"",VLOOKUP($A152,RESUMO!$A$8:$B$107,2,FALSE))</f>
        <v>7</v>
      </c>
    </row>
    <row r="153" spans="1:17" x14ac:dyDescent="0.25">
      <c r="A153" s="41">
        <v>44762</v>
      </c>
      <c r="B153" s="56">
        <v>2</v>
      </c>
      <c r="C153" t="s">
        <v>135</v>
      </c>
      <c r="D153" t="s">
        <v>136</v>
      </c>
      <c r="E153" t="s">
        <v>255</v>
      </c>
      <c r="G153" s="64">
        <v>100</v>
      </c>
      <c r="H153" s="56">
        <v>1</v>
      </c>
      <c r="I153" s="71">
        <v>100</v>
      </c>
      <c r="J153" s="41">
        <v>44762</v>
      </c>
      <c r="K153" t="s">
        <v>20</v>
      </c>
      <c r="L153" t="s">
        <v>76</v>
      </c>
      <c r="N153" t="str">
        <f t="shared" si="11"/>
        <v>NÃO</v>
      </c>
      <c r="O153" t="str">
        <f t="shared" si="13"/>
        <v/>
      </c>
      <c r="P153" s="52" t="str">
        <f t="shared" si="12"/>
        <v>44762200000011045EVENTOS SST E-SOCIAL 20/0710044762</v>
      </c>
      <c r="Q153" s="1">
        <f>IF(A153=0,"",VLOOKUP($A153,RESUMO!$A$8:$B$107,2,FALSE))</f>
        <v>7</v>
      </c>
    </row>
    <row r="154" spans="1:17" x14ac:dyDescent="0.25">
      <c r="A154" s="41">
        <v>44762</v>
      </c>
      <c r="B154" s="56">
        <v>3</v>
      </c>
      <c r="C154" t="s">
        <v>139</v>
      </c>
      <c r="D154" t="s">
        <v>140</v>
      </c>
      <c r="E154" t="s">
        <v>256</v>
      </c>
      <c r="F154" t="s">
        <v>257</v>
      </c>
      <c r="G154" s="64">
        <v>516.9</v>
      </c>
      <c r="H154" s="56">
        <v>1</v>
      </c>
      <c r="I154" s="71">
        <v>516.9</v>
      </c>
      <c r="J154" s="41">
        <v>44762</v>
      </c>
      <c r="K154" t="s">
        <v>33</v>
      </c>
      <c r="L154" t="s">
        <v>143</v>
      </c>
      <c r="N154" t="str">
        <f t="shared" si="11"/>
        <v>NÃO</v>
      </c>
      <c r="O154" t="str">
        <f t="shared" si="13"/>
        <v/>
      </c>
      <c r="P154" s="52" t="str">
        <f t="shared" si="12"/>
        <v>44762365389000153AREIA, CIMENTO E MANDRIL516,944762</v>
      </c>
      <c r="Q154" s="1">
        <f>IF(A154=0,"",VLOOKUP($A154,RESUMO!$A$8:$B$107,2,FALSE))</f>
        <v>7</v>
      </c>
    </row>
    <row r="155" spans="1:17" x14ac:dyDescent="0.25">
      <c r="A155" s="41">
        <v>44762</v>
      </c>
      <c r="B155" s="56">
        <v>3</v>
      </c>
      <c r="C155" t="s">
        <v>258</v>
      </c>
      <c r="D155" t="s">
        <v>259</v>
      </c>
      <c r="E155" t="s">
        <v>260</v>
      </c>
      <c r="F155" t="s">
        <v>261</v>
      </c>
      <c r="G155" s="64">
        <v>974</v>
      </c>
      <c r="H155" s="56">
        <v>1</v>
      </c>
      <c r="I155" s="71">
        <v>974</v>
      </c>
      <c r="J155" s="41">
        <v>44769</v>
      </c>
      <c r="K155" t="s">
        <v>48</v>
      </c>
      <c r="L155" t="s">
        <v>24</v>
      </c>
      <c r="N155" t="str">
        <f t="shared" si="11"/>
        <v>NÃO</v>
      </c>
      <c r="O155" t="str">
        <f t="shared" si="13"/>
        <v/>
      </c>
      <c r="P155" s="52" t="str">
        <f t="shared" si="12"/>
        <v>44762334713151000109SERVIÇOS DIVERSOS97444769</v>
      </c>
      <c r="Q155" s="1">
        <f>IF(A155=0,"",VLOOKUP($A155,RESUMO!$A$8:$B$107,2,FALSE))</f>
        <v>7</v>
      </c>
    </row>
    <row r="156" spans="1:17" x14ac:dyDescent="0.25">
      <c r="A156" s="41">
        <v>44762</v>
      </c>
      <c r="B156" s="56">
        <v>3</v>
      </c>
      <c r="C156" t="s">
        <v>144</v>
      </c>
      <c r="D156" t="s">
        <v>145</v>
      </c>
      <c r="E156" t="s">
        <v>262</v>
      </c>
      <c r="F156" t="s">
        <v>263</v>
      </c>
      <c r="G156" s="64">
        <v>85</v>
      </c>
      <c r="H156" s="56">
        <v>1</v>
      </c>
      <c r="I156" s="71">
        <v>85</v>
      </c>
      <c r="J156" s="41">
        <v>44770</v>
      </c>
      <c r="K156" t="s">
        <v>148</v>
      </c>
      <c r="L156" t="s">
        <v>24</v>
      </c>
      <c r="N156" t="str">
        <f t="shared" si="11"/>
        <v>NÃO</v>
      </c>
      <c r="O156" t="str">
        <f t="shared" si="13"/>
        <v/>
      </c>
      <c r="P156" s="52" t="str">
        <f t="shared" si="12"/>
        <v>44762307409393000130MARTELO8544770</v>
      </c>
      <c r="Q156" s="1">
        <f>IF(A156=0,"",VLOOKUP($A156,RESUMO!$A$8:$B$107,2,FALSE))</f>
        <v>7</v>
      </c>
    </row>
    <row r="157" spans="1:17" x14ac:dyDescent="0.25">
      <c r="A157" s="41">
        <v>44762</v>
      </c>
      <c r="B157" s="56">
        <v>3</v>
      </c>
      <c r="C157" t="s">
        <v>258</v>
      </c>
      <c r="D157" t="s">
        <v>259</v>
      </c>
      <c r="E157" t="s">
        <v>264</v>
      </c>
      <c r="F157" t="s">
        <v>265</v>
      </c>
      <c r="G157" s="64">
        <v>974</v>
      </c>
      <c r="H157" s="56">
        <v>1</v>
      </c>
      <c r="I157" s="71">
        <v>974</v>
      </c>
      <c r="J157" s="41">
        <v>44770</v>
      </c>
      <c r="K157" t="s">
        <v>48</v>
      </c>
      <c r="L157" t="s">
        <v>24</v>
      </c>
      <c r="N157" t="str">
        <f t="shared" si="11"/>
        <v>NÃO</v>
      </c>
      <c r="O157" t="str">
        <f t="shared" si="13"/>
        <v/>
      </c>
      <c r="P157" s="52" t="str">
        <f t="shared" si="12"/>
        <v>44762334713151000109SERVIÇOS DIVERSOS - FL 1071797444770</v>
      </c>
      <c r="Q157" s="1">
        <f>IF(A157=0,"",VLOOKUP($A157,RESUMO!$A$8:$B$107,2,FALSE))</f>
        <v>7</v>
      </c>
    </row>
    <row r="158" spans="1:17" x14ac:dyDescent="0.25">
      <c r="A158" s="41">
        <v>44762</v>
      </c>
      <c r="B158" s="56">
        <v>3</v>
      </c>
      <c r="C158" t="s">
        <v>149</v>
      </c>
      <c r="D158" t="s">
        <v>150</v>
      </c>
      <c r="E158" t="s">
        <v>266</v>
      </c>
      <c r="G158" s="64">
        <v>146.51</v>
      </c>
      <c r="H158" s="56">
        <v>1</v>
      </c>
      <c r="I158" s="71">
        <v>146.51</v>
      </c>
      <c r="J158" s="41">
        <v>44773</v>
      </c>
      <c r="K158" t="s">
        <v>20</v>
      </c>
      <c r="L158" t="s">
        <v>24</v>
      </c>
      <c r="N158" t="str">
        <f t="shared" si="11"/>
        <v>NÃO</v>
      </c>
      <c r="O158" t="str">
        <f t="shared" si="13"/>
        <v/>
      </c>
      <c r="P158" s="52" t="str">
        <f t="shared" si="12"/>
        <v>44762338727707000177COMPETÊNCIA 07/2022
146,5144773</v>
      </c>
      <c r="Q158" s="1">
        <f>IF(A158=0,"",VLOOKUP($A158,RESUMO!$A$8:$B$107,2,FALSE))</f>
        <v>7</v>
      </c>
    </row>
    <row r="159" spans="1:17" x14ac:dyDescent="0.25">
      <c r="A159" s="41">
        <v>44762</v>
      </c>
      <c r="B159" s="56">
        <v>3</v>
      </c>
      <c r="C159" t="s">
        <v>144</v>
      </c>
      <c r="D159" t="s">
        <v>145</v>
      </c>
      <c r="E159" t="s">
        <v>267</v>
      </c>
      <c r="F159" t="s">
        <v>268</v>
      </c>
      <c r="G159" s="64">
        <v>280</v>
      </c>
      <c r="H159" s="56">
        <v>1</v>
      </c>
      <c r="I159" s="71">
        <v>280</v>
      </c>
      <c r="J159" s="41">
        <v>44776</v>
      </c>
      <c r="K159" t="s">
        <v>148</v>
      </c>
      <c r="L159" t="s">
        <v>24</v>
      </c>
      <c r="N159" t="str">
        <f t="shared" si="11"/>
        <v>NÃO</v>
      </c>
      <c r="O159" t="str">
        <f t="shared" si="13"/>
        <v/>
      </c>
      <c r="P159" s="52" t="str">
        <f t="shared" si="12"/>
        <v>44762307409393000130SERRA DE BANCADA28044776</v>
      </c>
      <c r="Q159" s="1">
        <f>IF(A159=0,"",VLOOKUP($A159,RESUMO!$A$8:$B$107,2,FALSE))</f>
        <v>7</v>
      </c>
    </row>
    <row r="160" spans="1:17" x14ac:dyDescent="0.25">
      <c r="A160" s="41">
        <v>44762</v>
      </c>
      <c r="B160" s="56">
        <v>3</v>
      </c>
      <c r="C160" t="s">
        <v>193</v>
      </c>
      <c r="D160" t="s">
        <v>194</v>
      </c>
      <c r="E160" t="s">
        <v>195</v>
      </c>
      <c r="F160" t="s">
        <v>269</v>
      </c>
      <c r="G160" s="64">
        <v>1686.79</v>
      </c>
      <c r="H160" s="56">
        <v>1</v>
      </c>
      <c r="I160" s="71">
        <v>1686.79</v>
      </c>
      <c r="J160" s="41">
        <v>44777</v>
      </c>
      <c r="K160" t="s">
        <v>20</v>
      </c>
      <c r="L160" t="s">
        <v>24</v>
      </c>
      <c r="N160" t="str">
        <f t="shared" si="11"/>
        <v>NÃO</v>
      </c>
      <c r="O160" t="str">
        <f t="shared" si="13"/>
        <v/>
      </c>
      <c r="P160" s="52" t="str">
        <f t="shared" si="12"/>
        <v>44762324654133000220CESTAS BÁSICAS1686,7944777</v>
      </c>
      <c r="Q160" s="1">
        <f>IF(A160=0,"",VLOOKUP($A160,RESUMO!$A$8:$B$107,2,FALSE))</f>
        <v>7</v>
      </c>
    </row>
    <row r="161" spans="1:17" x14ac:dyDescent="0.25">
      <c r="A161" s="41">
        <v>44762</v>
      </c>
      <c r="B161" s="56">
        <v>5</v>
      </c>
      <c r="C161" t="s">
        <v>270</v>
      </c>
      <c r="D161" t="s">
        <v>271</v>
      </c>
      <c r="E161" t="s">
        <v>272</v>
      </c>
      <c r="G161" s="64">
        <v>69</v>
      </c>
      <c r="H161" s="56">
        <v>1</v>
      </c>
      <c r="I161" s="71">
        <v>69</v>
      </c>
      <c r="J161" s="41">
        <v>44756</v>
      </c>
      <c r="K161" t="s">
        <v>33</v>
      </c>
      <c r="L161" t="s">
        <v>24</v>
      </c>
      <c r="N161" t="str">
        <f t="shared" si="11"/>
        <v>NÃO</v>
      </c>
      <c r="O161" t="str">
        <f t="shared" si="13"/>
        <v>SIM</v>
      </c>
      <c r="P161" s="52" t="str">
        <f t="shared" si="12"/>
        <v>44762532392731000116NATERIAIS DIVERSOS6944756</v>
      </c>
      <c r="Q161" s="1">
        <f>IF(A161=0,"",VLOOKUP($A161,RESUMO!$A$8:$B$107,2,FALSE))</f>
        <v>7</v>
      </c>
    </row>
    <row r="162" spans="1:17" x14ac:dyDescent="0.25">
      <c r="A162" s="41">
        <v>44762</v>
      </c>
      <c r="B162" s="56">
        <v>5</v>
      </c>
      <c r="C162" t="s">
        <v>205</v>
      </c>
      <c r="D162" t="s">
        <v>206</v>
      </c>
      <c r="E162" t="s">
        <v>273</v>
      </c>
      <c r="G162" s="64">
        <v>33000</v>
      </c>
      <c r="H162" s="56">
        <v>1</v>
      </c>
      <c r="I162" s="71">
        <v>33000</v>
      </c>
      <c r="J162" s="41">
        <v>44753</v>
      </c>
      <c r="K162" t="s">
        <v>33</v>
      </c>
      <c r="L162" t="s">
        <v>24</v>
      </c>
      <c r="N162" t="str">
        <f t="shared" si="11"/>
        <v>NÃO</v>
      </c>
      <c r="O162" t="str">
        <f t="shared" si="13"/>
        <v>SIM</v>
      </c>
      <c r="P162" s="52" t="str">
        <f t="shared" si="12"/>
        <v>44762510780884000106CONCRETO3300044753</v>
      </c>
      <c r="Q162" s="1">
        <f>IF(A162=0,"",VLOOKUP($A162,RESUMO!$A$8:$B$107,2,FALSE))</f>
        <v>7</v>
      </c>
    </row>
    <row r="163" spans="1:17" x14ac:dyDescent="0.25">
      <c r="A163" s="41">
        <v>44762</v>
      </c>
      <c r="B163" s="56">
        <v>5</v>
      </c>
      <c r="C163" t="s">
        <v>274</v>
      </c>
      <c r="D163" t="s">
        <v>275</v>
      </c>
      <c r="E163" t="s">
        <v>156</v>
      </c>
      <c r="G163" s="64">
        <v>16790</v>
      </c>
      <c r="H163" s="56">
        <v>1</v>
      </c>
      <c r="I163" s="71">
        <v>16790</v>
      </c>
      <c r="J163" s="41">
        <v>44749</v>
      </c>
      <c r="K163" t="s">
        <v>33</v>
      </c>
      <c r="L163" t="s">
        <v>24</v>
      </c>
      <c r="N163" t="str">
        <f t="shared" si="11"/>
        <v>NÃO</v>
      </c>
      <c r="O163" t="str">
        <f t="shared" si="13"/>
        <v>SIM</v>
      </c>
      <c r="P163" s="52" t="str">
        <f t="shared" si="12"/>
        <v>44762503328476000144MADEIRA1679044749</v>
      </c>
      <c r="Q163" s="1">
        <f>IF(A163=0,"",VLOOKUP($A163,RESUMO!$A$8:$B$107,2,FALSE))</f>
        <v>7</v>
      </c>
    </row>
    <row r="164" spans="1:17" x14ac:dyDescent="0.25">
      <c r="A164" s="41">
        <v>44762</v>
      </c>
      <c r="B164" s="56">
        <v>5</v>
      </c>
      <c r="C164" t="s">
        <v>276</v>
      </c>
      <c r="D164" t="s">
        <v>277</v>
      </c>
      <c r="E164" t="s">
        <v>168</v>
      </c>
      <c r="G164" s="64">
        <v>1369</v>
      </c>
      <c r="H164" s="56">
        <v>1</v>
      </c>
      <c r="I164" s="71">
        <v>1369</v>
      </c>
      <c r="J164" s="41">
        <v>44757</v>
      </c>
      <c r="K164" t="s">
        <v>33</v>
      </c>
      <c r="L164" t="s">
        <v>24</v>
      </c>
      <c r="N164" t="str">
        <f t="shared" si="11"/>
        <v>NÃO</v>
      </c>
      <c r="O164" t="str">
        <f t="shared" si="13"/>
        <v>SIM</v>
      </c>
      <c r="P164" s="52" t="str">
        <f t="shared" si="12"/>
        <v>44762517359233000188BOLETO136944757</v>
      </c>
      <c r="Q164" s="1">
        <f>IF(A164=0,"",VLOOKUP($A164,RESUMO!$A$8:$B$107,2,FALSE))</f>
        <v>7</v>
      </c>
    </row>
    <row r="165" spans="1:17" x14ac:dyDescent="0.25">
      <c r="A165" s="41">
        <v>44762</v>
      </c>
      <c r="B165" s="56">
        <v>5</v>
      </c>
      <c r="C165" t="s">
        <v>252</v>
      </c>
      <c r="D165" t="s">
        <v>253</v>
      </c>
      <c r="E165" t="s">
        <v>278</v>
      </c>
      <c r="G165" s="64">
        <v>200</v>
      </c>
      <c r="H165" s="56">
        <v>1</v>
      </c>
      <c r="I165" s="71">
        <v>200</v>
      </c>
      <c r="J165" s="41">
        <v>44753</v>
      </c>
      <c r="K165" t="s">
        <v>20</v>
      </c>
      <c r="L165" t="s">
        <v>254</v>
      </c>
      <c r="N165" t="str">
        <f t="shared" si="11"/>
        <v>NÃO</v>
      </c>
      <c r="O165" t="str">
        <f t="shared" si="13"/>
        <v>SIM</v>
      </c>
      <c r="P165" s="52" t="str">
        <f t="shared" si="12"/>
        <v>44762500027678600DIARIA20044753</v>
      </c>
      <c r="Q165" s="1">
        <f>IF(A165=0,"",VLOOKUP($A165,RESUMO!$A$8:$B$107,2,FALSE))</f>
        <v>7</v>
      </c>
    </row>
    <row r="166" spans="1:17" x14ac:dyDescent="0.25">
      <c r="A166" s="41">
        <v>44778</v>
      </c>
      <c r="B166" s="56">
        <v>1</v>
      </c>
      <c r="C166" t="s">
        <v>117</v>
      </c>
      <c r="D166" t="s">
        <v>173</v>
      </c>
      <c r="E166" t="s">
        <v>175</v>
      </c>
      <c r="G166" s="64">
        <v>2095.6</v>
      </c>
      <c r="H166" s="56">
        <v>1</v>
      </c>
      <c r="I166" s="71">
        <v>2095.6</v>
      </c>
      <c r="J166" s="41">
        <v>44778</v>
      </c>
      <c r="K166" t="s">
        <v>20</v>
      </c>
      <c r="L166" t="s">
        <v>174</v>
      </c>
      <c r="N166" t="str">
        <f t="shared" si="11"/>
        <v>NÃO</v>
      </c>
      <c r="O166" t="str">
        <f t="shared" si="13"/>
        <v/>
      </c>
      <c r="P166" s="52" t="str">
        <f t="shared" si="12"/>
        <v>44778107378472808SALÁRIO2095,644778</v>
      </c>
      <c r="Q166" s="1">
        <f>IF(A166=0,"",VLOOKUP($A166,RESUMO!$A$8:$B$107,2,FALSE))</f>
        <v>8</v>
      </c>
    </row>
    <row r="167" spans="1:17" x14ac:dyDescent="0.25">
      <c r="A167" s="41">
        <v>44778</v>
      </c>
      <c r="B167" s="56">
        <v>1</v>
      </c>
      <c r="C167" t="s">
        <v>117</v>
      </c>
      <c r="D167" t="s">
        <v>173</v>
      </c>
      <c r="E167" t="s">
        <v>211</v>
      </c>
      <c r="G167" s="64">
        <v>35</v>
      </c>
      <c r="H167" s="56">
        <v>23</v>
      </c>
      <c r="I167" s="71">
        <v>805</v>
      </c>
      <c r="J167" s="41">
        <v>44778</v>
      </c>
      <c r="K167" t="s">
        <v>20</v>
      </c>
      <c r="L167" t="s">
        <v>174</v>
      </c>
      <c r="N167" t="str">
        <f t="shared" si="11"/>
        <v>NÃO</v>
      </c>
      <c r="O167" t="str">
        <f t="shared" si="13"/>
        <v/>
      </c>
      <c r="P167" s="52" t="str">
        <f t="shared" si="12"/>
        <v>44778107378472808TRANSPORTE3544778</v>
      </c>
      <c r="Q167" s="1">
        <f>IF(A167=0,"",VLOOKUP($A167,RESUMO!$A$8:$B$107,2,FALSE))</f>
        <v>8</v>
      </c>
    </row>
    <row r="168" spans="1:17" x14ac:dyDescent="0.25">
      <c r="A168" s="41">
        <v>44778</v>
      </c>
      <c r="B168" s="56">
        <v>1</v>
      </c>
      <c r="C168" t="s">
        <v>117</v>
      </c>
      <c r="D168" t="s">
        <v>173</v>
      </c>
      <c r="E168" t="s">
        <v>212</v>
      </c>
      <c r="G168" s="64">
        <v>4</v>
      </c>
      <c r="H168" s="56">
        <v>23</v>
      </c>
      <c r="I168" s="71">
        <v>92</v>
      </c>
      <c r="J168" s="41">
        <v>44778</v>
      </c>
      <c r="K168" t="s">
        <v>20</v>
      </c>
      <c r="L168" t="s">
        <v>174</v>
      </c>
      <c r="N168" t="str">
        <f t="shared" si="11"/>
        <v>NÃO</v>
      </c>
      <c r="O168" t="str">
        <f t="shared" si="13"/>
        <v/>
      </c>
      <c r="P168" s="52" t="str">
        <f t="shared" si="12"/>
        <v>44778107378472808CAFÉ444778</v>
      </c>
      <c r="Q168" s="1">
        <f>IF(A168=0,"",VLOOKUP($A168,RESUMO!$A$8:$B$107,2,FALSE))</f>
        <v>8</v>
      </c>
    </row>
    <row r="169" spans="1:17" x14ac:dyDescent="0.25">
      <c r="A169" s="41">
        <v>44778</v>
      </c>
      <c r="B169" s="56">
        <v>1</v>
      </c>
      <c r="C169" t="s">
        <v>84</v>
      </c>
      <c r="D169" t="s">
        <v>85</v>
      </c>
      <c r="E169" t="s">
        <v>175</v>
      </c>
      <c r="G169" s="64">
        <v>809.05</v>
      </c>
      <c r="H169" s="56">
        <v>1</v>
      </c>
      <c r="I169" s="71">
        <v>809.05</v>
      </c>
      <c r="J169" s="41">
        <v>44778</v>
      </c>
      <c r="K169" t="s">
        <v>20</v>
      </c>
      <c r="L169" t="s">
        <v>176</v>
      </c>
      <c r="N169" t="str">
        <f t="shared" si="11"/>
        <v>NÃO</v>
      </c>
      <c r="O169" t="str">
        <f t="shared" si="13"/>
        <v/>
      </c>
      <c r="P169" s="52" t="str">
        <f t="shared" si="12"/>
        <v>44778141623141877SALÁRIO809,0544778</v>
      </c>
      <c r="Q169" s="1">
        <f>IF(A169=0,"",VLOOKUP($A169,RESUMO!$A$8:$B$107,2,FALSE))</f>
        <v>8</v>
      </c>
    </row>
    <row r="170" spans="1:17" x14ac:dyDescent="0.25">
      <c r="A170" s="41">
        <v>44778</v>
      </c>
      <c r="B170" s="56">
        <v>1</v>
      </c>
      <c r="C170" t="s">
        <v>84</v>
      </c>
      <c r="D170" t="s">
        <v>85</v>
      </c>
      <c r="E170" t="s">
        <v>211</v>
      </c>
      <c r="G170" s="64">
        <v>24.5</v>
      </c>
      <c r="H170" s="56">
        <v>23</v>
      </c>
      <c r="I170" s="71">
        <v>563.5</v>
      </c>
      <c r="J170" s="41">
        <v>44778</v>
      </c>
      <c r="K170" t="s">
        <v>20</v>
      </c>
      <c r="L170" t="s">
        <v>176</v>
      </c>
      <c r="N170" t="str">
        <f t="shared" si="11"/>
        <v>NÃO</v>
      </c>
      <c r="O170" t="str">
        <f t="shared" si="13"/>
        <v/>
      </c>
      <c r="P170" s="52" t="str">
        <f t="shared" si="12"/>
        <v>44778141623141877TRANSPORTE24,544778</v>
      </c>
      <c r="Q170" s="1">
        <f>IF(A170=0,"",VLOOKUP($A170,RESUMO!$A$8:$B$107,2,FALSE))</f>
        <v>8</v>
      </c>
    </row>
    <row r="171" spans="1:17" x14ac:dyDescent="0.25">
      <c r="A171" s="41">
        <v>44778</v>
      </c>
      <c r="B171" s="56">
        <v>1</v>
      </c>
      <c r="C171" t="s">
        <v>84</v>
      </c>
      <c r="D171" t="s">
        <v>85</v>
      </c>
      <c r="E171" t="s">
        <v>212</v>
      </c>
      <c r="G171" s="64">
        <v>4</v>
      </c>
      <c r="H171" s="56">
        <v>23</v>
      </c>
      <c r="I171" s="71">
        <v>92</v>
      </c>
      <c r="J171" s="41">
        <v>44778</v>
      </c>
      <c r="K171" t="s">
        <v>20</v>
      </c>
      <c r="L171" t="s">
        <v>176</v>
      </c>
      <c r="N171" t="str">
        <f t="shared" si="11"/>
        <v>NÃO</v>
      </c>
      <c r="O171" t="str">
        <f t="shared" si="13"/>
        <v/>
      </c>
      <c r="P171" s="52" t="str">
        <f t="shared" si="12"/>
        <v>44778141623141877CAFÉ444778</v>
      </c>
      <c r="Q171" s="1">
        <f>IF(A171=0,"",VLOOKUP($A171,RESUMO!$A$8:$B$107,2,FALSE))</f>
        <v>8</v>
      </c>
    </row>
    <row r="172" spans="1:17" x14ac:dyDescent="0.25">
      <c r="A172" s="41">
        <v>44778</v>
      </c>
      <c r="B172" s="56">
        <v>1</v>
      </c>
      <c r="C172" t="s">
        <v>42</v>
      </c>
      <c r="D172" t="s">
        <v>43</v>
      </c>
      <c r="E172" t="s">
        <v>175</v>
      </c>
      <c r="G172" s="64">
        <v>1249.56</v>
      </c>
      <c r="H172" s="56">
        <v>1</v>
      </c>
      <c r="I172" s="71">
        <v>1249.56</v>
      </c>
      <c r="J172" s="41">
        <v>44778</v>
      </c>
      <c r="K172" t="s">
        <v>20</v>
      </c>
      <c r="L172" t="s">
        <v>44</v>
      </c>
      <c r="N172" t="str">
        <f t="shared" si="11"/>
        <v>NÃO</v>
      </c>
      <c r="O172" t="str">
        <f t="shared" si="13"/>
        <v/>
      </c>
      <c r="P172" s="52" t="str">
        <f t="shared" si="12"/>
        <v>44778113539956662SALÁRIO1249,5644778</v>
      </c>
      <c r="Q172" s="1">
        <f>IF(A172=0,"",VLOOKUP($A172,RESUMO!$A$8:$B$107,2,FALSE))</f>
        <v>8</v>
      </c>
    </row>
    <row r="173" spans="1:17" x14ac:dyDescent="0.25">
      <c r="A173" s="41">
        <v>44778</v>
      </c>
      <c r="B173" s="56">
        <v>1</v>
      </c>
      <c r="C173" t="s">
        <v>42</v>
      </c>
      <c r="D173" t="s">
        <v>43</v>
      </c>
      <c r="E173" t="s">
        <v>211</v>
      </c>
      <c r="G173" s="64">
        <v>24.5</v>
      </c>
      <c r="H173" s="56">
        <v>23</v>
      </c>
      <c r="I173" s="71">
        <v>563.5</v>
      </c>
      <c r="J173" s="41">
        <v>44778</v>
      </c>
      <c r="K173" t="s">
        <v>20</v>
      </c>
      <c r="L173" t="s">
        <v>44</v>
      </c>
      <c r="N173" t="str">
        <f t="shared" si="11"/>
        <v>NÃO</v>
      </c>
      <c r="O173" t="str">
        <f t="shared" si="13"/>
        <v/>
      </c>
      <c r="P173" s="52" t="str">
        <f t="shared" si="12"/>
        <v>44778113539956662TRANSPORTE24,544778</v>
      </c>
      <c r="Q173" s="1">
        <f>IF(A173=0,"",VLOOKUP($A173,RESUMO!$A$8:$B$107,2,FALSE))</f>
        <v>8</v>
      </c>
    </row>
    <row r="174" spans="1:17" x14ac:dyDescent="0.25">
      <c r="A174" s="41">
        <v>44778</v>
      </c>
      <c r="B174" s="56">
        <v>1</v>
      </c>
      <c r="C174" t="s">
        <v>42</v>
      </c>
      <c r="D174" t="s">
        <v>43</v>
      </c>
      <c r="E174" t="s">
        <v>212</v>
      </c>
      <c r="G174" s="64">
        <v>4</v>
      </c>
      <c r="H174" s="56">
        <v>23</v>
      </c>
      <c r="I174" s="71">
        <v>92</v>
      </c>
      <c r="J174" s="41">
        <v>44778</v>
      </c>
      <c r="K174" t="s">
        <v>20</v>
      </c>
      <c r="L174" t="s">
        <v>44</v>
      </c>
      <c r="N174" t="str">
        <f t="shared" si="11"/>
        <v>NÃO</v>
      </c>
      <c r="O174" t="str">
        <f t="shared" si="13"/>
        <v/>
      </c>
      <c r="P174" s="52" t="str">
        <f t="shared" si="12"/>
        <v>44778113539956662CAFÉ444778</v>
      </c>
      <c r="Q174" s="1">
        <f>IF(A174=0,"",VLOOKUP($A174,RESUMO!$A$8:$B$107,2,FALSE))</f>
        <v>8</v>
      </c>
    </row>
    <row r="175" spans="1:17" x14ac:dyDescent="0.25">
      <c r="A175" s="41">
        <v>44778</v>
      </c>
      <c r="B175" s="56">
        <v>1</v>
      </c>
      <c r="C175" t="s">
        <v>180</v>
      </c>
      <c r="D175" t="s">
        <v>181</v>
      </c>
      <c r="E175" t="s">
        <v>175</v>
      </c>
      <c r="G175" s="64">
        <v>752.78</v>
      </c>
      <c r="H175" s="56">
        <v>1</v>
      </c>
      <c r="I175" s="71">
        <v>752.78</v>
      </c>
      <c r="J175" s="41">
        <v>44778</v>
      </c>
      <c r="K175" t="s">
        <v>20</v>
      </c>
      <c r="L175" t="s">
        <v>182</v>
      </c>
      <c r="N175" t="str">
        <f t="shared" si="11"/>
        <v>NÃO</v>
      </c>
      <c r="O175" t="str">
        <f t="shared" si="13"/>
        <v/>
      </c>
      <c r="P175" s="52" t="str">
        <f t="shared" si="12"/>
        <v>44778111200000000SALÁRIO752,7844778</v>
      </c>
      <c r="Q175" s="1">
        <f>IF(A175=0,"",VLOOKUP($A175,RESUMO!$A$8:$B$107,2,FALSE))</f>
        <v>8</v>
      </c>
    </row>
    <row r="176" spans="1:17" x14ac:dyDescent="0.25">
      <c r="A176" s="41">
        <v>44778</v>
      </c>
      <c r="B176" s="56">
        <v>1</v>
      </c>
      <c r="C176" t="s">
        <v>180</v>
      </c>
      <c r="D176" t="s">
        <v>181</v>
      </c>
      <c r="E176" t="s">
        <v>211</v>
      </c>
      <c r="G176" s="64">
        <v>35</v>
      </c>
      <c r="H176" s="56">
        <v>23</v>
      </c>
      <c r="I176" s="71">
        <v>805</v>
      </c>
      <c r="J176" s="41">
        <v>44778</v>
      </c>
      <c r="K176" t="s">
        <v>20</v>
      </c>
      <c r="L176" t="s">
        <v>182</v>
      </c>
      <c r="N176" t="str">
        <f t="shared" si="11"/>
        <v>NÃO</v>
      </c>
      <c r="O176" t="str">
        <f t="shared" si="13"/>
        <v/>
      </c>
      <c r="P176" s="52" t="str">
        <f t="shared" si="12"/>
        <v>44778111200000000TRANSPORTE3544778</v>
      </c>
      <c r="Q176" s="1">
        <f>IF(A176=0,"",VLOOKUP($A176,RESUMO!$A$8:$B$107,2,FALSE))</f>
        <v>8</v>
      </c>
    </row>
    <row r="177" spans="1:17" x14ac:dyDescent="0.25">
      <c r="A177" s="41">
        <v>44778</v>
      </c>
      <c r="B177" s="56">
        <v>1</v>
      </c>
      <c r="C177" t="s">
        <v>180</v>
      </c>
      <c r="D177" t="s">
        <v>181</v>
      </c>
      <c r="E177" t="s">
        <v>212</v>
      </c>
      <c r="G177" s="64">
        <v>4</v>
      </c>
      <c r="H177" s="56">
        <v>23</v>
      </c>
      <c r="I177" s="71">
        <v>92</v>
      </c>
      <c r="J177" s="41">
        <v>44778</v>
      </c>
      <c r="K177" t="s">
        <v>20</v>
      </c>
      <c r="L177" t="s">
        <v>182</v>
      </c>
      <c r="N177" t="str">
        <f t="shared" si="11"/>
        <v>NÃO</v>
      </c>
      <c r="O177" t="str">
        <f t="shared" si="13"/>
        <v/>
      </c>
      <c r="P177" s="52" t="str">
        <f t="shared" si="12"/>
        <v>44778111200000000CAFÉ444778</v>
      </c>
      <c r="Q177" s="1">
        <f>IF(A177=0,"",VLOOKUP($A177,RESUMO!$A$8:$B$107,2,FALSE))</f>
        <v>8</v>
      </c>
    </row>
    <row r="178" spans="1:17" x14ac:dyDescent="0.25">
      <c r="A178" s="41">
        <v>44778</v>
      </c>
      <c r="B178" s="56">
        <v>1</v>
      </c>
      <c r="C178" t="s">
        <v>34</v>
      </c>
      <c r="D178" t="s">
        <v>35</v>
      </c>
      <c r="E178" t="s">
        <v>175</v>
      </c>
      <c r="G178" s="64">
        <v>708.9</v>
      </c>
      <c r="H178" s="56">
        <v>1</v>
      </c>
      <c r="I178" s="71">
        <v>708.9</v>
      </c>
      <c r="J178" s="41">
        <v>44778</v>
      </c>
      <c r="K178" t="s">
        <v>20</v>
      </c>
      <c r="L178" t="s">
        <v>36</v>
      </c>
      <c r="N178" t="str">
        <f t="shared" si="11"/>
        <v>NÃO</v>
      </c>
      <c r="O178" t="str">
        <f t="shared" si="13"/>
        <v/>
      </c>
      <c r="P178" s="52" t="str">
        <f t="shared" si="12"/>
        <v>44778170428051600SALÁRIO708,944778</v>
      </c>
      <c r="Q178" s="1">
        <f>IF(A178=0,"",VLOOKUP($A178,RESUMO!$A$8:$B$107,2,FALSE))</f>
        <v>8</v>
      </c>
    </row>
    <row r="179" spans="1:17" x14ac:dyDescent="0.25">
      <c r="A179" s="41">
        <v>44778</v>
      </c>
      <c r="B179" s="56">
        <v>1</v>
      </c>
      <c r="C179" t="s">
        <v>34</v>
      </c>
      <c r="D179" t="s">
        <v>35</v>
      </c>
      <c r="E179" t="s">
        <v>211</v>
      </c>
      <c r="G179" s="64">
        <v>24.5</v>
      </c>
      <c r="H179" s="56">
        <v>22</v>
      </c>
      <c r="I179" s="71">
        <v>539</v>
      </c>
      <c r="J179" s="41">
        <v>44778</v>
      </c>
      <c r="K179" t="s">
        <v>20</v>
      </c>
      <c r="L179" t="s">
        <v>36</v>
      </c>
      <c r="N179" t="str">
        <f t="shared" si="11"/>
        <v>NÃO</v>
      </c>
      <c r="O179" t="str">
        <f t="shared" si="13"/>
        <v/>
      </c>
      <c r="P179" s="52" t="str">
        <f t="shared" si="12"/>
        <v>44778170428051600TRANSPORTE24,544778</v>
      </c>
      <c r="Q179" s="1">
        <f>IF(A179=0,"",VLOOKUP($A179,RESUMO!$A$8:$B$107,2,FALSE))</f>
        <v>8</v>
      </c>
    </row>
    <row r="180" spans="1:17" x14ac:dyDescent="0.25">
      <c r="A180" s="41">
        <v>44778</v>
      </c>
      <c r="B180" s="56">
        <v>1</v>
      </c>
      <c r="C180" t="s">
        <v>34</v>
      </c>
      <c r="D180" t="s">
        <v>35</v>
      </c>
      <c r="E180" t="s">
        <v>212</v>
      </c>
      <c r="G180" s="64">
        <v>4</v>
      </c>
      <c r="H180" s="56">
        <v>22</v>
      </c>
      <c r="I180" s="71">
        <v>88</v>
      </c>
      <c r="J180" s="41">
        <v>44778</v>
      </c>
      <c r="K180" t="s">
        <v>20</v>
      </c>
      <c r="L180" t="s">
        <v>36</v>
      </c>
      <c r="N180" t="str">
        <f t="shared" si="11"/>
        <v>NÃO</v>
      </c>
      <c r="O180" t="str">
        <f t="shared" si="13"/>
        <v/>
      </c>
      <c r="P180" s="52" t="str">
        <f t="shared" si="12"/>
        <v>44778170428051600CAFÉ444778</v>
      </c>
      <c r="Q180" s="1">
        <f>IF(A180=0,"",VLOOKUP($A180,RESUMO!$A$8:$B$107,2,FALSE))</f>
        <v>8</v>
      </c>
    </row>
    <row r="181" spans="1:17" x14ac:dyDescent="0.25">
      <c r="A181" s="41">
        <v>44778</v>
      </c>
      <c r="B181" s="56">
        <v>1</v>
      </c>
      <c r="C181" t="s">
        <v>17</v>
      </c>
      <c r="D181" t="s">
        <v>18</v>
      </c>
      <c r="E181" t="s">
        <v>175</v>
      </c>
      <c r="G181" s="64">
        <v>1263.78</v>
      </c>
      <c r="H181" s="56">
        <v>1</v>
      </c>
      <c r="I181" s="71">
        <v>1263.78</v>
      </c>
      <c r="J181" s="41">
        <v>44778</v>
      </c>
      <c r="K181" t="s">
        <v>20</v>
      </c>
      <c r="L181" t="s">
        <v>21</v>
      </c>
      <c r="N181" t="str">
        <f t="shared" si="11"/>
        <v>NÃO</v>
      </c>
      <c r="O181" t="str">
        <f t="shared" si="13"/>
        <v/>
      </c>
      <c r="P181" s="52" t="str">
        <f t="shared" si="12"/>
        <v>44778112125858606SALÁRIO1263,7844778</v>
      </c>
      <c r="Q181" s="1">
        <f>IF(A181=0,"",VLOOKUP($A181,RESUMO!$A$8:$B$107,2,FALSE))</f>
        <v>8</v>
      </c>
    </row>
    <row r="182" spans="1:17" x14ac:dyDescent="0.25">
      <c r="A182" s="41">
        <v>44778</v>
      </c>
      <c r="B182" s="56">
        <v>1</v>
      </c>
      <c r="C182" t="s">
        <v>17</v>
      </c>
      <c r="D182" t="s">
        <v>18</v>
      </c>
      <c r="E182" t="s">
        <v>211</v>
      </c>
      <c r="G182" s="64">
        <v>24.5</v>
      </c>
      <c r="H182" s="56">
        <v>23</v>
      </c>
      <c r="I182" s="71">
        <v>563.5</v>
      </c>
      <c r="J182" s="41">
        <v>44778</v>
      </c>
      <c r="K182" t="s">
        <v>20</v>
      </c>
      <c r="L182" t="s">
        <v>21</v>
      </c>
      <c r="N182" t="str">
        <f t="shared" si="11"/>
        <v>NÃO</v>
      </c>
      <c r="O182" t="str">
        <f t="shared" si="13"/>
        <v/>
      </c>
      <c r="P182" s="52" t="str">
        <f t="shared" si="12"/>
        <v>44778112125858606TRANSPORTE24,544778</v>
      </c>
      <c r="Q182" s="1">
        <f>IF(A182=0,"",VLOOKUP($A182,RESUMO!$A$8:$B$107,2,FALSE))</f>
        <v>8</v>
      </c>
    </row>
    <row r="183" spans="1:17" x14ac:dyDescent="0.25">
      <c r="A183" s="41">
        <v>44778</v>
      </c>
      <c r="B183" s="56">
        <v>1</v>
      </c>
      <c r="C183" t="s">
        <v>17</v>
      </c>
      <c r="D183" t="s">
        <v>18</v>
      </c>
      <c r="E183" t="s">
        <v>212</v>
      </c>
      <c r="G183" s="64">
        <v>4</v>
      </c>
      <c r="H183" s="56">
        <v>23</v>
      </c>
      <c r="I183" s="71">
        <v>92</v>
      </c>
      <c r="J183" s="41">
        <v>44778</v>
      </c>
      <c r="K183" t="s">
        <v>20</v>
      </c>
      <c r="L183" t="s">
        <v>21</v>
      </c>
      <c r="N183" t="str">
        <f t="shared" si="11"/>
        <v>NÃO</v>
      </c>
      <c r="O183" t="str">
        <f t="shared" si="13"/>
        <v/>
      </c>
      <c r="P183" s="52" t="str">
        <f t="shared" si="12"/>
        <v>44778112125858606CAFÉ444778</v>
      </c>
      <c r="Q183" s="1">
        <f>IF(A183=0,"",VLOOKUP($A183,RESUMO!$A$8:$B$107,2,FALSE))</f>
        <v>8</v>
      </c>
    </row>
    <row r="184" spans="1:17" x14ac:dyDescent="0.25">
      <c r="A184" s="41">
        <v>44778</v>
      </c>
      <c r="B184" s="56">
        <v>1</v>
      </c>
      <c r="C184" t="s">
        <v>249</v>
      </c>
      <c r="D184" t="s">
        <v>250</v>
      </c>
      <c r="E184" t="s">
        <v>19</v>
      </c>
      <c r="G184" s="64">
        <v>130</v>
      </c>
      <c r="H184" s="56">
        <v>10</v>
      </c>
      <c r="I184" s="71">
        <v>1300</v>
      </c>
      <c r="J184" s="41">
        <v>44778</v>
      </c>
      <c r="K184" t="s">
        <v>20</v>
      </c>
      <c r="L184" t="s">
        <v>251</v>
      </c>
      <c r="N184" t="str">
        <f t="shared" si="11"/>
        <v>NÃO</v>
      </c>
      <c r="O184" t="str">
        <f t="shared" si="13"/>
        <v/>
      </c>
      <c r="P184" s="52" t="str">
        <f t="shared" si="12"/>
        <v>44778163268060625DIÁRIA13044778</v>
      </c>
      <c r="Q184" s="1">
        <f>IF(A184=0,"",VLOOKUP($A184,RESUMO!$A$8:$B$107,2,FALSE))</f>
        <v>8</v>
      </c>
    </row>
    <row r="185" spans="1:17" x14ac:dyDescent="0.25">
      <c r="A185" s="41">
        <v>44778</v>
      </c>
      <c r="B185" s="56">
        <v>1</v>
      </c>
      <c r="C185" t="s">
        <v>177</v>
      </c>
      <c r="D185" t="s">
        <v>178</v>
      </c>
      <c r="E185" t="s">
        <v>19</v>
      </c>
      <c r="G185" s="64">
        <v>190</v>
      </c>
      <c r="H185" s="56">
        <v>10</v>
      </c>
      <c r="I185" s="71">
        <v>1900</v>
      </c>
      <c r="J185" s="41">
        <v>44778</v>
      </c>
      <c r="K185" t="s">
        <v>20</v>
      </c>
      <c r="L185" t="s">
        <v>179</v>
      </c>
      <c r="N185" t="str">
        <f t="shared" si="11"/>
        <v>NÃO</v>
      </c>
      <c r="O185" t="str">
        <f t="shared" si="13"/>
        <v/>
      </c>
      <c r="P185" s="52" t="str">
        <f t="shared" si="12"/>
        <v>44778100959416650DIÁRIA19044778</v>
      </c>
      <c r="Q185" s="1">
        <f>IF(A185=0,"",VLOOKUP($A185,RESUMO!$A$8:$B$107,2,FALSE))</f>
        <v>8</v>
      </c>
    </row>
    <row r="186" spans="1:17" x14ac:dyDescent="0.25">
      <c r="A186" s="41">
        <v>44778</v>
      </c>
      <c r="B186" s="56">
        <v>1</v>
      </c>
      <c r="C186" t="s">
        <v>279</v>
      </c>
      <c r="D186" t="s">
        <v>280</v>
      </c>
      <c r="E186" t="s">
        <v>19</v>
      </c>
      <c r="G186" s="64">
        <v>190</v>
      </c>
      <c r="H186" s="56">
        <v>5</v>
      </c>
      <c r="I186" s="71">
        <v>950</v>
      </c>
      <c r="J186" s="41">
        <v>44778</v>
      </c>
      <c r="K186" t="s">
        <v>20</v>
      </c>
      <c r="L186" t="s">
        <v>281</v>
      </c>
      <c r="N186" t="str">
        <f t="shared" si="11"/>
        <v>NÃO</v>
      </c>
      <c r="O186" t="str">
        <f t="shared" si="13"/>
        <v/>
      </c>
      <c r="P186" s="52" t="str">
        <f t="shared" si="12"/>
        <v>44778110526143614DIÁRIA19044778</v>
      </c>
      <c r="Q186" s="1">
        <f>IF(A186=0,"",VLOOKUP($A186,RESUMO!$A$8:$B$107,2,FALSE))</f>
        <v>8</v>
      </c>
    </row>
    <row r="187" spans="1:17" x14ac:dyDescent="0.25">
      <c r="A187" s="41">
        <v>44778</v>
      </c>
      <c r="B187" s="56">
        <v>1</v>
      </c>
      <c r="C187" t="s">
        <v>282</v>
      </c>
      <c r="D187" t="s">
        <v>283</v>
      </c>
      <c r="E187" t="s">
        <v>19</v>
      </c>
      <c r="G187" s="64">
        <v>130</v>
      </c>
      <c r="H187" s="56">
        <v>4</v>
      </c>
      <c r="I187" s="71">
        <v>520</v>
      </c>
      <c r="J187" s="41">
        <v>44778</v>
      </c>
      <c r="K187" t="s">
        <v>20</v>
      </c>
      <c r="L187" t="s">
        <v>284</v>
      </c>
      <c r="N187" t="str">
        <f t="shared" si="11"/>
        <v>NÃO</v>
      </c>
      <c r="O187" t="str">
        <f t="shared" si="13"/>
        <v/>
      </c>
      <c r="P187" s="52" t="str">
        <f t="shared" si="12"/>
        <v>44778114758063613DIÁRIA13044778</v>
      </c>
      <c r="Q187" s="1">
        <f>IF(A187=0,"",VLOOKUP($A187,RESUMO!$A$8:$B$107,2,FALSE))</f>
        <v>8</v>
      </c>
    </row>
    <row r="188" spans="1:17" x14ac:dyDescent="0.25">
      <c r="A188" s="41">
        <v>44778</v>
      </c>
      <c r="B188" s="56">
        <v>1</v>
      </c>
      <c r="C188" t="s">
        <v>285</v>
      </c>
      <c r="D188" t="s">
        <v>286</v>
      </c>
      <c r="E188" t="s">
        <v>19</v>
      </c>
      <c r="G188" s="64">
        <v>110</v>
      </c>
      <c r="H188" s="56">
        <v>5</v>
      </c>
      <c r="I188" s="71">
        <v>550</v>
      </c>
      <c r="J188" s="41">
        <v>44778</v>
      </c>
      <c r="K188" t="s">
        <v>20</v>
      </c>
      <c r="L188" t="s">
        <v>287</v>
      </c>
      <c r="N188" t="str">
        <f t="shared" ref="N188:N251" si="14">IF(ISERROR(SEARCH("NF",E188,1)),"NÃO","SIM")</f>
        <v>NÃO</v>
      </c>
      <c r="O188" t="str">
        <f t="shared" si="13"/>
        <v/>
      </c>
      <c r="P188" s="52" t="str">
        <f t="shared" ref="P188:P251" si="15">A188&amp;B188&amp;C188&amp;E188&amp;G188&amp;EDATE(J188,0)</f>
        <v>44778106493573610DIÁRIA11044778</v>
      </c>
      <c r="Q188" s="1">
        <f>IF(A188=0,"",VLOOKUP($A188,RESUMO!$A$8:$B$107,2,FALSE))</f>
        <v>8</v>
      </c>
    </row>
    <row r="189" spans="1:17" x14ac:dyDescent="0.25">
      <c r="A189" s="41">
        <v>44778</v>
      </c>
      <c r="B189" s="56">
        <v>1</v>
      </c>
      <c r="C189" t="s">
        <v>288</v>
      </c>
      <c r="D189" t="s">
        <v>289</v>
      </c>
      <c r="E189" t="s">
        <v>19</v>
      </c>
      <c r="G189" s="64">
        <v>110</v>
      </c>
      <c r="H189" s="56">
        <v>1</v>
      </c>
      <c r="I189" s="71">
        <v>110</v>
      </c>
      <c r="J189" s="41">
        <v>44778</v>
      </c>
      <c r="K189" t="s">
        <v>20</v>
      </c>
      <c r="L189" t="s">
        <v>24</v>
      </c>
      <c r="N189" t="str">
        <f t="shared" si="14"/>
        <v>NÃO</v>
      </c>
      <c r="O189" t="str">
        <f t="shared" si="13"/>
        <v/>
      </c>
      <c r="P189" s="52" t="str">
        <f t="shared" si="15"/>
        <v>44778131997159690DIÁRIA11044778</v>
      </c>
      <c r="Q189" s="1">
        <f>IF(A189=0,"",VLOOKUP($A189,RESUMO!$A$8:$B$107,2,FALSE))</f>
        <v>8</v>
      </c>
    </row>
    <row r="190" spans="1:17" x14ac:dyDescent="0.25">
      <c r="A190" s="41">
        <v>44778</v>
      </c>
      <c r="B190" s="56">
        <v>1</v>
      </c>
      <c r="C190" t="s">
        <v>290</v>
      </c>
      <c r="D190" t="s">
        <v>291</v>
      </c>
      <c r="E190" t="s">
        <v>19</v>
      </c>
      <c r="G190" s="64">
        <v>170</v>
      </c>
      <c r="H190" s="56">
        <v>5</v>
      </c>
      <c r="I190" s="71">
        <v>850</v>
      </c>
      <c r="J190" s="41">
        <v>44778</v>
      </c>
      <c r="K190" t="s">
        <v>20</v>
      </c>
      <c r="L190" t="s">
        <v>292</v>
      </c>
      <c r="N190" t="str">
        <f t="shared" si="14"/>
        <v>NÃO</v>
      </c>
      <c r="O190" t="str">
        <f t="shared" si="13"/>
        <v/>
      </c>
      <c r="P190" s="52" t="str">
        <f t="shared" si="15"/>
        <v>44778121594554668DIÁRIA17044778</v>
      </c>
      <c r="Q190" s="1">
        <f>IF(A190=0,"",VLOOKUP($A190,RESUMO!$A$8:$B$107,2,FALSE))</f>
        <v>8</v>
      </c>
    </row>
    <row r="191" spans="1:17" x14ac:dyDescent="0.25">
      <c r="A191" s="41">
        <v>44778</v>
      </c>
      <c r="B191" s="56">
        <v>1</v>
      </c>
      <c r="C191" t="s">
        <v>293</v>
      </c>
      <c r="D191" t="s">
        <v>294</v>
      </c>
      <c r="E191" t="s">
        <v>19</v>
      </c>
      <c r="G191" s="64">
        <v>170</v>
      </c>
      <c r="H191" s="56">
        <v>5</v>
      </c>
      <c r="I191" s="71">
        <v>850</v>
      </c>
      <c r="J191" s="41">
        <v>44778</v>
      </c>
      <c r="K191" t="s">
        <v>20</v>
      </c>
      <c r="L191" t="s">
        <v>295</v>
      </c>
      <c r="N191" t="str">
        <f t="shared" si="14"/>
        <v>NÃO</v>
      </c>
      <c r="O191" t="str">
        <f t="shared" si="13"/>
        <v/>
      </c>
      <c r="P191" s="52" t="str">
        <f t="shared" si="15"/>
        <v>44778109394979646DIÁRIA17044778</v>
      </c>
      <c r="Q191" s="1">
        <f>IF(A191=0,"",VLOOKUP($A191,RESUMO!$A$8:$B$107,2,FALSE))</f>
        <v>8</v>
      </c>
    </row>
    <row r="192" spans="1:17" x14ac:dyDescent="0.25">
      <c r="A192" s="41">
        <v>44778</v>
      </c>
      <c r="B192" s="56">
        <v>2</v>
      </c>
      <c r="C192" t="s">
        <v>129</v>
      </c>
      <c r="D192" t="s">
        <v>130</v>
      </c>
      <c r="E192" t="s">
        <v>296</v>
      </c>
      <c r="G192" s="64">
        <v>727.2</v>
      </c>
      <c r="H192" s="56">
        <v>1</v>
      </c>
      <c r="I192" s="71">
        <v>727.2</v>
      </c>
      <c r="J192" s="41">
        <v>44778</v>
      </c>
      <c r="K192" t="s">
        <v>20</v>
      </c>
      <c r="L192" t="s">
        <v>132</v>
      </c>
      <c r="N192" t="str">
        <f t="shared" si="14"/>
        <v>NÃO</v>
      </c>
      <c r="O192" t="str">
        <f t="shared" si="13"/>
        <v/>
      </c>
      <c r="P192" s="52" t="str">
        <f t="shared" si="15"/>
        <v>44778200125682603FOLHA 07/2022727,244778</v>
      </c>
      <c r="Q192" s="1">
        <f>IF(A192=0,"",VLOOKUP($A192,RESUMO!$A$8:$B$107,2,FALSE))</f>
        <v>8</v>
      </c>
    </row>
    <row r="193" spans="1:17" x14ac:dyDescent="0.25">
      <c r="A193" s="41">
        <v>44778</v>
      </c>
      <c r="B193" s="56">
        <v>2</v>
      </c>
      <c r="C193" t="s">
        <v>215</v>
      </c>
      <c r="D193" t="s">
        <v>216</v>
      </c>
      <c r="E193" t="s">
        <v>297</v>
      </c>
      <c r="G193" s="64">
        <v>195</v>
      </c>
      <c r="H193" s="56">
        <v>1</v>
      </c>
      <c r="I193" s="71">
        <v>195</v>
      </c>
      <c r="J193" s="41">
        <v>44778</v>
      </c>
      <c r="K193" t="s">
        <v>20</v>
      </c>
      <c r="L193" t="s">
        <v>76</v>
      </c>
      <c r="N193" t="str">
        <f t="shared" si="14"/>
        <v>NÃO</v>
      </c>
      <c r="O193" t="str">
        <f t="shared" si="13"/>
        <v/>
      </c>
      <c r="P193" s="52" t="str">
        <f t="shared" si="15"/>
        <v>44778200000011126REF. 07/202219544778</v>
      </c>
      <c r="Q193" s="1">
        <f>IF(A193=0,"",VLOOKUP($A193,RESUMO!$A$8:$B$107,2,FALSE))</f>
        <v>8</v>
      </c>
    </row>
    <row r="194" spans="1:17" x14ac:dyDescent="0.25">
      <c r="A194" s="41">
        <v>44778</v>
      </c>
      <c r="B194" s="56">
        <v>2</v>
      </c>
      <c r="C194" t="s">
        <v>45</v>
      </c>
      <c r="D194" t="s">
        <v>46</v>
      </c>
      <c r="E194" t="s">
        <v>134</v>
      </c>
      <c r="F194" t="s">
        <v>298</v>
      </c>
      <c r="G194" s="64">
        <v>424</v>
      </c>
      <c r="H194" s="56">
        <v>1</v>
      </c>
      <c r="I194" s="71">
        <v>424</v>
      </c>
      <c r="J194" s="41">
        <v>44778</v>
      </c>
      <c r="K194" t="s">
        <v>48</v>
      </c>
      <c r="L194" t="s">
        <v>49</v>
      </c>
      <c r="N194" t="str">
        <f t="shared" si="14"/>
        <v>NÃO</v>
      </c>
      <c r="O194" t="str">
        <f t="shared" ref="O194:O257" si="16">IF($B194=5,"SIM","")</f>
        <v/>
      </c>
      <c r="P194" s="52" t="str">
        <f t="shared" si="15"/>
        <v>44778207834753000141PLOTAGENS42444778</v>
      </c>
      <c r="Q194" s="1">
        <f>IF(A194=0,"",VLOOKUP($A194,RESUMO!$A$8:$B$107,2,FALSE))</f>
        <v>8</v>
      </c>
    </row>
    <row r="195" spans="1:17" x14ac:dyDescent="0.25">
      <c r="A195" s="41">
        <v>44778</v>
      </c>
      <c r="B195" s="56">
        <v>3</v>
      </c>
      <c r="C195" t="s">
        <v>299</v>
      </c>
      <c r="D195" t="s">
        <v>300</v>
      </c>
      <c r="E195" t="s">
        <v>301</v>
      </c>
      <c r="F195" t="s">
        <v>302</v>
      </c>
      <c r="G195" s="64">
        <v>270</v>
      </c>
      <c r="H195" s="56">
        <v>1</v>
      </c>
      <c r="I195" s="71">
        <v>270</v>
      </c>
      <c r="J195" s="41">
        <v>44778</v>
      </c>
      <c r="K195" t="s">
        <v>148</v>
      </c>
      <c r="L195" t="s">
        <v>24</v>
      </c>
      <c r="N195" t="str">
        <f t="shared" si="14"/>
        <v>NÃO</v>
      </c>
      <c r="O195" t="str">
        <f t="shared" si="16"/>
        <v/>
      </c>
      <c r="P195" s="52" t="str">
        <f t="shared" si="15"/>
        <v>44778303918003000105LOCAÇAO DE CAÇAMBA27044778</v>
      </c>
      <c r="Q195" s="1">
        <f>IF(A195=0,"",VLOOKUP($A195,RESUMO!$A$8:$B$107,2,FALSE))</f>
        <v>8</v>
      </c>
    </row>
    <row r="196" spans="1:17" x14ac:dyDescent="0.25">
      <c r="A196" s="41">
        <v>44778</v>
      </c>
      <c r="B196" s="56">
        <v>3</v>
      </c>
      <c r="C196" t="s">
        <v>144</v>
      </c>
      <c r="D196" t="s">
        <v>145</v>
      </c>
      <c r="E196" t="s">
        <v>303</v>
      </c>
      <c r="F196" t="s">
        <v>304</v>
      </c>
      <c r="G196" s="64">
        <v>90</v>
      </c>
      <c r="H196" s="56">
        <v>1</v>
      </c>
      <c r="I196" s="71">
        <v>90</v>
      </c>
      <c r="J196" s="41">
        <v>44790</v>
      </c>
      <c r="K196" t="s">
        <v>148</v>
      </c>
      <c r="L196" t="s">
        <v>24</v>
      </c>
      <c r="N196" t="str">
        <f t="shared" si="14"/>
        <v>NÃO</v>
      </c>
      <c r="O196" t="str">
        <f t="shared" si="16"/>
        <v/>
      </c>
      <c r="P196" s="52" t="str">
        <f t="shared" si="15"/>
        <v>44778307409393000130MOTOR, MANGOTE 9044790</v>
      </c>
      <c r="Q196" s="1">
        <f>IF(A196=0,"",VLOOKUP($A196,RESUMO!$A$8:$B$107,2,FALSE))</f>
        <v>8</v>
      </c>
    </row>
    <row r="197" spans="1:17" x14ac:dyDescent="0.25">
      <c r="A197" s="41">
        <v>44778</v>
      </c>
      <c r="B197" s="56">
        <v>3</v>
      </c>
      <c r="C197" t="s">
        <v>305</v>
      </c>
      <c r="D197" t="s">
        <v>306</v>
      </c>
      <c r="E197" t="s">
        <v>307</v>
      </c>
      <c r="F197" t="s">
        <v>308</v>
      </c>
      <c r="G197" s="64">
        <v>3210</v>
      </c>
      <c r="H197" s="56">
        <v>1</v>
      </c>
      <c r="I197" s="71">
        <v>3210</v>
      </c>
      <c r="J197" s="41">
        <v>44790</v>
      </c>
      <c r="K197" t="s">
        <v>33</v>
      </c>
      <c r="L197" t="s">
        <v>24</v>
      </c>
      <c r="N197" t="str">
        <f t="shared" si="14"/>
        <v>NÃO</v>
      </c>
      <c r="O197" t="str">
        <f t="shared" si="16"/>
        <v/>
      </c>
      <c r="P197" s="52" t="str">
        <f t="shared" si="15"/>
        <v>44778303562661000107CIMENTO321044790</v>
      </c>
      <c r="Q197" s="1">
        <f>IF(A197=0,"",VLOOKUP($A197,RESUMO!$A$8:$B$107,2,FALSE))</f>
        <v>8</v>
      </c>
    </row>
    <row r="198" spans="1:17" x14ac:dyDescent="0.25">
      <c r="A198" s="41">
        <v>44778</v>
      </c>
      <c r="B198" s="56">
        <v>3</v>
      </c>
      <c r="C198" t="s">
        <v>309</v>
      </c>
      <c r="D198" t="s">
        <v>310</v>
      </c>
      <c r="E198" t="s">
        <v>311</v>
      </c>
      <c r="F198" t="s">
        <v>312</v>
      </c>
      <c r="G198" s="64">
        <v>957</v>
      </c>
      <c r="H198" s="56">
        <v>1</v>
      </c>
      <c r="I198" s="71">
        <v>957</v>
      </c>
      <c r="J198" s="41">
        <v>44792</v>
      </c>
      <c r="K198" t="s">
        <v>20</v>
      </c>
      <c r="L198" t="s">
        <v>24</v>
      </c>
      <c r="N198" t="str">
        <f t="shared" si="14"/>
        <v>NÃO</v>
      </c>
      <c r="O198" t="str">
        <f t="shared" si="16"/>
        <v/>
      </c>
      <c r="P198" s="52" t="str">
        <f t="shared" si="15"/>
        <v>44778310767401000125UNIFORMES95744792</v>
      </c>
      <c r="Q198" s="1">
        <f>IF(A198=0,"",VLOOKUP($A198,RESUMO!$A$8:$B$107,2,FALSE))</f>
        <v>8</v>
      </c>
    </row>
    <row r="199" spans="1:17" x14ac:dyDescent="0.25">
      <c r="A199" s="41">
        <v>44778</v>
      </c>
      <c r="B199" s="56">
        <v>3</v>
      </c>
      <c r="C199" t="s">
        <v>313</v>
      </c>
      <c r="D199" t="s">
        <v>314</v>
      </c>
      <c r="E199" t="s">
        <v>315</v>
      </c>
      <c r="F199" t="s">
        <v>316</v>
      </c>
      <c r="G199" s="64">
        <v>5147.43</v>
      </c>
      <c r="H199" s="56">
        <v>1</v>
      </c>
      <c r="I199" s="71">
        <v>5147.43</v>
      </c>
      <c r="J199" s="41">
        <v>44769</v>
      </c>
      <c r="K199" t="s">
        <v>33</v>
      </c>
      <c r="L199" t="s">
        <v>24</v>
      </c>
      <c r="N199" t="str">
        <f t="shared" si="14"/>
        <v>NÃO</v>
      </c>
      <c r="O199" t="str">
        <f t="shared" si="16"/>
        <v/>
      </c>
      <c r="P199" s="52" t="str">
        <f t="shared" si="15"/>
        <v>44778354165105000120MATERIAIS DIVERSOS - ENTRADA5147,4344769</v>
      </c>
      <c r="Q199" s="1">
        <f>IF(A199=0,"",VLOOKUP($A199,RESUMO!$A$8:$B$107,2,FALSE))</f>
        <v>8</v>
      </c>
    </row>
    <row r="200" spans="1:17" x14ac:dyDescent="0.25">
      <c r="A200" s="41">
        <v>44809</v>
      </c>
      <c r="B200" s="56">
        <v>3</v>
      </c>
      <c r="C200" t="s">
        <v>313</v>
      </c>
      <c r="D200" t="s">
        <v>314</v>
      </c>
      <c r="E200" t="s">
        <v>317</v>
      </c>
      <c r="F200" t="s">
        <v>316</v>
      </c>
      <c r="G200" s="64">
        <v>4427.43</v>
      </c>
      <c r="H200" s="56">
        <v>1</v>
      </c>
      <c r="I200" s="71">
        <v>4427.43</v>
      </c>
      <c r="J200" s="41">
        <v>44817</v>
      </c>
      <c r="K200" t="s">
        <v>33</v>
      </c>
      <c r="L200" t="s">
        <v>24</v>
      </c>
      <c r="N200" t="str">
        <f t="shared" si="14"/>
        <v>NÃO</v>
      </c>
      <c r="O200" t="str">
        <f t="shared" si="16"/>
        <v/>
      </c>
      <c r="P200" s="52" t="str">
        <f t="shared" si="15"/>
        <v>44809354165105000120MATERIAIS DIVERSOS - PARC. 1/24427,4344817</v>
      </c>
      <c r="Q200" s="1">
        <f>IF(A200=0,"",VLOOKUP($A200,RESUMO!$A$8:$B$107,2,FALSE))</f>
        <v>10</v>
      </c>
    </row>
    <row r="201" spans="1:17" x14ac:dyDescent="0.25">
      <c r="A201" s="41">
        <v>44824</v>
      </c>
      <c r="B201" s="56">
        <v>3</v>
      </c>
      <c r="C201" t="s">
        <v>313</v>
      </c>
      <c r="D201" t="s">
        <v>314</v>
      </c>
      <c r="E201" t="s">
        <v>318</v>
      </c>
      <c r="F201" t="s">
        <v>316</v>
      </c>
      <c r="G201" s="64">
        <v>4427.4399999999996</v>
      </c>
      <c r="H201" s="56">
        <v>1</v>
      </c>
      <c r="I201" s="71">
        <v>4427.4399999999996</v>
      </c>
      <c r="J201" s="41">
        <v>44837</v>
      </c>
      <c r="K201" t="s">
        <v>33</v>
      </c>
      <c r="L201" t="s">
        <v>24</v>
      </c>
      <c r="N201" t="str">
        <f t="shared" si="14"/>
        <v>NÃO</v>
      </c>
      <c r="O201" t="str">
        <f t="shared" si="16"/>
        <v/>
      </c>
      <c r="P201" s="52" t="str">
        <f t="shared" si="15"/>
        <v>44824354165105000120MATERIAIS DIVERSOS - PARC. 2/24427,4444837</v>
      </c>
      <c r="Q201" s="1">
        <f>IF(A201=0,"",VLOOKUP($A201,RESUMO!$A$8:$B$107,2,FALSE))</f>
        <v>11</v>
      </c>
    </row>
    <row r="202" spans="1:17" x14ac:dyDescent="0.25">
      <c r="A202" s="41">
        <v>44778</v>
      </c>
      <c r="B202" s="56">
        <v>3</v>
      </c>
      <c r="C202" t="s">
        <v>219</v>
      </c>
      <c r="D202" t="s">
        <v>220</v>
      </c>
      <c r="E202" t="s">
        <v>297</v>
      </c>
      <c r="G202" s="64">
        <v>1160.01</v>
      </c>
      <c r="H202" s="56">
        <v>1</v>
      </c>
      <c r="I202" s="71">
        <v>1160.01</v>
      </c>
      <c r="J202" s="41">
        <v>44780</v>
      </c>
      <c r="K202" t="s">
        <v>20</v>
      </c>
      <c r="L202" t="s">
        <v>24</v>
      </c>
      <c r="N202" t="str">
        <f t="shared" si="14"/>
        <v>NÃO</v>
      </c>
      <c r="O202" t="str">
        <f t="shared" si="16"/>
        <v/>
      </c>
      <c r="P202" s="52" t="str">
        <f t="shared" si="15"/>
        <v>44778300360305000104REF. 07/20221160,0144780</v>
      </c>
      <c r="Q202" s="1">
        <f>IF(A202=0,"",VLOOKUP($A202,RESUMO!$A$8:$B$107,2,FALSE))</f>
        <v>8</v>
      </c>
    </row>
    <row r="203" spans="1:17" x14ac:dyDescent="0.25">
      <c r="A203" s="41">
        <v>44778</v>
      </c>
      <c r="B203" s="56">
        <v>3</v>
      </c>
      <c r="C203" t="s">
        <v>221</v>
      </c>
      <c r="D203" t="s">
        <v>222</v>
      </c>
      <c r="E203" t="s">
        <v>319</v>
      </c>
      <c r="G203" s="64">
        <v>408.11</v>
      </c>
      <c r="H203" s="56">
        <v>1</v>
      </c>
      <c r="I203" s="71">
        <v>408.11</v>
      </c>
      <c r="J203" s="41">
        <v>44792</v>
      </c>
      <c r="K203" t="s">
        <v>20</v>
      </c>
      <c r="L203" t="s">
        <v>24</v>
      </c>
      <c r="N203" t="str">
        <f t="shared" si="14"/>
        <v>NÃO</v>
      </c>
      <c r="O203" t="str">
        <f t="shared" si="16"/>
        <v/>
      </c>
      <c r="P203" s="52" t="str">
        <f t="shared" si="15"/>
        <v>44778300394460000141REF. IRRF 07/2022408,1144792</v>
      </c>
      <c r="Q203" s="1">
        <f>IF(A203=0,"",VLOOKUP($A203,RESUMO!$A$8:$B$107,2,FALSE))</f>
        <v>8</v>
      </c>
    </row>
    <row r="204" spans="1:17" x14ac:dyDescent="0.25">
      <c r="A204" s="41">
        <v>44778</v>
      </c>
      <c r="B204" s="56">
        <v>3</v>
      </c>
      <c r="C204" t="s">
        <v>221</v>
      </c>
      <c r="D204" t="s">
        <v>222</v>
      </c>
      <c r="E204" t="s">
        <v>320</v>
      </c>
      <c r="G204" s="64">
        <v>5418.05</v>
      </c>
      <c r="H204" s="56">
        <v>1</v>
      </c>
      <c r="I204" s="71">
        <v>5418.05</v>
      </c>
      <c r="J204" s="41">
        <v>44792</v>
      </c>
      <c r="K204" t="s">
        <v>20</v>
      </c>
      <c r="L204" t="s">
        <v>24</v>
      </c>
      <c r="N204" t="str">
        <f t="shared" si="14"/>
        <v>NÃO</v>
      </c>
      <c r="O204" t="str">
        <f t="shared" si="16"/>
        <v/>
      </c>
      <c r="P204" s="52" t="str">
        <f t="shared" si="15"/>
        <v>44778300394460000141REF. INSS 07/20225418,0544792</v>
      </c>
      <c r="Q204" s="1">
        <f>IF(A204=0,"",VLOOKUP($A204,RESUMO!$A$8:$B$107,2,FALSE))</f>
        <v>8</v>
      </c>
    </row>
    <row r="205" spans="1:17" x14ac:dyDescent="0.25">
      <c r="A205" s="41">
        <v>44778</v>
      </c>
      <c r="B205" s="56">
        <v>4</v>
      </c>
      <c r="C205" t="s">
        <v>25</v>
      </c>
      <c r="D205" t="s">
        <v>26</v>
      </c>
      <c r="E205" t="s">
        <v>321</v>
      </c>
      <c r="G205" s="64">
        <v>13.9</v>
      </c>
      <c r="H205" s="56">
        <v>1</v>
      </c>
      <c r="I205" s="71">
        <v>13.9</v>
      </c>
      <c r="J205" s="41">
        <v>44778</v>
      </c>
      <c r="K205" t="s">
        <v>28</v>
      </c>
      <c r="L205" t="s">
        <v>29</v>
      </c>
      <c r="N205" t="str">
        <f t="shared" si="14"/>
        <v>NÃO</v>
      </c>
      <c r="O205" t="str">
        <f t="shared" si="16"/>
        <v/>
      </c>
      <c r="P205" s="52" t="str">
        <f t="shared" si="15"/>
        <v>44778409907674699SUPERMERCADO BH - SACO DE LIXO13,944778</v>
      </c>
      <c r="Q205" s="1">
        <f>IF(A205=0,"",VLOOKUP($A205,RESUMO!$A$8:$B$107,2,FALSE))</f>
        <v>8</v>
      </c>
    </row>
    <row r="206" spans="1:17" x14ac:dyDescent="0.25">
      <c r="A206" s="41">
        <v>44778</v>
      </c>
      <c r="B206" s="56">
        <v>5</v>
      </c>
      <c r="C206" t="s">
        <v>322</v>
      </c>
      <c r="D206" t="s">
        <v>323</v>
      </c>
      <c r="E206" t="s">
        <v>324</v>
      </c>
      <c r="G206" s="64">
        <v>15</v>
      </c>
      <c r="H206" s="56">
        <v>1</v>
      </c>
      <c r="I206" s="71">
        <v>15</v>
      </c>
      <c r="J206" s="41">
        <v>44767</v>
      </c>
      <c r="K206" t="s">
        <v>28</v>
      </c>
      <c r="L206" t="s">
        <v>76</v>
      </c>
      <c r="N206" t="str">
        <f t="shared" si="14"/>
        <v>NÃO</v>
      </c>
      <c r="O206" t="str">
        <f t="shared" si="16"/>
        <v>SIM</v>
      </c>
      <c r="P206" s="52" t="str">
        <f t="shared" si="15"/>
        <v>44778500000011479WESLEY DA SILVA DOS SANTOS - FRETE1544767</v>
      </c>
      <c r="Q206" s="1">
        <f>IF(A206=0,"",VLOOKUP($A206,RESUMO!$A$8:$B$107,2,FALSE))</f>
        <v>8</v>
      </c>
    </row>
    <row r="207" spans="1:17" x14ac:dyDescent="0.25">
      <c r="A207" s="41">
        <v>44778</v>
      </c>
      <c r="B207" s="56">
        <v>5</v>
      </c>
      <c r="C207" t="s">
        <v>325</v>
      </c>
      <c r="D207" t="s">
        <v>326</v>
      </c>
      <c r="E207" t="s">
        <v>327</v>
      </c>
      <c r="F207" t="s">
        <v>328</v>
      </c>
      <c r="G207" s="64">
        <v>1650</v>
      </c>
      <c r="H207" s="56">
        <v>1</v>
      </c>
      <c r="I207" s="71">
        <v>1650</v>
      </c>
      <c r="J207" s="41">
        <v>44768</v>
      </c>
      <c r="K207" t="s">
        <v>33</v>
      </c>
      <c r="L207" t="s">
        <v>24</v>
      </c>
      <c r="N207" t="str">
        <f t="shared" si="14"/>
        <v>NÃO</v>
      </c>
      <c r="O207" t="str">
        <f t="shared" si="16"/>
        <v>SIM</v>
      </c>
      <c r="P207" s="52" t="str">
        <f t="shared" si="15"/>
        <v>44778508858494000151BLOCO 20165044768</v>
      </c>
      <c r="Q207" s="1">
        <f>IF(A207=0,"",VLOOKUP($A207,RESUMO!$A$8:$B$107,2,FALSE))</f>
        <v>8</v>
      </c>
    </row>
    <row r="208" spans="1:17" x14ac:dyDescent="0.25">
      <c r="A208" s="41">
        <v>44778</v>
      </c>
      <c r="B208" s="56">
        <v>5</v>
      </c>
      <c r="C208" t="s">
        <v>329</v>
      </c>
      <c r="D208" t="s">
        <v>330</v>
      </c>
      <c r="E208" t="s">
        <v>141</v>
      </c>
      <c r="G208" s="64">
        <v>13200</v>
      </c>
      <c r="H208" s="56">
        <v>1</v>
      </c>
      <c r="I208" s="71">
        <v>3200</v>
      </c>
      <c r="J208" s="41">
        <v>44767</v>
      </c>
      <c r="K208" t="s">
        <v>33</v>
      </c>
      <c r="L208" t="s">
        <v>331</v>
      </c>
      <c r="N208" t="str">
        <f t="shared" si="14"/>
        <v>NÃO</v>
      </c>
      <c r="O208" t="str">
        <f t="shared" si="16"/>
        <v>SIM</v>
      </c>
      <c r="P208" s="52" t="str">
        <f t="shared" si="15"/>
        <v>44778528353992000150MATERIAIS DIVERSOS1320044767</v>
      </c>
      <c r="Q208" s="1">
        <f>IF(A208=0,"",VLOOKUP($A208,RESUMO!$A$8:$B$107,2,FALSE))</f>
        <v>8</v>
      </c>
    </row>
    <row r="209" spans="1:17" x14ac:dyDescent="0.25">
      <c r="A209" s="41">
        <v>44778</v>
      </c>
      <c r="B209" s="56">
        <v>5</v>
      </c>
      <c r="C209" t="s">
        <v>276</v>
      </c>
      <c r="D209" t="s">
        <v>277</v>
      </c>
      <c r="E209" t="s">
        <v>332</v>
      </c>
      <c r="F209" t="s">
        <v>333</v>
      </c>
      <c r="G209" s="64">
        <v>1367.05</v>
      </c>
      <c r="H209" s="56">
        <v>1</v>
      </c>
      <c r="I209" s="71">
        <v>1367.05</v>
      </c>
      <c r="J209" s="41">
        <v>44760</v>
      </c>
      <c r="K209" t="s">
        <v>33</v>
      </c>
      <c r="L209" t="s">
        <v>24</v>
      </c>
      <c r="N209" t="str">
        <f t="shared" si="14"/>
        <v>NÃO</v>
      </c>
      <c r="O209" t="str">
        <f t="shared" si="16"/>
        <v>SIM</v>
      </c>
      <c r="P209" s="52" t="str">
        <f t="shared" si="15"/>
        <v>44778517359233000188PREGOS1367,0544760</v>
      </c>
      <c r="Q209" s="1">
        <f>IF(A209=0,"",VLOOKUP($A209,RESUMO!$A$8:$B$107,2,FALSE))</f>
        <v>8</v>
      </c>
    </row>
    <row r="210" spans="1:17" x14ac:dyDescent="0.25">
      <c r="A210" s="41">
        <v>44793</v>
      </c>
      <c r="B210" s="56">
        <v>1</v>
      </c>
      <c r="C210" t="s">
        <v>117</v>
      </c>
      <c r="D210" t="s">
        <v>173</v>
      </c>
      <c r="E210" t="s">
        <v>175</v>
      </c>
      <c r="G210" s="64">
        <v>2000</v>
      </c>
      <c r="H210" s="56">
        <v>1</v>
      </c>
      <c r="I210" s="71">
        <v>2000</v>
      </c>
      <c r="J210" s="41">
        <v>44793</v>
      </c>
      <c r="K210" t="s">
        <v>20</v>
      </c>
      <c r="L210" t="s">
        <v>174</v>
      </c>
      <c r="N210" t="str">
        <f t="shared" si="14"/>
        <v>NÃO</v>
      </c>
      <c r="O210" t="str">
        <f t="shared" si="16"/>
        <v/>
      </c>
      <c r="P210" s="52" t="str">
        <f t="shared" si="15"/>
        <v>44793107378472808SALÁRIO200044793</v>
      </c>
      <c r="Q210" s="1">
        <f>IF(A210=0,"",VLOOKUP($A210,RESUMO!$A$8:$B$107,2,FALSE))</f>
        <v>9</v>
      </c>
    </row>
    <row r="211" spans="1:17" x14ac:dyDescent="0.25">
      <c r="A211" s="41">
        <v>44793</v>
      </c>
      <c r="B211" s="56">
        <v>1</v>
      </c>
      <c r="C211" t="s">
        <v>84</v>
      </c>
      <c r="D211" t="s">
        <v>85</v>
      </c>
      <c r="E211" t="s">
        <v>175</v>
      </c>
      <c r="G211" s="64">
        <v>576</v>
      </c>
      <c r="H211" s="56">
        <v>1</v>
      </c>
      <c r="I211" s="71">
        <v>576</v>
      </c>
      <c r="J211" s="41">
        <v>44793</v>
      </c>
      <c r="K211" t="s">
        <v>20</v>
      </c>
      <c r="L211" t="s">
        <v>176</v>
      </c>
      <c r="N211" t="str">
        <f t="shared" si="14"/>
        <v>NÃO</v>
      </c>
      <c r="O211" t="str">
        <f t="shared" si="16"/>
        <v/>
      </c>
      <c r="P211" s="52" t="str">
        <f t="shared" si="15"/>
        <v>44793141623141877SALÁRIO57644793</v>
      </c>
      <c r="Q211" s="1">
        <f>IF(A211=0,"",VLOOKUP($A211,RESUMO!$A$8:$B$107,2,FALSE))</f>
        <v>9</v>
      </c>
    </row>
    <row r="212" spans="1:17" x14ac:dyDescent="0.25">
      <c r="A212" s="41">
        <v>44793</v>
      </c>
      <c r="B212" s="56">
        <v>1</v>
      </c>
      <c r="C212" t="s">
        <v>42</v>
      </c>
      <c r="D212" t="s">
        <v>43</v>
      </c>
      <c r="E212" t="s">
        <v>175</v>
      </c>
      <c r="G212" s="64">
        <v>988</v>
      </c>
      <c r="H212" s="56">
        <v>1</v>
      </c>
      <c r="I212" s="71">
        <v>988</v>
      </c>
      <c r="J212" s="41">
        <v>44793</v>
      </c>
      <c r="K212" t="s">
        <v>20</v>
      </c>
      <c r="L212" t="s">
        <v>44</v>
      </c>
      <c r="N212" t="str">
        <f t="shared" si="14"/>
        <v>NÃO</v>
      </c>
      <c r="O212" t="str">
        <f t="shared" si="16"/>
        <v/>
      </c>
      <c r="P212" s="52" t="str">
        <f t="shared" si="15"/>
        <v>44793113539956662SALÁRIO98844793</v>
      </c>
      <c r="Q212" s="1">
        <f>IF(A212=0,"",VLOOKUP($A212,RESUMO!$A$8:$B$107,2,FALSE))</f>
        <v>9</v>
      </c>
    </row>
    <row r="213" spans="1:17" x14ac:dyDescent="0.25">
      <c r="A213" s="41">
        <v>44793</v>
      </c>
      <c r="B213" s="56">
        <v>1</v>
      </c>
      <c r="C213" t="s">
        <v>180</v>
      </c>
      <c r="D213" t="s">
        <v>181</v>
      </c>
      <c r="E213" t="s">
        <v>175</v>
      </c>
      <c r="G213" s="64">
        <v>576</v>
      </c>
      <c r="H213" s="56">
        <v>1</v>
      </c>
      <c r="I213" s="71">
        <v>576</v>
      </c>
      <c r="J213" s="41">
        <v>44793</v>
      </c>
      <c r="K213" t="s">
        <v>20</v>
      </c>
      <c r="L213" t="s">
        <v>182</v>
      </c>
      <c r="N213" t="str">
        <f t="shared" si="14"/>
        <v>NÃO</v>
      </c>
      <c r="O213" t="str">
        <f t="shared" si="16"/>
        <v/>
      </c>
      <c r="P213" s="52" t="str">
        <f t="shared" si="15"/>
        <v>44793111200000000SALÁRIO57644793</v>
      </c>
      <c r="Q213" s="1">
        <f>IF(A213=0,"",VLOOKUP($A213,RESUMO!$A$8:$B$107,2,FALSE))</f>
        <v>9</v>
      </c>
    </row>
    <row r="214" spans="1:17" x14ac:dyDescent="0.25">
      <c r="A214" s="41">
        <v>44793</v>
      </c>
      <c r="B214" s="56">
        <v>1</v>
      </c>
      <c r="C214" t="s">
        <v>34</v>
      </c>
      <c r="D214" t="s">
        <v>35</v>
      </c>
      <c r="E214" t="s">
        <v>175</v>
      </c>
      <c r="G214" s="64">
        <v>576</v>
      </c>
      <c r="H214" s="56">
        <v>1</v>
      </c>
      <c r="I214" s="71">
        <v>576</v>
      </c>
      <c r="J214" s="41">
        <v>44793</v>
      </c>
      <c r="K214" t="s">
        <v>20</v>
      </c>
      <c r="L214" t="s">
        <v>36</v>
      </c>
      <c r="N214" t="str">
        <f t="shared" si="14"/>
        <v>NÃO</v>
      </c>
      <c r="O214" t="str">
        <f t="shared" si="16"/>
        <v/>
      </c>
      <c r="P214" s="52" t="str">
        <f t="shared" si="15"/>
        <v>44793170428051600SALÁRIO57644793</v>
      </c>
      <c r="Q214" s="1">
        <f>IF(A214=0,"",VLOOKUP($A214,RESUMO!$A$8:$B$107,2,FALSE))</f>
        <v>9</v>
      </c>
    </row>
    <row r="215" spans="1:17" x14ac:dyDescent="0.25">
      <c r="A215" s="41">
        <v>44793</v>
      </c>
      <c r="B215" s="56">
        <v>1</v>
      </c>
      <c r="C215" t="s">
        <v>17</v>
      </c>
      <c r="D215" t="s">
        <v>18</v>
      </c>
      <c r="E215" t="s">
        <v>175</v>
      </c>
      <c r="G215" s="64">
        <v>988</v>
      </c>
      <c r="H215" s="56">
        <v>1</v>
      </c>
      <c r="I215" s="71">
        <v>988</v>
      </c>
      <c r="J215" s="41">
        <v>44793</v>
      </c>
      <c r="K215" t="s">
        <v>20</v>
      </c>
      <c r="L215" t="s">
        <v>21</v>
      </c>
      <c r="N215" t="str">
        <f t="shared" si="14"/>
        <v>NÃO</v>
      </c>
      <c r="O215" t="str">
        <f t="shared" si="16"/>
        <v/>
      </c>
      <c r="P215" s="52" t="str">
        <f t="shared" si="15"/>
        <v>44793112125858606SALÁRIO98844793</v>
      </c>
      <c r="Q215" s="1">
        <f>IF(A215=0,"",VLOOKUP($A215,RESUMO!$A$8:$B$107,2,FALSE))</f>
        <v>9</v>
      </c>
    </row>
    <row r="216" spans="1:17" x14ac:dyDescent="0.25">
      <c r="A216" s="41">
        <v>44793</v>
      </c>
      <c r="B216" s="56">
        <v>1</v>
      </c>
      <c r="C216" t="s">
        <v>282</v>
      </c>
      <c r="D216" t="s">
        <v>283</v>
      </c>
      <c r="E216" t="s">
        <v>19</v>
      </c>
      <c r="G216" s="64">
        <v>130</v>
      </c>
      <c r="H216" s="56">
        <v>10</v>
      </c>
      <c r="I216" s="71">
        <v>1300</v>
      </c>
      <c r="J216" s="41">
        <v>44793</v>
      </c>
      <c r="K216" t="s">
        <v>20</v>
      </c>
      <c r="L216" t="s">
        <v>284</v>
      </c>
      <c r="N216" t="str">
        <f t="shared" si="14"/>
        <v>NÃO</v>
      </c>
      <c r="O216" t="str">
        <f t="shared" si="16"/>
        <v/>
      </c>
      <c r="P216" s="52" t="str">
        <f t="shared" si="15"/>
        <v>44793114758063613DIÁRIA13044793</v>
      </c>
      <c r="Q216" s="1">
        <f>IF(A216=0,"",VLOOKUP($A216,RESUMO!$A$8:$B$107,2,FALSE))</f>
        <v>9</v>
      </c>
    </row>
    <row r="217" spans="1:17" x14ac:dyDescent="0.25">
      <c r="A217" s="41">
        <v>44793</v>
      </c>
      <c r="B217" s="56">
        <v>1</v>
      </c>
      <c r="C217" t="s">
        <v>279</v>
      </c>
      <c r="D217" t="s">
        <v>280</v>
      </c>
      <c r="E217" t="s">
        <v>19</v>
      </c>
      <c r="G217" s="64">
        <v>190</v>
      </c>
      <c r="H217" s="56">
        <v>10</v>
      </c>
      <c r="I217" s="71">
        <v>1900</v>
      </c>
      <c r="J217" s="41">
        <v>44793</v>
      </c>
      <c r="K217" t="s">
        <v>20</v>
      </c>
      <c r="L217" t="s">
        <v>281</v>
      </c>
      <c r="N217" t="str">
        <f t="shared" si="14"/>
        <v>NÃO</v>
      </c>
      <c r="O217" t="str">
        <f t="shared" si="16"/>
        <v/>
      </c>
      <c r="P217" s="52" t="str">
        <f t="shared" si="15"/>
        <v>44793110526143614DIÁRIA19044793</v>
      </c>
      <c r="Q217" s="1">
        <f>IF(A217=0,"",VLOOKUP($A217,RESUMO!$A$8:$B$107,2,FALSE))</f>
        <v>9</v>
      </c>
    </row>
    <row r="218" spans="1:17" x14ac:dyDescent="0.25">
      <c r="A218" s="41">
        <v>44793</v>
      </c>
      <c r="B218" s="56">
        <v>1</v>
      </c>
      <c r="C218" t="s">
        <v>285</v>
      </c>
      <c r="D218" t="s">
        <v>286</v>
      </c>
      <c r="E218" t="s">
        <v>19</v>
      </c>
      <c r="G218" s="64">
        <v>110</v>
      </c>
      <c r="H218" s="56">
        <v>9</v>
      </c>
      <c r="I218" s="71">
        <v>990</v>
      </c>
      <c r="J218" s="41">
        <v>44793</v>
      </c>
      <c r="K218" t="s">
        <v>20</v>
      </c>
      <c r="L218" t="s">
        <v>287</v>
      </c>
      <c r="N218" t="str">
        <f t="shared" si="14"/>
        <v>NÃO</v>
      </c>
      <c r="O218" t="str">
        <f t="shared" si="16"/>
        <v/>
      </c>
      <c r="P218" s="52" t="str">
        <f t="shared" si="15"/>
        <v>44793106493573610DIÁRIA11044793</v>
      </c>
      <c r="Q218" s="1">
        <f>IF(A218=0,"",VLOOKUP($A218,RESUMO!$A$8:$B$107,2,FALSE))</f>
        <v>9</v>
      </c>
    </row>
    <row r="219" spans="1:17" x14ac:dyDescent="0.25">
      <c r="A219" s="41">
        <v>44793</v>
      </c>
      <c r="B219" s="56">
        <v>1</v>
      </c>
      <c r="C219" t="s">
        <v>334</v>
      </c>
      <c r="D219" t="s">
        <v>335</v>
      </c>
      <c r="E219" t="s">
        <v>19</v>
      </c>
      <c r="G219" s="64">
        <v>110</v>
      </c>
      <c r="H219" s="56">
        <v>10</v>
      </c>
      <c r="I219" s="71">
        <v>1100</v>
      </c>
      <c r="J219" s="41">
        <v>44793</v>
      </c>
      <c r="K219" t="s">
        <v>20</v>
      </c>
      <c r="L219" t="s">
        <v>336</v>
      </c>
      <c r="N219" t="str">
        <f t="shared" si="14"/>
        <v>NÃO</v>
      </c>
      <c r="O219" t="str">
        <f t="shared" si="16"/>
        <v/>
      </c>
      <c r="P219" s="52" t="str">
        <f t="shared" si="15"/>
        <v>44793103124439600DIÁRIA11044793</v>
      </c>
      <c r="Q219" s="1">
        <f>IF(A219=0,"",VLOOKUP($A219,RESUMO!$A$8:$B$107,2,FALSE))</f>
        <v>9</v>
      </c>
    </row>
    <row r="220" spans="1:17" x14ac:dyDescent="0.25">
      <c r="A220" s="41">
        <v>44793</v>
      </c>
      <c r="B220" s="56">
        <v>1</v>
      </c>
      <c r="C220" t="s">
        <v>290</v>
      </c>
      <c r="D220" t="s">
        <v>291</v>
      </c>
      <c r="E220" t="s">
        <v>19</v>
      </c>
      <c r="G220" s="64">
        <v>170</v>
      </c>
      <c r="H220" s="56">
        <v>10</v>
      </c>
      <c r="I220" s="71">
        <v>1700</v>
      </c>
      <c r="J220" s="41">
        <v>44793</v>
      </c>
      <c r="K220" t="s">
        <v>20</v>
      </c>
      <c r="L220" t="s">
        <v>292</v>
      </c>
      <c r="N220" t="str">
        <f t="shared" si="14"/>
        <v>NÃO</v>
      </c>
      <c r="O220" t="str">
        <f t="shared" si="16"/>
        <v/>
      </c>
      <c r="P220" s="52" t="str">
        <f t="shared" si="15"/>
        <v>44793121594554668DIÁRIA17044793</v>
      </c>
      <c r="Q220" s="1">
        <f>IF(A220=0,"",VLOOKUP($A220,RESUMO!$A$8:$B$107,2,FALSE))</f>
        <v>9</v>
      </c>
    </row>
    <row r="221" spans="1:17" x14ac:dyDescent="0.25">
      <c r="A221" s="41">
        <v>44793</v>
      </c>
      <c r="B221" s="56">
        <v>1</v>
      </c>
      <c r="C221" t="s">
        <v>293</v>
      </c>
      <c r="D221" t="s">
        <v>294</v>
      </c>
      <c r="E221" t="s">
        <v>19</v>
      </c>
      <c r="G221" s="64">
        <v>170</v>
      </c>
      <c r="H221" s="56">
        <v>9</v>
      </c>
      <c r="I221" s="71">
        <v>1530</v>
      </c>
      <c r="J221" s="41">
        <v>44793</v>
      </c>
      <c r="K221" t="s">
        <v>20</v>
      </c>
      <c r="L221" t="s">
        <v>295</v>
      </c>
      <c r="N221" t="str">
        <f t="shared" si="14"/>
        <v>NÃO</v>
      </c>
      <c r="O221" t="str">
        <f t="shared" si="16"/>
        <v/>
      </c>
      <c r="P221" s="52" t="str">
        <f t="shared" si="15"/>
        <v>44793109394979646DIÁRIA17044793</v>
      </c>
      <c r="Q221" s="1">
        <f>IF(A221=0,"",VLOOKUP($A221,RESUMO!$A$8:$B$107,2,FALSE))</f>
        <v>9</v>
      </c>
    </row>
    <row r="222" spans="1:17" x14ac:dyDescent="0.25">
      <c r="A222" s="41">
        <v>44793</v>
      </c>
      <c r="B222" s="56">
        <v>1</v>
      </c>
      <c r="C222" t="s">
        <v>177</v>
      </c>
      <c r="D222" t="s">
        <v>178</v>
      </c>
      <c r="E222" t="s">
        <v>19</v>
      </c>
      <c r="G222" s="64">
        <v>190</v>
      </c>
      <c r="H222" s="56">
        <v>9</v>
      </c>
      <c r="I222" s="71">
        <v>1710</v>
      </c>
      <c r="J222" s="41">
        <v>44793</v>
      </c>
      <c r="K222" t="s">
        <v>20</v>
      </c>
      <c r="L222" t="s">
        <v>179</v>
      </c>
      <c r="N222" t="str">
        <f t="shared" si="14"/>
        <v>NÃO</v>
      </c>
      <c r="O222" t="str">
        <f t="shared" si="16"/>
        <v/>
      </c>
      <c r="P222" s="52" t="str">
        <f t="shared" si="15"/>
        <v>44793100959416650DIÁRIA19044793</v>
      </c>
      <c r="Q222" s="1">
        <f>IF(A222=0,"",VLOOKUP($A222,RESUMO!$A$8:$B$107,2,FALSE))</f>
        <v>9</v>
      </c>
    </row>
    <row r="223" spans="1:17" x14ac:dyDescent="0.25">
      <c r="A223" s="41">
        <v>44793</v>
      </c>
      <c r="B223" s="56">
        <v>1</v>
      </c>
      <c r="C223" t="s">
        <v>249</v>
      </c>
      <c r="D223" t="s">
        <v>250</v>
      </c>
      <c r="E223" t="s">
        <v>19</v>
      </c>
      <c r="G223" s="64">
        <v>130</v>
      </c>
      <c r="H223" s="56">
        <v>10</v>
      </c>
      <c r="I223" s="71">
        <v>1300</v>
      </c>
      <c r="J223" s="41">
        <v>44793</v>
      </c>
      <c r="K223" t="s">
        <v>20</v>
      </c>
      <c r="L223" t="s">
        <v>251</v>
      </c>
      <c r="N223" t="str">
        <f t="shared" si="14"/>
        <v>NÃO</v>
      </c>
      <c r="O223" t="str">
        <f t="shared" si="16"/>
        <v/>
      </c>
      <c r="P223" s="52" t="str">
        <f t="shared" si="15"/>
        <v>44793163268060625DIÁRIA13044793</v>
      </c>
      <c r="Q223" s="1">
        <f>IF(A223=0,"",VLOOKUP($A223,RESUMO!$A$8:$B$107,2,FALSE))</f>
        <v>9</v>
      </c>
    </row>
    <row r="224" spans="1:17" x14ac:dyDescent="0.25">
      <c r="A224" s="41">
        <v>44793</v>
      </c>
      <c r="B224" s="56">
        <v>1</v>
      </c>
      <c r="C224" t="s">
        <v>337</v>
      </c>
      <c r="D224" t="s">
        <v>338</v>
      </c>
      <c r="E224" t="s">
        <v>19</v>
      </c>
      <c r="G224" s="64">
        <v>180</v>
      </c>
      <c r="H224" s="56">
        <v>10</v>
      </c>
      <c r="I224" s="71">
        <v>1800</v>
      </c>
      <c r="J224" s="41">
        <v>44793</v>
      </c>
      <c r="K224" t="s">
        <v>20</v>
      </c>
      <c r="L224" t="s">
        <v>339</v>
      </c>
      <c r="N224" t="str">
        <f t="shared" si="14"/>
        <v>NÃO</v>
      </c>
      <c r="O224" t="str">
        <f t="shared" si="16"/>
        <v/>
      </c>
      <c r="P224" s="52" t="str">
        <f t="shared" si="15"/>
        <v>44793179702732620DIÁRIA18044793</v>
      </c>
      <c r="Q224" s="1">
        <f>IF(A224=0,"",VLOOKUP($A224,RESUMO!$A$8:$B$107,2,FALSE))</f>
        <v>9</v>
      </c>
    </row>
    <row r="225" spans="1:17" x14ac:dyDescent="0.25">
      <c r="A225" s="41">
        <v>44793</v>
      </c>
      <c r="B225" s="56">
        <v>2</v>
      </c>
      <c r="C225" t="s">
        <v>135</v>
      </c>
      <c r="D225" t="s">
        <v>136</v>
      </c>
      <c r="E225" t="s">
        <v>340</v>
      </c>
      <c r="G225" s="64">
        <v>70</v>
      </c>
      <c r="H225" s="56">
        <v>1</v>
      </c>
      <c r="I225" s="71">
        <v>70</v>
      </c>
      <c r="J225" s="41">
        <v>44793</v>
      </c>
      <c r="K225" t="s">
        <v>20</v>
      </c>
      <c r="L225" t="s">
        <v>76</v>
      </c>
      <c r="N225" t="str">
        <f t="shared" si="14"/>
        <v>NÃO</v>
      </c>
      <c r="O225" t="str">
        <f t="shared" si="16"/>
        <v/>
      </c>
      <c r="P225" s="52" t="str">
        <f t="shared" si="15"/>
        <v>44793200000011045EVENTOS SST E-SOCIAL 20/087044793</v>
      </c>
      <c r="Q225" s="1">
        <f>IF(A225=0,"",VLOOKUP($A225,RESUMO!$A$8:$B$107,2,FALSE))</f>
        <v>9</v>
      </c>
    </row>
    <row r="226" spans="1:17" x14ac:dyDescent="0.25">
      <c r="A226" s="41">
        <v>44793</v>
      </c>
      <c r="B226" s="56">
        <v>2</v>
      </c>
      <c r="C226" t="s">
        <v>77</v>
      </c>
      <c r="D226" t="s">
        <v>78</v>
      </c>
      <c r="E226" t="s">
        <v>341</v>
      </c>
      <c r="G226" s="64">
        <v>3780</v>
      </c>
      <c r="H226" s="56">
        <v>1</v>
      </c>
      <c r="I226" s="71">
        <v>3780</v>
      </c>
      <c r="J226" s="41">
        <v>44793</v>
      </c>
      <c r="K226" t="s">
        <v>33</v>
      </c>
      <c r="L226" t="s">
        <v>80</v>
      </c>
      <c r="N226" t="str">
        <f t="shared" si="14"/>
        <v>NÃO</v>
      </c>
      <c r="O226" t="str">
        <f t="shared" si="16"/>
        <v/>
      </c>
      <c r="P226" s="52" t="str">
        <f t="shared" si="15"/>
        <v>44793237052904870AREIA E BRITA PED. Nº 2191/ 2/ 3/ 4378044793</v>
      </c>
      <c r="Q226" s="1">
        <f>IF(A226=0,"",VLOOKUP($A226,RESUMO!$A$8:$B$107,2,FALSE))</f>
        <v>9</v>
      </c>
    </row>
    <row r="227" spans="1:17" x14ac:dyDescent="0.25">
      <c r="A227" s="41">
        <v>44793</v>
      </c>
      <c r="B227" s="56">
        <v>3</v>
      </c>
      <c r="C227" t="s">
        <v>342</v>
      </c>
      <c r="D227" t="s">
        <v>343</v>
      </c>
      <c r="E227" t="s">
        <v>344</v>
      </c>
      <c r="G227" s="64">
        <v>21.35</v>
      </c>
      <c r="H227" s="56">
        <v>1</v>
      </c>
      <c r="I227" s="71">
        <v>21.35</v>
      </c>
      <c r="J227" s="41">
        <v>44793</v>
      </c>
      <c r="K227" t="s">
        <v>28</v>
      </c>
      <c r="L227" t="s">
        <v>24</v>
      </c>
      <c r="N227" t="str">
        <f t="shared" si="14"/>
        <v>NÃO</v>
      </c>
      <c r="O227" t="str">
        <f t="shared" si="16"/>
        <v/>
      </c>
      <c r="P227" s="52" t="str">
        <f t="shared" si="15"/>
        <v>44793343283811001202PASTA CATALAGO - BOLETO Nº 12635520021,3544793</v>
      </c>
      <c r="Q227" s="1">
        <f>IF(A227=0,"",VLOOKUP($A227,RESUMO!$A$8:$B$107,2,FALSE))</f>
        <v>9</v>
      </c>
    </row>
    <row r="228" spans="1:17" x14ac:dyDescent="0.25">
      <c r="A228" s="41">
        <v>44793</v>
      </c>
      <c r="B228" s="56">
        <v>3</v>
      </c>
      <c r="C228" t="s">
        <v>144</v>
      </c>
      <c r="D228" t="s">
        <v>145</v>
      </c>
      <c r="E228" t="s">
        <v>345</v>
      </c>
      <c r="F228" t="s">
        <v>346</v>
      </c>
      <c r="G228" s="64">
        <v>1020</v>
      </c>
      <c r="H228" s="56">
        <v>1</v>
      </c>
      <c r="I228" s="71">
        <v>1020</v>
      </c>
      <c r="J228" s="41">
        <v>44797</v>
      </c>
      <c r="K228" t="s">
        <v>148</v>
      </c>
      <c r="L228" t="s">
        <v>24</v>
      </c>
      <c r="N228" t="str">
        <f t="shared" si="14"/>
        <v>NÃO</v>
      </c>
      <c r="O228" t="str">
        <f t="shared" si="16"/>
        <v/>
      </c>
      <c r="P228" s="52" t="str">
        <f t="shared" si="15"/>
        <v>44793307409393000130MARTELO E COMPACTADOR102044797</v>
      </c>
      <c r="Q228" s="1">
        <f>IF(A228=0,"",VLOOKUP($A228,RESUMO!$A$8:$B$107,2,FALSE))</f>
        <v>9</v>
      </c>
    </row>
    <row r="229" spans="1:17" x14ac:dyDescent="0.25">
      <c r="A229" s="41">
        <v>44793</v>
      </c>
      <c r="B229" s="56">
        <v>3</v>
      </c>
      <c r="C229" t="s">
        <v>305</v>
      </c>
      <c r="D229" t="s">
        <v>306</v>
      </c>
      <c r="E229" t="s">
        <v>307</v>
      </c>
      <c r="F229" t="s">
        <v>347</v>
      </c>
      <c r="G229" s="64">
        <v>2528</v>
      </c>
      <c r="H229" s="56">
        <v>1</v>
      </c>
      <c r="I229" s="71">
        <v>2528</v>
      </c>
      <c r="J229" s="41">
        <v>44799</v>
      </c>
      <c r="K229" t="s">
        <v>33</v>
      </c>
      <c r="L229" t="s">
        <v>24</v>
      </c>
      <c r="N229" t="str">
        <f t="shared" si="14"/>
        <v>NÃO</v>
      </c>
      <c r="O229" t="str">
        <f t="shared" si="16"/>
        <v/>
      </c>
      <c r="P229" s="52" t="str">
        <f t="shared" si="15"/>
        <v>44793303562661000107CIMENTO252844799</v>
      </c>
      <c r="Q229" s="1">
        <f>IF(A229=0,"",VLOOKUP($A229,RESUMO!$A$8:$B$107,2,FALSE))</f>
        <v>9</v>
      </c>
    </row>
    <row r="230" spans="1:17" x14ac:dyDescent="0.25">
      <c r="A230" s="41">
        <v>44793</v>
      </c>
      <c r="B230" s="56">
        <v>3</v>
      </c>
      <c r="C230" t="s">
        <v>144</v>
      </c>
      <c r="D230" t="s">
        <v>145</v>
      </c>
      <c r="E230" t="s">
        <v>348</v>
      </c>
      <c r="F230" t="s">
        <v>349</v>
      </c>
      <c r="G230" s="64">
        <v>280</v>
      </c>
      <c r="H230" s="56">
        <v>1</v>
      </c>
      <c r="I230" s="71">
        <v>280</v>
      </c>
      <c r="J230" s="41">
        <v>44800</v>
      </c>
      <c r="K230" t="s">
        <v>148</v>
      </c>
      <c r="L230" t="s">
        <v>24</v>
      </c>
      <c r="N230" t="str">
        <f t="shared" si="14"/>
        <v>NÃO</v>
      </c>
      <c r="O230" t="str">
        <f t="shared" si="16"/>
        <v/>
      </c>
      <c r="P230" s="52" t="str">
        <f t="shared" si="15"/>
        <v>44793307409393000130BETONEIRA28044800</v>
      </c>
      <c r="Q230" s="1">
        <f>IF(A230=0,"",VLOOKUP($A230,RESUMO!$A$8:$B$107,2,FALSE))</f>
        <v>9</v>
      </c>
    </row>
    <row r="231" spans="1:17" x14ac:dyDescent="0.25">
      <c r="A231" s="41">
        <v>44793</v>
      </c>
      <c r="B231" s="56">
        <v>3</v>
      </c>
      <c r="C231" t="s">
        <v>258</v>
      </c>
      <c r="D231" t="s">
        <v>259</v>
      </c>
      <c r="E231" t="s">
        <v>350</v>
      </c>
      <c r="G231" s="64">
        <v>305</v>
      </c>
      <c r="H231" s="56">
        <v>1</v>
      </c>
      <c r="I231" s="71">
        <v>305</v>
      </c>
      <c r="J231" s="41">
        <v>44801</v>
      </c>
      <c r="K231" t="s">
        <v>148</v>
      </c>
      <c r="L231" t="s">
        <v>24</v>
      </c>
      <c r="N231" t="str">
        <f t="shared" si="14"/>
        <v>NÃO</v>
      </c>
      <c r="O231" t="str">
        <f t="shared" si="16"/>
        <v/>
      </c>
      <c r="P231" s="52" t="str">
        <f t="shared" si="15"/>
        <v>44793334713151000109ALUGUEL DE FORMAS E KIT SLUMP - FL 1092730544801</v>
      </c>
      <c r="Q231" s="1">
        <f>IF(A231=0,"",VLOOKUP($A231,RESUMO!$A$8:$B$107,2,FALSE))</f>
        <v>9</v>
      </c>
    </row>
    <row r="232" spans="1:17" x14ac:dyDescent="0.25">
      <c r="A232" s="41">
        <v>44793</v>
      </c>
      <c r="B232" s="56">
        <v>3</v>
      </c>
      <c r="C232" t="s">
        <v>160</v>
      </c>
      <c r="D232" t="s">
        <v>161</v>
      </c>
      <c r="E232" t="s">
        <v>351</v>
      </c>
      <c r="F232" t="s">
        <v>352</v>
      </c>
      <c r="G232" s="64">
        <v>1960</v>
      </c>
      <c r="H232" s="56">
        <v>1</v>
      </c>
      <c r="I232" s="71">
        <v>1960</v>
      </c>
      <c r="J232" s="41">
        <v>44802</v>
      </c>
      <c r="K232" t="s">
        <v>33</v>
      </c>
      <c r="L232" t="s">
        <v>24</v>
      </c>
      <c r="N232" t="str">
        <f t="shared" si="14"/>
        <v>NÃO</v>
      </c>
      <c r="O232" t="str">
        <f t="shared" si="16"/>
        <v/>
      </c>
      <c r="P232" s="52" t="str">
        <f t="shared" si="15"/>
        <v>44793317015387000152SIKADUR196044802</v>
      </c>
      <c r="Q232" s="1">
        <f>IF(A232=0,"",VLOOKUP($A232,RESUMO!$A$8:$B$107,2,FALSE))</f>
        <v>9</v>
      </c>
    </row>
    <row r="233" spans="1:17" x14ac:dyDescent="0.25">
      <c r="A233" s="41">
        <v>44793</v>
      </c>
      <c r="B233" s="56">
        <v>3</v>
      </c>
      <c r="C233" t="s">
        <v>149</v>
      </c>
      <c r="D233" t="s">
        <v>150</v>
      </c>
      <c r="E233" t="s">
        <v>353</v>
      </c>
      <c r="G233" s="64">
        <v>125.58</v>
      </c>
      <c r="H233" s="56">
        <v>1</v>
      </c>
      <c r="I233" s="71">
        <v>125.58</v>
      </c>
      <c r="J233" s="41">
        <v>44804</v>
      </c>
      <c r="K233" t="s">
        <v>20</v>
      </c>
      <c r="L233" t="s">
        <v>24</v>
      </c>
      <c r="N233" t="str">
        <f t="shared" si="14"/>
        <v>NÃO</v>
      </c>
      <c r="O233" t="str">
        <f t="shared" si="16"/>
        <v/>
      </c>
      <c r="P233" s="52" t="str">
        <f t="shared" si="15"/>
        <v>44793338727707000177COMPETENCIA 08/2022125,5844804</v>
      </c>
      <c r="Q233" s="1">
        <f>IF(A233=0,"",VLOOKUP($A233,RESUMO!$A$8:$B$107,2,FALSE))</f>
        <v>9</v>
      </c>
    </row>
    <row r="234" spans="1:17" x14ac:dyDescent="0.25">
      <c r="A234" s="41">
        <v>44793</v>
      </c>
      <c r="B234" s="56">
        <v>3</v>
      </c>
      <c r="C234" t="s">
        <v>193</v>
      </c>
      <c r="D234" t="s">
        <v>194</v>
      </c>
      <c r="E234" t="s">
        <v>354</v>
      </c>
      <c r="F234" t="s">
        <v>355</v>
      </c>
      <c r="G234" s="64">
        <v>1927.76</v>
      </c>
      <c r="H234" s="56">
        <v>1</v>
      </c>
      <c r="I234" s="71">
        <v>1927.76</v>
      </c>
      <c r="J234" s="41">
        <v>44809</v>
      </c>
      <c r="K234" t="s">
        <v>20</v>
      </c>
      <c r="L234" t="s">
        <v>24</v>
      </c>
      <c r="N234" t="str">
        <f t="shared" si="14"/>
        <v>NÃO</v>
      </c>
      <c r="O234" t="str">
        <f t="shared" si="16"/>
        <v/>
      </c>
      <c r="P234" s="52" t="str">
        <f t="shared" si="15"/>
        <v>44793324654133000220CESTAS BASICAS1927,7644809</v>
      </c>
      <c r="Q234" s="1">
        <f>IF(A234=0,"",VLOOKUP($A234,RESUMO!$A$8:$B$107,2,FALSE))</f>
        <v>9</v>
      </c>
    </row>
    <row r="235" spans="1:17" x14ac:dyDescent="0.25">
      <c r="A235" s="41">
        <v>44793</v>
      </c>
      <c r="B235" s="56">
        <v>3</v>
      </c>
      <c r="C235" t="s">
        <v>30</v>
      </c>
      <c r="D235" t="s">
        <v>31</v>
      </c>
      <c r="E235" t="s">
        <v>356</v>
      </c>
      <c r="F235" t="s">
        <v>357</v>
      </c>
      <c r="G235" s="64">
        <v>1446.47</v>
      </c>
      <c r="H235" s="56">
        <v>1</v>
      </c>
      <c r="I235" s="71">
        <v>1446.47</v>
      </c>
      <c r="J235" s="41">
        <v>44812</v>
      </c>
      <c r="K235" t="s">
        <v>33</v>
      </c>
      <c r="L235" t="s">
        <v>24</v>
      </c>
      <c r="N235" t="str">
        <f t="shared" si="14"/>
        <v>NÃO</v>
      </c>
      <c r="O235" t="str">
        <f t="shared" si="16"/>
        <v/>
      </c>
      <c r="P235" s="52" t="str">
        <f t="shared" si="15"/>
        <v>44793342979237000378ARAME DUPLO1446,4744812</v>
      </c>
      <c r="Q235" s="1">
        <f>IF(A235=0,"",VLOOKUP($A235,RESUMO!$A$8:$B$107,2,FALSE))</f>
        <v>9</v>
      </c>
    </row>
    <row r="236" spans="1:17" x14ac:dyDescent="0.25">
      <c r="A236" s="41">
        <v>44793</v>
      </c>
      <c r="B236" s="56">
        <v>3</v>
      </c>
      <c r="C236" t="s">
        <v>144</v>
      </c>
      <c r="D236" t="s">
        <v>145</v>
      </c>
      <c r="E236" t="s">
        <v>358</v>
      </c>
      <c r="F236" t="s">
        <v>359</v>
      </c>
      <c r="G236" s="64">
        <v>210</v>
      </c>
      <c r="H236" s="56">
        <v>1</v>
      </c>
      <c r="I236" s="71">
        <v>210</v>
      </c>
      <c r="J236" s="41">
        <v>44814</v>
      </c>
      <c r="K236" t="s">
        <v>148</v>
      </c>
      <c r="L236" t="s">
        <v>24</v>
      </c>
      <c r="N236" t="str">
        <f t="shared" si="14"/>
        <v>NÃO</v>
      </c>
      <c r="O236" t="str">
        <f t="shared" si="16"/>
        <v/>
      </c>
      <c r="P236" s="52" t="str">
        <f t="shared" si="15"/>
        <v>44793307409393000130MOTOR DE ACIONAMENTO E MANGOTE21044814</v>
      </c>
      <c r="Q236" s="1">
        <f>IF(A236=0,"",VLOOKUP($A236,RESUMO!$A$8:$B$107,2,FALSE))</f>
        <v>9</v>
      </c>
    </row>
    <row r="237" spans="1:17" x14ac:dyDescent="0.25">
      <c r="A237" s="41">
        <v>44793</v>
      </c>
      <c r="B237" s="56">
        <v>5</v>
      </c>
      <c r="C237" t="s">
        <v>360</v>
      </c>
      <c r="D237" t="s">
        <v>361</v>
      </c>
      <c r="E237" t="s">
        <v>362</v>
      </c>
      <c r="G237" s="64">
        <v>38862.46</v>
      </c>
      <c r="H237" s="56">
        <v>1</v>
      </c>
      <c r="I237" s="71">
        <v>38862.46</v>
      </c>
      <c r="J237" s="41">
        <v>44789</v>
      </c>
      <c r="K237" t="s">
        <v>33</v>
      </c>
      <c r="L237" t="s">
        <v>24</v>
      </c>
      <c r="N237" t="str">
        <f t="shared" si="14"/>
        <v>NÃO</v>
      </c>
      <c r="O237" t="str">
        <f t="shared" si="16"/>
        <v>SIM</v>
      </c>
      <c r="P237" s="52" t="str">
        <f t="shared" si="15"/>
        <v>44793561074506000130CORDOALHAS - BOLETO Nº 429384238862,4644789</v>
      </c>
      <c r="Q237" s="1">
        <f>IF(A237=0,"",VLOOKUP($A237,RESUMO!$A$8:$B$107,2,FALSE))</f>
        <v>9</v>
      </c>
    </row>
    <row r="238" spans="1:17" x14ac:dyDescent="0.25">
      <c r="A238" s="41">
        <v>44793</v>
      </c>
      <c r="B238" s="56">
        <v>5</v>
      </c>
      <c r="C238" t="s">
        <v>360</v>
      </c>
      <c r="D238" t="s">
        <v>361</v>
      </c>
      <c r="E238" t="s">
        <v>362</v>
      </c>
      <c r="G238" s="64">
        <v>38847.61</v>
      </c>
      <c r="H238" s="56">
        <v>1</v>
      </c>
      <c r="I238" s="71">
        <v>38847.61</v>
      </c>
      <c r="J238" s="41">
        <v>44789</v>
      </c>
      <c r="K238" t="s">
        <v>33</v>
      </c>
      <c r="L238" t="s">
        <v>24</v>
      </c>
      <c r="N238" t="str">
        <f t="shared" si="14"/>
        <v>NÃO</v>
      </c>
      <c r="O238" t="str">
        <f t="shared" si="16"/>
        <v>SIM</v>
      </c>
      <c r="P238" s="52" t="str">
        <f t="shared" si="15"/>
        <v>44793561074506000130CORDOALHAS - BOLETO Nº 429384238847,6144789</v>
      </c>
      <c r="Q238" s="1">
        <f>IF(A238=0,"",VLOOKUP($A238,RESUMO!$A$8:$B$107,2,FALSE))</f>
        <v>9</v>
      </c>
    </row>
    <row r="239" spans="1:17" x14ac:dyDescent="0.25">
      <c r="A239" s="41">
        <v>44793</v>
      </c>
      <c r="B239" s="56">
        <v>5</v>
      </c>
      <c r="C239" t="s">
        <v>205</v>
      </c>
      <c r="D239" t="s">
        <v>206</v>
      </c>
      <c r="E239" t="s">
        <v>273</v>
      </c>
      <c r="G239" s="64">
        <v>16852</v>
      </c>
      <c r="H239" s="56">
        <v>1</v>
      </c>
      <c r="I239" s="71">
        <v>16852</v>
      </c>
      <c r="J239" s="41">
        <v>44783</v>
      </c>
      <c r="K239" t="s">
        <v>33</v>
      </c>
      <c r="L239" t="s">
        <v>24</v>
      </c>
      <c r="N239" t="str">
        <f t="shared" si="14"/>
        <v>NÃO</v>
      </c>
      <c r="O239" t="str">
        <f t="shared" si="16"/>
        <v>SIM</v>
      </c>
      <c r="P239" s="52" t="str">
        <f t="shared" si="15"/>
        <v>44793510780884000106CONCRETO1685244783</v>
      </c>
      <c r="Q239" s="1">
        <f>IF(A239=0,"",VLOOKUP($A239,RESUMO!$A$8:$B$107,2,FALSE))</f>
        <v>9</v>
      </c>
    </row>
    <row r="240" spans="1:17" x14ac:dyDescent="0.25">
      <c r="A240" s="41">
        <v>44793</v>
      </c>
      <c r="B240" s="56">
        <v>5</v>
      </c>
      <c r="C240" t="s">
        <v>363</v>
      </c>
      <c r="D240" t="s">
        <v>364</v>
      </c>
      <c r="E240" t="s">
        <v>204</v>
      </c>
      <c r="G240" s="64">
        <v>400</v>
      </c>
      <c r="H240" s="56">
        <v>1</v>
      </c>
      <c r="I240" s="71">
        <v>400</v>
      </c>
      <c r="J240" s="41">
        <v>44784</v>
      </c>
      <c r="K240" t="s">
        <v>28</v>
      </c>
      <c r="L240" t="s">
        <v>365</v>
      </c>
      <c r="N240" t="str">
        <f t="shared" si="14"/>
        <v>NÃO</v>
      </c>
      <c r="O240" t="str">
        <f t="shared" si="16"/>
        <v>SIM</v>
      </c>
      <c r="P240" s="52" t="str">
        <f t="shared" si="15"/>
        <v>44793505881010604FRETE40044784</v>
      </c>
      <c r="Q240" s="1">
        <f>IF(A240=0,"",VLOOKUP($A240,RESUMO!$A$8:$B$107,2,FALSE))</f>
        <v>9</v>
      </c>
    </row>
    <row r="241" spans="1:17" x14ac:dyDescent="0.25">
      <c r="A241" s="41">
        <v>44793</v>
      </c>
      <c r="B241" s="56">
        <v>5</v>
      </c>
      <c r="C241" t="s">
        <v>270</v>
      </c>
      <c r="D241" t="s">
        <v>271</v>
      </c>
      <c r="E241" t="s">
        <v>366</v>
      </c>
      <c r="G241" s="64">
        <v>120</v>
      </c>
      <c r="H241" s="56">
        <v>1</v>
      </c>
      <c r="I241" s="71">
        <v>120</v>
      </c>
      <c r="J241" s="41">
        <v>44785</v>
      </c>
      <c r="K241" t="s">
        <v>33</v>
      </c>
      <c r="L241" t="s">
        <v>24</v>
      </c>
      <c r="N241" t="str">
        <f t="shared" si="14"/>
        <v>NÃO</v>
      </c>
      <c r="O241" t="str">
        <f t="shared" si="16"/>
        <v>SIM</v>
      </c>
      <c r="P241" s="52" t="str">
        <f t="shared" si="15"/>
        <v>44793532392731000116DISCO DE LIXADEIRA12044785</v>
      </c>
      <c r="Q241" s="1">
        <f>IF(A241=0,"",VLOOKUP($A241,RESUMO!$A$8:$B$107,2,FALSE))</f>
        <v>9</v>
      </c>
    </row>
    <row r="242" spans="1:17" x14ac:dyDescent="0.25">
      <c r="A242" s="41">
        <v>44809</v>
      </c>
      <c r="B242" s="56">
        <v>1</v>
      </c>
      <c r="C242" t="s">
        <v>117</v>
      </c>
      <c r="D242" t="s">
        <v>173</v>
      </c>
      <c r="E242" t="s">
        <v>367</v>
      </c>
      <c r="G242" s="64">
        <v>4662.1899999999996</v>
      </c>
      <c r="H242" s="56">
        <v>1</v>
      </c>
      <c r="I242" s="71">
        <v>4662.1899999999996</v>
      </c>
      <c r="J242" s="41">
        <v>44810</v>
      </c>
      <c r="K242" t="s">
        <v>20</v>
      </c>
      <c r="L242" t="s">
        <v>174</v>
      </c>
      <c r="N242" t="str">
        <f t="shared" si="14"/>
        <v>NÃO</v>
      </c>
      <c r="O242" t="str">
        <f t="shared" si="16"/>
        <v/>
      </c>
      <c r="P242" s="52" t="str">
        <f t="shared" si="15"/>
        <v>44809107378472808RESCISÃO4662,1944810</v>
      </c>
      <c r="Q242" s="1">
        <f>IF(A242=0,"",VLOOKUP($A242,RESUMO!$A$8:$B$107,2,FALSE))</f>
        <v>10</v>
      </c>
    </row>
    <row r="243" spans="1:17" x14ac:dyDescent="0.25">
      <c r="A243" s="41">
        <v>44809</v>
      </c>
      <c r="B243" s="56">
        <v>1</v>
      </c>
      <c r="C243" t="s">
        <v>84</v>
      </c>
      <c r="D243" t="s">
        <v>85</v>
      </c>
      <c r="E243" t="s">
        <v>175</v>
      </c>
      <c r="G243" s="64">
        <v>765.37</v>
      </c>
      <c r="H243" s="56">
        <v>1</v>
      </c>
      <c r="I243" s="71">
        <v>765.37</v>
      </c>
      <c r="J243" s="41">
        <v>44810</v>
      </c>
      <c r="K243" t="s">
        <v>20</v>
      </c>
      <c r="L243" t="s">
        <v>176</v>
      </c>
      <c r="N243" t="str">
        <f t="shared" si="14"/>
        <v>NÃO</v>
      </c>
      <c r="O243" t="str">
        <f t="shared" si="16"/>
        <v/>
      </c>
      <c r="P243" s="52" t="str">
        <f t="shared" si="15"/>
        <v>44809141623141877SALÁRIO765,3744810</v>
      </c>
      <c r="Q243" s="1">
        <f>IF(A243=0,"",VLOOKUP($A243,RESUMO!$A$8:$B$107,2,FALSE))</f>
        <v>10</v>
      </c>
    </row>
    <row r="244" spans="1:17" x14ac:dyDescent="0.25">
      <c r="A244" s="41">
        <v>44809</v>
      </c>
      <c r="B244" s="56">
        <v>1</v>
      </c>
      <c r="C244" t="s">
        <v>84</v>
      </c>
      <c r="D244" t="s">
        <v>85</v>
      </c>
      <c r="E244" t="s">
        <v>211</v>
      </c>
      <c r="G244" s="64">
        <v>24.5</v>
      </c>
      <c r="H244" s="56">
        <v>20</v>
      </c>
      <c r="I244" s="71">
        <v>490</v>
      </c>
      <c r="J244" s="41">
        <v>44810</v>
      </c>
      <c r="K244" t="s">
        <v>20</v>
      </c>
      <c r="L244" t="s">
        <v>176</v>
      </c>
      <c r="N244" t="str">
        <f t="shared" si="14"/>
        <v>NÃO</v>
      </c>
      <c r="O244" t="str">
        <f t="shared" si="16"/>
        <v/>
      </c>
      <c r="P244" s="52" t="str">
        <f t="shared" si="15"/>
        <v>44809141623141877TRANSPORTE24,544810</v>
      </c>
      <c r="Q244" s="1">
        <f>IF(A244=0,"",VLOOKUP($A244,RESUMO!$A$8:$B$107,2,FALSE))</f>
        <v>10</v>
      </c>
    </row>
    <row r="245" spans="1:17" x14ac:dyDescent="0.25">
      <c r="A245" s="41">
        <v>44809</v>
      </c>
      <c r="B245" s="56">
        <v>1</v>
      </c>
      <c r="C245" t="s">
        <v>84</v>
      </c>
      <c r="D245" t="s">
        <v>85</v>
      </c>
      <c r="E245" t="s">
        <v>212</v>
      </c>
      <c r="G245" s="64">
        <v>4</v>
      </c>
      <c r="H245" s="56">
        <v>20</v>
      </c>
      <c r="I245" s="71">
        <v>80</v>
      </c>
      <c r="J245" s="41">
        <v>44810</v>
      </c>
      <c r="K245" t="s">
        <v>20</v>
      </c>
      <c r="L245" t="s">
        <v>176</v>
      </c>
      <c r="N245" t="str">
        <f t="shared" si="14"/>
        <v>NÃO</v>
      </c>
      <c r="O245" t="str">
        <f t="shared" si="16"/>
        <v/>
      </c>
      <c r="P245" s="52" t="str">
        <f t="shared" si="15"/>
        <v>44809141623141877CAFÉ444810</v>
      </c>
      <c r="Q245" s="1">
        <f>IF(A245=0,"",VLOOKUP($A245,RESUMO!$A$8:$B$107,2,FALSE))</f>
        <v>10</v>
      </c>
    </row>
    <row r="246" spans="1:17" x14ac:dyDescent="0.25">
      <c r="A246" s="41">
        <v>44809</v>
      </c>
      <c r="B246" s="56">
        <v>1</v>
      </c>
      <c r="C246" t="s">
        <v>34</v>
      </c>
      <c r="D246" t="s">
        <v>35</v>
      </c>
      <c r="E246" t="s">
        <v>175</v>
      </c>
      <c r="G246" s="64">
        <v>752.58</v>
      </c>
      <c r="H246" s="56">
        <v>1</v>
      </c>
      <c r="I246" s="71">
        <v>752.58</v>
      </c>
      <c r="J246" s="41">
        <v>44810</v>
      </c>
      <c r="K246" t="s">
        <v>20</v>
      </c>
      <c r="L246" t="s">
        <v>36</v>
      </c>
      <c r="N246" t="str">
        <f t="shared" si="14"/>
        <v>NÃO</v>
      </c>
      <c r="O246" t="str">
        <f t="shared" si="16"/>
        <v/>
      </c>
      <c r="P246" s="52" t="str">
        <f t="shared" si="15"/>
        <v>44809170428051600SALÁRIO752,5844810</v>
      </c>
      <c r="Q246" s="1">
        <f>IF(A246=0,"",VLOOKUP($A246,RESUMO!$A$8:$B$107,2,FALSE))</f>
        <v>10</v>
      </c>
    </row>
    <row r="247" spans="1:17" x14ac:dyDescent="0.25">
      <c r="A247" s="41">
        <v>44809</v>
      </c>
      <c r="B247" s="56">
        <v>1</v>
      </c>
      <c r="C247" t="s">
        <v>34</v>
      </c>
      <c r="D247" t="s">
        <v>35</v>
      </c>
      <c r="E247" t="s">
        <v>211</v>
      </c>
      <c r="G247" s="64">
        <v>24.5</v>
      </c>
      <c r="H247" s="56">
        <v>21</v>
      </c>
      <c r="I247" s="71">
        <v>514.5</v>
      </c>
      <c r="J247" s="41">
        <v>44810</v>
      </c>
      <c r="K247" t="s">
        <v>20</v>
      </c>
      <c r="L247" t="s">
        <v>36</v>
      </c>
      <c r="N247" t="str">
        <f t="shared" si="14"/>
        <v>NÃO</v>
      </c>
      <c r="O247" t="str">
        <f t="shared" si="16"/>
        <v/>
      </c>
      <c r="P247" s="52" t="str">
        <f t="shared" si="15"/>
        <v>44809170428051600TRANSPORTE24,544810</v>
      </c>
      <c r="Q247" s="1">
        <f>IF(A247=0,"",VLOOKUP($A247,RESUMO!$A$8:$B$107,2,FALSE))</f>
        <v>10</v>
      </c>
    </row>
    <row r="248" spans="1:17" x14ac:dyDescent="0.25">
      <c r="A248" s="41">
        <v>44809</v>
      </c>
      <c r="B248" s="56">
        <v>1</v>
      </c>
      <c r="C248" t="s">
        <v>34</v>
      </c>
      <c r="D248" t="s">
        <v>35</v>
      </c>
      <c r="E248" t="s">
        <v>212</v>
      </c>
      <c r="G248" s="64">
        <v>4</v>
      </c>
      <c r="H248" s="56">
        <v>21</v>
      </c>
      <c r="I248" s="71">
        <v>84</v>
      </c>
      <c r="J248" s="41">
        <v>44810</v>
      </c>
      <c r="K248" t="s">
        <v>20</v>
      </c>
      <c r="L248" t="s">
        <v>36</v>
      </c>
      <c r="N248" t="str">
        <f t="shared" si="14"/>
        <v>NÃO</v>
      </c>
      <c r="O248" t="str">
        <f t="shared" si="16"/>
        <v/>
      </c>
      <c r="P248" s="52" t="str">
        <f t="shared" si="15"/>
        <v>44809170428051600CAFÉ444810</v>
      </c>
      <c r="Q248" s="1">
        <f>IF(A248=0,"",VLOOKUP($A248,RESUMO!$A$8:$B$107,2,FALSE))</f>
        <v>10</v>
      </c>
    </row>
    <row r="249" spans="1:17" x14ac:dyDescent="0.25">
      <c r="A249" s="41">
        <v>44809</v>
      </c>
      <c r="B249" s="56">
        <v>1</v>
      </c>
      <c r="C249" t="s">
        <v>17</v>
      </c>
      <c r="D249" t="s">
        <v>18</v>
      </c>
      <c r="E249" t="s">
        <v>175</v>
      </c>
      <c r="G249" s="64">
        <v>1263.78</v>
      </c>
      <c r="H249" s="56">
        <v>1</v>
      </c>
      <c r="I249" s="71">
        <v>1263.78</v>
      </c>
      <c r="J249" s="41">
        <v>44810</v>
      </c>
      <c r="K249" t="s">
        <v>20</v>
      </c>
      <c r="L249" t="s">
        <v>21</v>
      </c>
      <c r="N249" t="str">
        <f t="shared" si="14"/>
        <v>NÃO</v>
      </c>
      <c r="O249" t="str">
        <f t="shared" si="16"/>
        <v/>
      </c>
      <c r="P249" s="52" t="str">
        <f t="shared" si="15"/>
        <v>44809112125858606SALÁRIO1263,7844810</v>
      </c>
      <c r="Q249" s="1">
        <f>IF(A249=0,"",VLOOKUP($A249,RESUMO!$A$8:$B$107,2,FALSE))</f>
        <v>10</v>
      </c>
    </row>
    <row r="250" spans="1:17" x14ac:dyDescent="0.25">
      <c r="A250" s="41">
        <v>44809</v>
      </c>
      <c r="B250" s="56">
        <v>1</v>
      </c>
      <c r="C250" t="s">
        <v>17</v>
      </c>
      <c r="D250" t="s">
        <v>18</v>
      </c>
      <c r="E250" t="s">
        <v>211</v>
      </c>
      <c r="G250" s="64">
        <v>24.5</v>
      </c>
      <c r="H250" s="56">
        <v>21</v>
      </c>
      <c r="I250" s="71">
        <v>514.5</v>
      </c>
      <c r="J250" s="41">
        <v>44810</v>
      </c>
      <c r="K250" t="s">
        <v>20</v>
      </c>
      <c r="L250" t="s">
        <v>21</v>
      </c>
      <c r="N250" t="str">
        <f t="shared" si="14"/>
        <v>NÃO</v>
      </c>
      <c r="O250" t="str">
        <f t="shared" si="16"/>
        <v/>
      </c>
      <c r="P250" s="52" t="str">
        <f t="shared" si="15"/>
        <v>44809112125858606TRANSPORTE24,544810</v>
      </c>
      <c r="Q250" s="1">
        <f>IF(A250=0,"",VLOOKUP($A250,RESUMO!$A$8:$B$107,2,FALSE))</f>
        <v>10</v>
      </c>
    </row>
    <row r="251" spans="1:17" x14ac:dyDescent="0.25">
      <c r="A251" s="41">
        <v>44809</v>
      </c>
      <c r="B251" s="56">
        <v>1</v>
      </c>
      <c r="C251" t="s">
        <v>17</v>
      </c>
      <c r="D251" t="s">
        <v>18</v>
      </c>
      <c r="E251" t="s">
        <v>212</v>
      </c>
      <c r="G251" s="64">
        <v>4</v>
      </c>
      <c r="H251" s="56">
        <v>21</v>
      </c>
      <c r="I251" s="71">
        <v>84</v>
      </c>
      <c r="J251" s="41">
        <v>44810</v>
      </c>
      <c r="K251" t="s">
        <v>20</v>
      </c>
      <c r="L251" t="s">
        <v>21</v>
      </c>
      <c r="N251" t="str">
        <f t="shared" si="14"/>
        <v>NÃO</v>
      </c>
      <c r="O251" t="str">
        <f t="shared" si="16"/>
        <v/>
      </c>
      <c r="P251" s="52" t="str">
        <f t="shared" si="15"/>
        <v>44809112125858606CAFÉ444810</v>
      </c>
      <c r="Q251" s="1">
        <f>IF(A251=0,"",VLOOKUP($A251,RESUMO!$A$8:$B$107,2,FALSE))</f>
        <v>10</v>
      </c>
    </row>
    <row r="252" spans="1:17" x14ac:dyDescent="0.25">
      <c r="A252" s="41">
        <v>44809</v>
      </c>
      <c r="B252" s="56">
        <v>1</v>
      </c>
      <c r="C252" t="s">
        <v>180</v>
      </c>
      <c r="D252" t="s">
        <v>181</v>
      </c>
      <c r="E252" t="s">
        <v>175</v>
      </c>
      <c r="G252" s="64">
        <v>752.78</v>
      </c>
      <c r="H252" s="56">
        <v>1</v>
      </c>
      <c r="I252" s="71">
        <v>752.78</v>
      </c>
      <c r="J252" s="41">
        <v>44810</v>
      </c>
      <c r="K252" t="s">
        <v>20</v>
      </c>
      <c r="L252" t="s">
        <v>182</v>
      </c>
      <c r="N252" t="str">
        <f t="shared" ref="N252:N311" si="17">IF(ISERROR(SEARCH("NF",E252,1)),"NÃO","SIM")</f>
        <v>NÃO</v>
      </c>
      <c r="O252" t="str">
        <f t="shared" si="16"/>
        <v/>
      </c>
      <c r="P252" s="52" t="str">
        <f t="shared" ref="P252:P311" si="18">A252&amp;B252&amp;C252&amp;E252&amp;G252&amp;EDATE(J252,0)</f>
        <v>44809111200000000SALÁRIO752,7844810</v>
      </c>
      <c r="Q252" s="1">
        <f>IF(A252=0,"",VLOOKUP($A252,RESUMO!$A$8:$B$107,2,FALSE))</f>
        <v>10</v>
      </c>
    </row>
    <row r="253" spans="1:17" x14ac:dyDescent="0.25">
      <c r="A253" s="41">
        <v>44809</v>
      </c>
      <c r="B253" s="56">
        <v>1</v>
      </c>
      <c r="C253" t="s">
        <v>180</v>
      </c>
      <c r="D253" t="s">
        <v>181</v>
      </c>
      <c r="E253" t="s">
        <v>211</v>
      </c>
      <c r="G253" s="64">
        <v>35</v>
      </c>
      <c r="H253" s="56">
        <v>21</v>
      </c>
      <c r="I253" s="71">
        <v>735</v>
      </c>
      <c r="J253" s="41">
        <v>44810</v>
      </c>
      <c r="K253" t="s">
        <v>20</v>
      </c>
      <c r="L253" t="s">
        <v>182</v>
      </c>
      <c r="N253" t="str">
        <f t="shared" si="17"/>
        <v>NÃO</v>
      </c>
      <c r="O253" t="str">
        <f t="shared" si="16"/>
        <v/>
      </c>
      <c r="P253" s="52" t="str">
        <f t="shared" si="18"/>
        <v>44809111200000000TRANSPORTE3544810</v>
      </c>
      <c r="Q253" s="1">
        <f>IF(A253=0,"",VLOOKUP($A253,RESUMO!$A$8:$B$107,2,FALSE))</f>
        <v>10</v>
      </c>
    </row>
    <row r="254" spans="1:17" x14ac:dyDescent="0.25">
      <c r="A254" s="41">
        <v>44809</v>
      </c>
      <c r="B254" s="56">
        <v>1</v>
      </c>
      <c r="C254" t="s">
        <v>180</v>
      </c>
      <c r="D254" t="s">
        <v>181</v>
      </c>
      <c r="E254" t="s">
        <v>212</v>
      </c>
      <c r="G254" s="64">
        <v>4</v>
      </c>
      <c r="H254" s="56">
        <v>21</v>
      </c>
      <c r="I254" s="71">
        <v>84</v>
      </c>
      <c r="J254" s="41">
        <v>44810</v>
      </c>
      <c r="K254" t="s">
        <v>20</v>
      </c>
      <c r="L254" t="s">
        <v>182</v>
      </c>
      <c r="N254" t="str">
        <f t="shared" si="17"/>
        <v>NÃO</v>
      </c>
      <c r="O254" t="str">
        <f t="shared" si="16"/>
        <v/>
      </c>
      <c r="P254" s="52" t="str">
        <f t="shared" si="18"/>
        <v>44809111200000000CAFÉ444810</v>
      </c>
      <c r="Q254" s="1">
        <f>IF(A254=0,"",VLOOKUP($A254,RESUMO!$A$8:$B$107,2,FALSE))</f>
        <v>10</v>
      </c>
    </row>
    <row r="255" spans="1:17" x14ac:dyDescent="0.25">
      <c r="A255" s="41">
        <v>44809</v>
      </c>
      <c r="B255" s="56">
        <v>1</v>
      </c>
      <c r="C255" t="s">
        <v>282</v>
      </c>
      <c r="D255" t="s">
        <v>283</v>
      </c>
      <c r="E255" t="s">
        <v>19</v>
      </c>
      <c r="G255" s="64">
        <v>130</v>
      </c>
      <c r="H255" s="56">
        <v>12</v>
      </c>
      <c r="I255" s="71">
        <v>1560</v>
      </c>
      <c r="J255" s="41">
        <v>44810</v>
      </c>
      <c r="K255" t="s">
        <v>20</v>
      </c>
      <c r="L255" t="s">
        <v>284</v>
      </c>
      <c r="N255" t="str">
        <f t="shared" si="17"/>
        <v>NÃO</v>
      </c>
      <c r="O255" t="str">
        <f t="shared" si="16"/>
        <v/>
      </c>
      <c r="P255" s="52" t="str">
        <f t="shared" si="18"/>
        <v>44809114758063613DIÁRIA13044810</v>
      </c>
      <c r="Q255" s="1">
        <f>IF(A255=0,"",VLOOKUP($A255,RESUMO!$A$8:$B$107,2,FALSE))</f>
        <v>10</v>
      </c>
    </row>
    <row r="256" spans="1:17" x14ac:dyDescent="0.25">
      <c r="A256" s="41">
        <v>44809</v>
      </c>
      <c r="B256" s="56">
        <v>1</v>
      </c>
      <c r="C256" t="s">
        <v>279</v>
      </c>
      <c r="D256" t="s">
        <v>280</v>
      </c>
      <c r="E256" t="s">
        <v>19</v>
      </c>
      <c r="G256" s="64">
        <v>190</v>
      </c>
      <c r="H256" s="56">
        <v>12</v>
      </c>
      <c r="I256" s="71">
        <v>2280</v>
      </c>
      <c r="J256" s="41">
        <v>44810</v>
      </c>
      <c r="K256" t="s">
        <v>20</v>
      </c>
      <c r="L256" t="s">
        <v>281</v>
      </c>
      <c r="N256" t="str">
        <f t="shared" si="17"/>
        <v>NÃO</v>
      </c>
      <c r="O256" t="str">
        <f t="shared" si="16"/>
        <v/>
      </c>
      <c r="P256" s="52" t="str">
        <f t="shared" si="18"/>
        <v>44809110526143614DIÁRIA19044810</v>
      </c>
      <c r="Q256" s="1">
        <f>IF(A256=0,"",VLOOKUP($A256,RESUMO!$A$8:$B$107,2,FALSE))</f>
        <v>10</v>
      </c>
    </row>
    <row r="257" spans="1:17" x14ac:dyDescent="0.25">
      <c r="A257" s="41">
        <v>44809</v>
      </c>
      <c r="B257" s="56">
        <v>1</v>
      </c>
      <c r="C257" t="s">
        <v>285</v>
      </c>
      <c r="D257" t="s">
        <v>286</v>
      </c>
      <c r="E257" t="s">
        <v>19</v>
      </c>
      <c r="G257" s="64">
        <v>110</v>
      </c>
      <c r="H257" s="56">
        <v>12</v>
      </c>
      <c r="I257" s="71">
        <v>1320</v>
      </c>
      <c r="J257" s="41">
        <v>44810</v>
      </c>
      <c r="K257" t="s">
        <v>20</v>
      </c>
      <c r="L257" t="s">
        <v>287</v>
      </c>
      <c r="N257" t="str">
        <f t="shared" si="17"/>
        <v>NÃO</v>
      </c>
      <c r="O257" t="str">
        <f t="shared" si="16"/>
        <v/>
      </c>
      <c r="P257" s="52" t="str">
        <f t="shared" si="18"/>
        <v>44809106493573610DIÁRIA11044810</v>
      </c>
      <c r="Q257" s="1">
        <f>IF(A257=0,"",VLOOKUP($A257,RESUMO!$A$8:$B$107,2,FALSE))</f>
        <v>10</v>
      </c>
    </row>
    <row r="258" spans="1:17" x14ac:dyDescent="0.25">
      <c r="A258" s="41">
        <v>44809</v>
      </c>
      <c r="B258" s="56">
        <v>1</v>
      </c>
      <c r="C258" t="s">
        <v>334</v>
      </c>
      <c r="D258" t="s">
        <v>335</v>
      </c>
      <c r="E258" t="s">
        <v>19</v>
      </c>
      <c r="G258" s="64">
        <v>110</v>
      </c>
      <c r="H258" s="56">
        <v>12</v>
      </c>
      <c r="I258" s="71">
        <v>1320</v>
      </c>
      <c r="J258" s="41">
        <v>44810</v>
      </c>
      <c r="K258" t="s">
        <v>20</v>
      </c>
      <c r="L258" t="s">
        <v>336</v>
      </c>
      <c r="N258" t="str">
        <f t="shared" si="17"/>
        <v>NÃO</v>
      </c>
      <c r="O258" t="str">
        <f t="shared" ref="O258:O311" si="19">IF($B258=5,"SIM","")</f>
        <v/>
      </c>
      <c r="P258" s="52" t="str">
        <f t="shared" si="18"/>
        <v>44809103124439600DIÁRIA11044810</v>
      </c>
      <c r="Q258" s="1">
        <f>IF(A258=0,"",VLOOKUP($A258,RESUMO!$A$8:$B$107,2,FALSE))</f>
        <v>10</v>
      </c>
    </row>
    <row r="259" spans="1:17" x14ac:dyDescent="0.25">
      <c r="A259" s="41">
        <v>44809</v>
      </c>
      <c r="B259" s="56">
        <v>1</v>
      </c>
      <c r="C259" t="s">
        <v>290</v>
      </c>
      <c r="D259" t="s">
        <v>291</v>
      </c>
      <c r="E259" t="s">
        <v>19</v>
      </c>
      <c r="G259" s="64">
        <v>170</v>
      </c>
      <c r="H259" s="56">
        <v>12</v>
      </c>
      <c r="I259" s="71">
        <v>2040</v>
      </c>
      <c r="J259" s="41">
        <v>44810</v>
      </c>
      <c r="K259" t="s">
        <v>20</v>
      </c>
      <c r="L259" t="s">
        <v>292</v>
      </c>
      <c r="N259" t="str">
        <f t="shared" si="17"/>
        <v>NÃO</v>
      </c>
      <c r="O259" t="str">
        <f t="shared" si="19"/>
        <v/>
      </c>
      <c r="P259" s="52" t="str">
        <f t="shared" si="18"/>
        <v>44809121594554668DIÁRIA17044810</v>
      </c>
      <c r="Q259" s="1">
        <f>IF(A259=0,"",VLOOKUP($A259,RESUMO!$A$8:$B$107,2,FALSE))</f>
        <v>10</v>
      </c>
    </row>
    <row r="260" spans="1:17" x14ac:dyDescent="0.25">
      <c r="A260" s="41">
        <v>44809</v>
      </c>
      <c r="B260" s="56">
        <v>1</v>
      </c>
      <c r="C260" t="s">
        <v>293</v>
      </c>
      <c r="D260" t="s">
        <v>294</v>
      </c>
      <c r="E260" t="s">
        <v>19</v>
      </c>
      <c r="G260" s="64">
        <v>170</v>
      </c>
      <c r="H260" s="56">
        <v>11</v>
      </c>
      <c r="I260" s="71">
        <v>1870</v>
      </c>
      <c r="J260" s="41">
        <v>44810</v>
      </c>
      <c r="K260" t="s">
        <v>20</v>
      </c>
      <c r="L260" t="s">
        <v>295</v>
      </c>
      <c r="N260" t="str">
        <f t="shared" si="17"/>
        <v>NÃO</v>
      </c>
      <c r="O260" t="str">
        <f t="shared" si="19"/>
        <v/>
      </c>
      <c r="P260" s="52" t="str">
        <f t="shared" si="18"/>
        <v>44809109394979646DIÁRIA17044810</v>
      </c>
      <c r="Q260" s="1">
        <f>IF(A260=0,"",VLOOKUP($A260,RESUMO!$A$8:$B$107,2,FALSE))</f>
        <v>10</v>
      </c>
    </row>
    <row r="261" spans="1:17" x14ac:dyDescent="0.25">
      <c r="A261" s="41">
        <v>44809</v>
      </c>
      <c r="B261" s="56">
        <v>1</v>
      </c>
      <c r="C261" t="s">
        <v>177</v>
      </c>
      <c r="D261" t="s">
        <v>178</v>
      </c>
      <c r="E261" t="s">
        <v>19</v>
      </c>
      <c r="G261" s="64">
        <v>190</v>
      </c>
      <c r="H261" s="56">
        <v>11</v>
      </c>
      <c r="I261" s="71">
        <v>2090</v>
      </c>
      <c r="J261" s="41">
        <v>44810</v>
      </c>
      <c r="K261" t="s">
        <v>20</v>
      </c>
      <c r="L261" t="s">
        <v>179</v>
      </c>
      <c r="N261" t="str">
        <f t="shared" si="17"/>
        <v>NÃO</v>
      </c>
      <c r="O261" t="str">
        <f t="shared" si="19"/>
        <v/>
      </c>
      <c r="P261" s="52" t="str">
        <f t="shared" si="18"/>
        <v>44809100959416650DIÁRIA19044810</v>
      </c>
      <c r="Q261" s="1">
        <f>IF(A261=0,"",VLOOKUP($A261,RESUMO!$A$8:$B$107,2,FALSE))</f>
        <v>10</v>
      </c>
    </row>
    <row r="262" spans="1:17" x14ac:dyDescent="0.25">
      <c r="A262" s="41">
        <v>44809</v>
      </c>
      <c r="B262" s="56">
        <v>1</v>
      </c>
      <c r="C262" t="s">
        <v>249</v>
      </c>
      <c r="D262" t="s">
        <v>250</v>
      </c>
      <c r="E262" t="s">
        <v>19</v>
      </c>
      <c r="G262" s="64">
        <v>130</v>
      </c>
      <c r="H262" s="56">
        <v>11</v>
      </c>
      <c r="I262" s="71">
        <v>1430</v>
      </c>
      <c r="J262" s="41">
        <v>44810</v>
      </c>
      <c r="K262" t="s">
        <v>20</v>
      </c>
      <c r="L262" t="s">
        <v>251</v>
      </c>
      <c r="N262" t="str">
        <f t="shared" si="17"/>
        <v>NÃO</v>
      </c>
      <c r="O262" t="str">
        <f t="shared" si="19"/>
        <v/>
      </c>
      <c r="P262" s="52" t="str">
        <f t="shared" si="18"/>
        <v>44809163268060625DIÁRIA13044810</v>
      </c>
      <c r="Q262" s="1">
        <f>IF(A262=0,"",VLOOKUP($A262,RESUMO!$A$8:$B$107,2,FALSE))</f>
        <v>10</v>
      </c>
    </row>
    <row r="263" spans="1:17" x14ac:dyDescent="0.25">
      <c r="A263" s="41">
        <v>44809</v>
      </c>
      <c r="B263" s="56">
        <v>1</v>
      </c>
      <c r="C263" t="s">
        <v>337</v>
      </c>
      <c r="D263" t="s">
        <v>338</v>
      </c>
      <c r="E263" t="s">
        <v>19</v>
      </c>
      <c r="G263" s="64">
        <v>180</v>
      </c>
      <c r="H263" s="56">
        <v>11</v>
      </c>
      <c r="I263" s="71">
        <v>1980</v>
      </c>
      <c r="J263" s="41">
        <v>44810</v>
      </c>
      <c r="K263" t="s">
        <v>20</v>
      </c>
      <c r="L263" t="s">
        <v>339</v>
      </c>
      <c r="N263" t="str">
        <f t="shared" si="17"/>
        <v>NÃO</v>
      </c>
      <c r="O263" t="str">
        <f t="shared" si="19"/>
        <v/>
      </c>
      <c r="P263" s="52" t="str">
        <f t="shared" si="18"/>
        <v>44809179702732620DIÁRIA18044810</v>
      </c>
      <c r="Q263" s="1">
        <f>IF(A263=0,"",VLOOKUP($A263,RESUMO!$A$8:$B$107,2,FALSE))</f>
        <v>10</v>
      </c>
    </row>
    <row r="264" spans="1:17" x14ac:dyDescent="0.25">
      <c r="A264" s="41">
        <v>44809</v>
      </c>
      <c r="B264" s="56">
        <v>1</v>
      </c>
      <c r="C264" t="s">
        <v>279</v>
      </c>
      <c r="D264" t="s">
        <v>280</v>
      </c>
      <c r="E264" t="s">
        <v>211</v>
      </c>
      <c r="G264" s="64">
        <v>35.5</v>
      </c>
      <c r="H264" s="56">
        <v>21</v>
      </c>
      <c r="I264" s="71">
        <v>745.5</v>
      </c>
      <c r="J264" s="41">
        <v>44810</v>
      </c>
      <c r="K264" t="s">
        <v>20</v>
      </c>
      <c r="L264" t="s">
        <v>281</v>
      </c>
      <c r="N264" t="str">
        <f t="shared" si="17"/>
        <v>NÃO</v>
      </c>
      <c r="O264" t="str">
        <f t="shared" si="19"/>
        <v/>
      </c>
      <c r="P264" s="52" t="str">
        <f t="shared" si="18"/>
        <v>44809110526143614TRANSPORTE35,544810</v>
      </c>
      <c r="Q264" s="1">
        <f>IF(A264=0,"",VLOOKUP($A264,RESUMO!$A$8:$B$107,2,FALSE))</f>
        <v>10</v>
      </c>
    </row>
    <row r="265" spans="1:17" x14ac:dyDescent="0.25">
      <c r="A265" s="41">
        <v>44809</v>
      </c>
      <c r="B265" s="56">
        <v>1</v>
      </c>
      <c r="C265" t="s">
        <v>279</v>
      </c>
      <c r="D265" t="s">
        <v>280</v>
      </c>
      <c r="E265" t="s">
        <v>212</v>
      </c>
      <c r="G265" s="64">
        <v>4</v>
      </c>
      <c r="H265" s="56">
        <v>21</v>
      </c>
      <c r="I265" s="71">
        <v>84</v>
      </c>
      <c r="J265" s="41">
        <v>44810</v>
      </c>
      <c r="K265" t="s">
        <v>20</v>
      </c>
      <c r="L265" t="s">
        <v>281</v>
      </c>
      <c r="N265" t="str">
        <f t="shared" si="17"/>
        <v>NÃO</v>
      </c>
      <c r="O265" t="str">
        <f t="shared" si="19"/>
        <v/>
      </c>
      <c r="P265" s="52" t="str">
        <f t="shared" si="18"/>
        <v>44809110526143614CAFÉ444810</v>
      </c>
      <c r="Q265" s="1">
        <f>IF(A265=0,"",VLOOKUP($A265,RESUMO!$A$8:$B$107,2,FALSE))</f>
        <v>10</v>
      </c>
    </row>
    <row r="266" spans="1:17" x14ac:dyDescent="0.25">
      <c r="A266" s="41">
        <v>44809</v>
      </c>
      <c r="B266" s="56">
        <v>2</v>
      </c>
      <c r="C266" t="s">
        <v>129</v>
      </c>
      <c r="D266" t="s">
        <v>130</v>
      </c>
      <c r="E266" t="s">
        <v>368</v>
      </c>
      <c r="G266" s="64">
        <v>727.2</v>
      </c>
      <c r="H266" s="56">
        <v>1</v>
      </c>
      <c r="I266" s="71">
        <v>727.2</v>
      </c>
      <c r="J266" s="41">
        <v>44813</v>
      </c>
      <c r="K266" t="s">
        <v>20</v>
      </c>
      <c r="L266" t="s">
        <v>132</v>
      </c>
      <c r="N266" t="str">
        <f t="shared" si="17"/>
        <v>NÃO</v>
      </c>
      <c r="O266" t="str">
        <f t="shared" si="19"/>
        <v/>
      </c>
      <c r="P266" s="52" t="str">
        <f t="shared" si="18"/>
        <v>44809200125682603FOLHA 08/2022727,244813</v>
      </c>
      <c r="Q266" s="1">
        <f>IF(A266=0,"",VLOOKUP($A266,RESUMO!$A$8:$B$107,2,FALSE))</f>
        <v>10</v>
      </c>
    </row>
    <row r="267" spans="1:17" x14ac:dyDescent="0.25">
      <c r="A267" s="41">
        <v>44809</v>
      </c>
      <c r="B267" s="56">
        <v>2</v>
      </c>
      <c r="C267" t="s">
        <v>215</v>
      </c>
      <c r="D267" t="s">
        <v>216</v>
      </c>
      <c r="E267" t="s">
        <v>369</v>
      </c>
      <c r="G267" s="64">
        <v>195</v>
      </c>
      <c r="H267" s="56">
        <v>1</v>
      </c>
      <c r="I267" s="71">
        <v>195</v>
      </c>
      <c r="J267" s="41">
        <v>44810</v>
      </c>
      <c r="K267" t="s">
        <v>20</v>
      </c>
      <c r="L267" t="s">
        <v>76</v>
      </c>
      <c r="N267" t="str">
        <f t="shared" si="17"/>
        <v>NÃO</v>
      </c>
      <c r="O267" t="str">
        <f t="shared" si="19"/>
        <v/>
      </c>
      <c r="P267" s="52" t="str">
        <f t="shared" si="18"/>
        <v>44809200000011126MENSALIDADE 09/202219544810</v>
      </c>
      <c r="Q267" s="1">
        <f>IF(A267=0,"",VLOOKUP($A267,RESUMO!$A$8:$B$107,2,FALSE))</f>
        <v>10</v>
      </c>
    </row>
    <row r="268" spans="1:17" x14ac:dyDescent="0.25">
      <c r="A268" s="41">
        <v>44809</v>
      </c>
      <c r="B268" s="56">
        <v>2</v>
      </c>
      <c r="C268" t="s">
        <v>45</v>
      </c>
      <c r="D268" t="s">
        <v>46</v>
      </c>
      <c r="E268" t="s">
        <v>134</v>
      </c>
      <c r="G268" s="64">
        <v>79.5</v>
      </c>
      <c r="H268" s="56">
        <v>1</v>
      </c>
      <c r="I268" s="71">
        <v>79.5</v>
      </c>
      <c r="J268" s="41">
        <v>44810</v>
      </c>
      <c r="K268" t="s">
        <v>48</v>
      </c>
      <c r="L268" t="s">
        <v>49</v>
      </c>
      <c r="N268" t="str">
        <f t="shared" si="17"/>
        <v>NÃO</v>
      </c>
      <c r="O268" t="str">
        <f t="shared" si="19"/>
        <v/>
      </c>
      <c r="P268" s="52" t="str">
        <f t="shared" si="18"/>
        <v>44809207834753000141PLOTAGENS79,544810</v>
      </c>
      <c r="Q268" s="1">
        <f>IF(A268=0,"",VLOOKUP($A268,RESUMO!$A$8:$B$107,2,FALSE))</f>
        <v>10</v>
      </c>
    </row>
    <row r="269" spans="1:17" x14ac:dyDescent="0.25">
      <c r="A269" s="41">
        <v>44809</v>
      </c>
      <c r="B269" s="56">
        <v>2</v>
      </c>
      <c r="C269" t="s">
        <v>77</v>
      </c>
      <c r="D269" t="s">
        <v>78</v>
      </c>
      <c r="E269" t="s">
        <v>370</v>
      </c>
      <c r="G269" s="64">
        <v>5700</v>
      </c>
      <c r="H269" s="56">
        <v>1</v>
      </c>
      <c r="I269" s="71">
        <v>5700</v>
      </c>
      <c r="J269" s="41">
        <v>44810</v>
      </c>
      <c r="K269" t="s">
        <v>33</v>
      </c>
      <c r="L269" t="s">
        <v>80</v>
      </c>
      <c r="N269" t="str">
        <f t="shared" si="17"/>
        <v>NÃO</v>
      </c>
      <c r="O269" t="str">
        <f t="shared" si="19"/>
        <v/>
      </c>
      <c r="P269" s="52" t="str">
        <f t="shared" si="18"/>
        <v>44809237052904870AREIA E BRITA - PED. Nº 2513 / 2517 / 2553 / 2555 / 2554570044810</v>
      </c>
      <c r="Q269" s="1">
        <f>IF(A269=0,"",VLOOKUP($A269,RESUMO!$A$8:$B$107,2,FALSE))</f>
        <v>10</v>
      </c>
    </row>
    <row r="270" spans="1:17" x14ac:dyDescent="0.25">
      <c r="A270" s="41">
        <v>44809</v>
      </c>
      <c r="B270" s="56">
        <v>3</v>
      </c>
      <c r="C270" t="s">
        <v>219</v>
      </c>
      <c r="D270" t="s">
        <v>220</v>
      </c>
      <c r="E270" t="s">
        <v>371</v>
      </c>
      <c r="G270" s="64">
        <v>740.25</v>
      </c>
      <c r="H270" s="56">
        <v>1</v>
      </c>
      <c r="I270" s="71">
        <v>740.25</v>
      </c>
      <c r="J270" s="41">
        <v>44811</v>
      </c>
      <c r="K270" t="s">
        <v>20</v>
      </c>
      <c r="L270" t="s">
        <v>24</v>
      </c>
      <c r="N270" t="str">
        <f t="shared" si="17"/>
        <v>NÃO</v>
      </c>
      <c r="O270" t="str">
        <f t="shared" si="19"/>
        <v/>
      </c>
      <c r="P270" s="52" t="str">
        <f t="shared" si="18"/>
        <v>44809300360305000104REF. 08/2022740,2544811</v>
      </c>
      <c r="Q270" s="1">
        <f>IF(A270=0,"",VLOOKUP($A270,RESUMO!$A$8:$B$107,2,FALSE))</f>
        <v>10</v>
      </c>
    </row>
    <row r="271" spans="1:17" x14ac:dyDescent="0.25">
      <c r="A271" s="41">
        <v>44809</v>
      </c>
      <c r="B271" s="56">
        <v>3</v>
      </c>
      <c r="C271" t="s">
        <v>139</v>
      </c>
      <c r="D271" t="s">
        <v>140</v>
      </c>
      <c r="E271" t="s">
        <v>372</v>
      </c>
      <c r="F271" t="s">
        <v>373</v>
      </c>
      <c r="G271" s="64">
        <v>420.6</v>
      </c>
      <c r="H271" s="56">
        <v>1</v>
      </c>
      <c r="I271" s="71">
        <v>420.6</v>
      </c>
      <c r="J271" s="41">
        <v>44812</v>
      </c>
      <c r="K271" t="s">
        <v>33</v>
      </c>
      <c r="L271" t="s">
        <v>143</v>
      </c>
      <c r="N271" t="str">
        <f t="shared" si="17"/>
        <v>NÃO</v>
      </c>
      <c r="O271" t="str">
        <f t="shared" si="19"/>
        <v/>
      </c>
      <c r="P271" s="52" t="str">
        <f t="shared" si="18"/>
        <v>44809365389000153ARAME E VASSOURA420,644812</v>
      </c>
      <c r="Q271" s="1">
        <f>IF(A271=0,"",VLOOKUP($A271,RESUMO!$A$8:$B$107,2,FALSE))</f>
        <v>10</v>
      </c>
    </row>
    <row r="272" spans="1:17" x14ac:dyDescent="0.25">
      <c r="A272" s="41">
        <v>44809</v>
      </c>
      <c r="B272" s="56">
        <v>3</v>
      </c>
      <c r="C272" t="s">
        <v>374</v>
      </c>
      <c r="D272" t="s">
        <v>375</v>
      </c>
      <c r="E272" t="s">
        <v>141</v>
      </c>
      <c r="F272" t="s">
        <v>376</v>
      </c>
      <c r="G272" s="64">
        <v>1628.84</v>
      </c>
      <c r="H272" s="56">
        <v>1</v>
      </c>
      <c r="I272" s="71">
        <v>1628.84</v>
      </c>
      <c r="J272" s="41">
        <v>44813</v>
      </c>
      <c r="K272" t="s">
        <v>33</v>
      </c>
      <c r="L272" t="s">
        <v>24</v>
      </c>
      <c r="N272" t="str">
        <f t="shared" si="17"/>
        <v>NÃO</v>
      </c>
      <c r="O272" t="str">
        <f t="shared" si="19"/>
        <v/>
      </c>
      <c r="P272" s="52" t="str">
        <f t="shared" si="18"/>
        <v>44809319224252000122MATERIAIS DIVERSOS1628,8444813</v>
      </c>
      <c r="Q272" s="1">
        <f>IF(A272=0,"",VLOOKUP($A272,RESUMO!$A$8:$B$107,2,FALSE))</f>
        <v>10</v>
      </c>
    </row>
    <row r="273" spans="1:17" x14ac:dyDescent="0.25">
      <c r="A273" s="41">
        <v>44809</v>
      </c>
      <c r="B273" s="56">
        <v>3</v>
      </c>
      <c r="C273" t="s">
        <v>377</v>
      </c>
      <c r="D273" t="s">
        <v>378</v>
      </c>
      <c r="E273" t="s">
        <v>379</v>
      </c>
      <c r="G273" s="64">
        <v>5165.33</v>
      </c>
      <c r="H273" s="56">
        <v>1</v>
      </c>
      <c r="I273" s="71">
        <v>5165.33</v>
      </c>
      <c r="J273" s="41">
        <v>44813</v>
      </c>
      <c r="K273" t="s">
        <v>148</v>
      </c>
      <c r="L273" t="s">
        <v>24</v>
      </c>
      <c r="N273" t="str">
        <f t="shared" si="17"/>
        <v>NÃO</v>
      </c>
      <c r="O273" t="str">
        <f t="shared" si="19"/>
        <v/>
      </c>
      <c r="P273" s="52" t="str">
        <f t="shared" si="18"/>
        <v>44809314939732000156LOCAÇÃO DE EQUIPAMENTOS - FL 22455165,3344813</v>
      </c>
      <c r="Q273" s="1">
        <f>IF(A273=0,"",VLOOKUP($A273,RESUMO!$A$8:$B$107,2,FALSE))</f>
        <v>10</v>
      </c>
    </row>
    <row r="274" spans="1:17" x14ac:dyDescent="0.25">
      <c r="A274" s="41">
        <v>44809</v>
      </c>
      <c r="B274" s="56">
        <v>3</v>
      </c>
      <c r="C274" t="s">
        <v>221</v>
      </c>
      <c r="D274" t="s">
        <v>222</v>
      </c>
      <c r="E274" t="s">
        <v>371</v>
      </c>
      <c r="G274" s="64">
        <v>12.83</v>
      </c>
      <c r="H274" s="56">
        <v>1</v>
      </c>
      <c r="I274" s="71">
        <v>12.83</v>
      </c>
      <c r="J274" s="41">
        <v>44824</v>
      </c>
      <c r="K274" t="s">
        <v>20</v>
      </c>
      <c r="L274" t="s">
        <v>24</v>
      </c>
      <c r="N274" t="str">
        <f t="shared" si="17"/>
        <v>NÃO</v>
      </c>
      <c r="O274" t="str">
        <f t="shared" si="19"/>
        <v/>
      </c>
      <c r="P274" s="52" t="str">
        <f t="shared" si="18"/>
        <v>44809300394460000141REF. 08/202212,8344824</v>
      </c>
      <c r="Q274" s="1">
        <f>IF(A274=0,"",VLOOKUP($A274,RESUMO!$A$8:$B$107,2,FALSE))</f>
        <v>10</v>
      </c>
    </row>
    <row r="275" spans="1:17" x14ac:dyDescent="0.25">
      <c r="A275" s="41">
        <v>44809</v>
      </c>
      <c r="B275" s="56">
        <v>3</v>
      </c>
      <c r="C275" t="s">
        <v>221</v>
      </c>
      <c r="D275" t="s">
        <v>222</v>
      </c>
      <c r="E275" t="s">
        <v>371</v>
      </c>
      <c r="G275" s="64">
        <v>5701.04</v>
      </c>
      <c r="H275" s="56">
        <v>1</v>
      </c>
      <c r="I275" s="71">
        <v>5701.04</v>
      </c>
      <c r="J275" s="41">
        <v>44824</v>
      </c>
      <c r="K275" t="s">
        <v>20</v>
      </c>
      <c r="L275" t="s">
        <v>24</v>
      </c>
      <c r="N275" t="str">
        <f t="shared" si="17"/>
        <v>NÃO</v>
      </c>
      <c r="O275" t="str">
        <f t="shared" si="19"/>
        <v/>
      </c>
      <c r="P275" s="52" t="str">
        <f t="shared" si="18"/>
        <v>44809300394460000141REF. 08/20225701,0444824</v>
      </c>
      <c r="Q275" s="1">
        <f>IF(A275=0,"",VLOOKUP($A275,RESUMO!$A$8:$B$107,2,FALSE))</f>
        <v>10</v>
      </c>
    </row>
    <row r="276" spans="1:17" x14ac:dyDescent="0.25">
      <c r="A276" s="41">
        <v>44809</v>
      </c>
      <c r="B276" s="56">
        <v>5</v>
      </c>
      <c r="C276" t="s">
        <v>67</v>
      </c>
      <c r="D276" t="s">
        <v>68</v>
      </c>
      <c r="E276" t="s">
        <v>158</v>
      </c>
      <c r="F276" t="s">
        <v>380</v>
      </c>
      <c r="G276" s="64">
        <v>30831.599999999999</v>
      </c>
      <c r="H276" s="56">
        <v>1</v>
      </c>
      <c r="I276" s="71">
        <v>30831.599999999999</v>
      </c>
      <c r="J276" s="41">
        <v>44791</v>
      </c>
      <c r="K276" t="s">
        <v>33</v>
      </c>
      <c r="L276" t="s">
        <v>24</v>
      </c>
      <c r="N276" t="str">
        <f t="shared" si="17"/>
        <v>NÃO</v>
      </c>
      <c r="O276" t="str">
        <f t="shared" si="19"/>
        <v>SIM</v>
      </c>
      <c r="P276" s="52" t="str">
        <f t="shared" si="18"/>
        <v>44809507305286000162AÇO30831,644791</v>
      </c>
      <c r="Q276" s="1">
        <f>IF(A276=0,"",VLOOKUP($A276,RESUMO!$A$8:$B$107,2,FALSE))</f>
        <v>10</v>
      </c>
    </row>
    <row r="277" spans="1:17" x14ac:dyDescent="0.25">
      <c r="A277" s="41">
        <v>44809</v>
      </c>
      <c r="B277" s="56">
        <v>5</v>
      </c>
      <c r="C277" t="s">
        <v>67</v>
      </c>
      <c r="D277" t="s">
        <v>68</v>
      </c>
      <c r="E277" t="s">
        <v>158</v>
      </c>
      <c r="F277" t="s">
        <v>381</v>
      </c>
      <c r="G277" s="64">
        <v>30877.08</v>
      </c>
      <c r="H277" s="56">
        <v>1</v>
      </c>
      <c r="I277" s="71">
        <v>30877.08</v>
      </c>
      <c r="J277" s="41">
        <v>44792</v>
      </c>
      <c r="K277" t="s">
        <v>33</v>
      </c>
      <c r="L277" t="s">
        <v>24</v>
      </c>
      <c r="N277" t="str">
        <f t="shared" si="17"/>
        <v>NÃO</v>
      </c>
      <c r="O277" t="str">
        <f t="shared" si="19"/>
        <v>SIM</v>
      </c>
      <c r="P277" s="52" t="str">
        <f t="shared" si="18"/>
        <v>44809507305286000162AÇO30877,0844792</v>
      </c>
      <c r="Q277" s="1">
        <f>IF(A277=0,"",VLOOKUP($A277,RESUMO!$A$8:$B$107,2,FALSE))</f>
        <v>10</v>
      </c>
    </row>
    <row r="278" spans="1:17" x14ac:dyDescent="0.25">
      <c r="A278" s="41">
        <v>44809</v>
      </c>
      <c r="B278" s="56">
        <v>5</v>
      </c>
      <c r="C278" t="s">
        <v>67</v>
      </c>
      <c r="D278" t="s">
        <v>68</v>
      </c>
      <c r="E278" t="s">
        <v>158</v>
      </c>
      <c r="F278" t="s">
        <v>382</v>
      </c>
      <c r="G278" s="64">
        <v>30560.04</v>
      </c>
      <c r="H278" s="56">
        <v>1</v>
      </c>
      <c r="I278" s="71">
        <v>30560.04</v>
      </c>
      <c r="J278" s="41">
        <v>44790</v>
      </c>
      <c r="K278" t="s">
        <v>33</v>
      </c>
      <c r="L278" t="s">
        <v>24</v>
      </c>
      <c r="N278" t="str">
        <f t="shared" si="17"/>
        <v>NÃO</v>
      </c>
      <c r="O278" t="str">
        <f t="shared" si="19"/>
        <v>SIM</v>
      </c>
      <c r="P278" s="52" t="str">
        <f t="shared" si="18"/>
        <v>44809507305286000162AÇO30560,0444790</v>
      </c>
      <c r="Q278" s="1">
        <f>IF(A278=0,"",VLOOKUP($A278,RESUMO!$A$8:$B$107,2,FALSE))</f>
        <v>10</v>
      </c>
    </row>
    <row r="279" spans="1:17" x14ac:dyDescent="0.25">
      <c r="A279" s="41">
        <v>44809</v>
      </c>
      <c r="B279" s="56">
        <v>5</v>
      </c>
      <c r="C279" t="s">
        <v>114</v>
      </c>
      <c r="D279" t="s">
        <v>115</v>
      </c>
      <c r="E279" t="s">
        <v>141</v>
      </c>
      <c r="F279" t="s">
        <v>383</v>
      </c>
      <c r="G279" s="64">
        <v>7980</v>
      </c>
      <c r="H279" s="56">
        <v>1</v>
      </c>
      <c r="I279" s="71">
        <v>7980</v>
      </c>
      <c r="J279" s="41">
        <v>44802</v>
      </c>
      <c r="K279" t="s">
        <v>33</v>
      </c>
      <c r="L279" t="s">
        <v>24</v>
      </c>
      <c r="N279" t="str">
        <f t="shared" si="17"/>
        <v>NÃO</v>
      </c>
      <c r="O279" t="str">
        <f t="shared" si="19"/>
        <v>SIM</v>
      </c>
      <c r="P279" s="52" t="str">
        <f t="shared" si="18"/>
        <v>44809517250275000348MATERIAIS DIVERSOS798044802</v>
      </c>
      <c r="Q279" s="1">
        <f>IF(A279=0,"",VLOOKUP($A279,RESUMO!$A$8:$B$107,2,FALSE))</f>
        <v>10</v>
      </c>
    </row>
    <row r="280" spans="1:17" x14ac:dyDescent="0.25">
      <c r="A280" s="41">
        <v>44809</v>
      </c>
      <c r="B280" s="56">
        <v>5</v>
      </c>
      <c r="C280" t="s">
        <v>384</v>
      </c>
      <c r="D280" t="s">
        <v>385</v>
      </c>
      <c r="E280" t="s">
        <v>386</v>
      </c>
      <c r="G280" s="64">
        <v>650</v>
      </c>
      <c r="H280" s="56">
        <v>1</v>
      </c>
      <c r="I280" s="71">
        <v>650</v>
      </c>
      <c r="J280" s="41">
        <v>44810</v>
      </c>
      <c r="K280" t="s">
        <v>28</v>
      </c>
      <c r="L280" t="s">
        <v>387</v>
      </c>
      <c r="N280" t="str">
        <f t="shared" si="17"/>
        <v>NÃO</v>
      </c>
      <c r="O280" t="str">
        <f t="shared" si="19"/>
        <v>SIM</v>
      </c>
      <c r="P280" s="52" t="str">
        <f t="shared" si="18"/>
        <v>44809589993250678FRETE ESCORAMENTO LOKS65044810</v>
      </c>
      <c r="Q280" s="1">
        <f>IF(A280=0,"",VLOOKUP($A280,RESUMO!$A$8:$B$107,2,FALSE))</f>
        <v>10</v>
      </c>
    </row>
    <row r="281" spans="1:17" x14ac:dyDescent="0.25">
      <c r="A281" s="41">
        <v>44809</v>
      </c>
      <c r="B281" s="56">
        <v>5</v>
      </c>
      <c r="C281" t="s">
        <v>101</v>
      </c>
      <c r="D281" t="s">
        <v>102</v>
      </c>
      <c r="E281" t="s">
        <v>388</v>
      </c>
      <c r="G281" s="64">
        <v>542</v>
      </c>
      <c r="H281" s="56">
        <v>1</v>
      </c>
      <c r="I281" s="71">
        <v>542</v>
      </c>
      <c r="J281" s="41">
        <v>44795</v>
      </c>
      <c r="K281" t="s">
        <v>20</v>
      </c>
      <c r="L281" t="s">
        <v>24</v>
      </c>
      <c r="N281" t="str">
        <f t="shared" si="17"/>
        <v>NÃO</v>
      </c>
      <c r="O281" t="str">
        <f t="shared" si="19"/>
        <v>SIM</v>
      </c>
      <c r="P281" s="52" t="str">
        <f t="shared" si="18"/>
        <v>44809512463472000240LUVA VAQUETA54244795</v>
      </c>
      <c r="Q281" s="1">
        <f>IF(A281=0,"",VLOOKUP($A281,RESUMO!$A$8:$B$107,2,FALSE))</f>
        <v>10</v>
      </c>
    </row>
    <row r="282" spans="1:17" x14ac:dyDescent="0.25">
      <c r="A282" s="41">
        <v>44809</v>
      </c>
      <c r="B282" s="56">
        <v>5</v>
      </c>
      <c r="C282" t="s">
        <v>389</v>
      </c>
      <c r="D282" t="s">
        <v>390</v>
      </c>
      <c r="E282" t="s">
        <v>204</v>
      </c>
      <c r="G282" s="64">
        <v>900</v>
      </c>
      <c r="H282" s="56">
        <v>1</v>
      </c>
      <c r="I282" s="71">
        <v>900</v>
      </c>
      <c r="J282" s="41">
        <v>44797</v>
      </c>
      <c r="K282" t="s">
        <v>28</v>
      </c>
      <c r="L282" t="s">
        <v>24</v>
      </c>
      <c r="N282" t="str">
        <f t="shared" si="17"/>
        <v>NÃO</v>
      </c>
      <c r="O282" t="str">
        <f t="shared" si="19"/>
        <v>SIM</v>
      </c>
      <c r="P282" s="52" t="str">
        <f t="shared" si="18"/>
        <v>44809544751926000194FRETE90044797</v>
      </c>
      <c r="Q282" s="1">
        <f>IF(A282=0,"",VLOOKUP($A282,RESUMO!$A$8:$B$107,2,FALSE))</f>
        <v>10</v>
      </c>
    </row>
    <row r="283" spans="1:17" x14ac:dyDescent="0.25">
      <c r="A283" s="41">
        <v>44824</v>
      </c>
      <c r="B283" s="56">
        <v>1</v>
      </c>
      <c r="C283" t="s">
        <v>84</v>
      </c>
      <c r="D283" t="s">
        <v>85</v>
      </c>
      <c r="E283" t="s">
        <v>175</v>
      </c>
      <c r="G283" s="64">
        <v>576</v>
      </c>
      <c r="H283" s="56">
        <v>1</v>
      </c>
      <c r="I283" s="71">
        <v>576</v>
      </c>
      <c r="J283" s="41">
        <v>44824</v>
      </c>
      <c r="K283" t="s">
        <v>20</v>
      </c>
      <c r="L283" t="s">
        <v>176</v>
      </c>
      <c r="N283" t="str">
        <f t="shared" si="17"/>
        <v>NÃO</v>
      </c>
      <c r="O283" t="str">
        <f t="shared" si="19"/>
        <v/>
      </c>
      <c r="P283" s="52" t="str">
        <f t="shared" si="18"/>
        <v>44824141623141877SALÁRIO57644824</v>
      </c>
      <c r="Q283" s="1">
        <f>IF(A283=0,"",VLOOKUP($A283,RESUMO!$A$8:$B$107,2,FALSE))</f>
        <v>11</v>
      </c>
    </row>
    <row r="284" spans="1:17" x14ac:dyDescent="0.25">
      <c r="A284" s="41">
        <v>44824</v>
      </c>
      <c r="B284" s="56">
        <v>1</v>
      </c>
      <c r="C284" t="s">
        <v>34</v>
      </c>
      <c r="D284" t="s">
        <v>35</v>
      </c>
      <c r="E284" t="s">
        <v>175</v>
      </c>
      <c r="G284" s="64">
        <v>576</v>
      </c>
      <c r="H284" s="56">
        <v>1</v>
      </c>
      <c r="I284" s="71">
        <v>576</v>
      </c>
      <c r="J284" s="41">
        <v>44824</v>
      </c>
      <c r="K284" t="s">
        <v>20</v>
      </c>
      <c r="L284" t="s">
        <v>36</v>
      </c>
      <c r="N284" t="str">
        <f t="shared" si="17"/>
        <v>NÃO</v>
      </c>
      <c r="O284" t="str">
        <f t="shared" si="19"/>
        <v/>
      </c>
      <c r="P284" s="52" t="str">
        <f t="shared" si="18"/>
        <v>44824170428051600SALÁRIO57644824</v>
      </c>
      <c r="Q284" s="1">
        <f>IF(A284=0,"",VLOOKUP($A284,RESUMO!$A$8:$B$107,2,FALSE))</f>
        <v>11</v>
      </c>
    </row>
    <row r="285" spans="1:17" x14ac:dyDescent="0.25">
      <c r="A285" s="41">
        <v>44824</v>
      </c>
      <c r="B285" s="56">
        <v>1</v>
      </c>
      <c r="C285" t="s">
        <v>17</v>
      </c>
      <c r="D285" t="s">
        <v>18</v>
      </c>
      <c r="E285" t="s">
        <v>175</v>
      </c>
      <c r="G285" s="64">
        <v>988</v>
      </c>
      <c r="H285" s="56">
        <v>1</v>
      </c>
      <c r="I285" s="71">
        <v>988</v>
      </c>
      <c r="J285" s="41">
        <v>44824</v>
      </c>
      <c r="K285" t="s">
        <v>20</v>
      </c>
      <c r="L285" t="s">
        <v>21</v>
      </c>
      <c r="N285" t="str">
        <f t="shared" si="17"/>
        <v>NÃO</v>
      </c>
      <c r="O285" t="str">
        <f t="shared" si="19"/>
        <v/>
      </c>
      <c r="P285" s="52" t="str">
        <f t="shared" si="18"/>
        <v>44824112125858606SALÁRIO98844824</v>
      </c>
      <c r="Q285" s="1">
        <f>IF(A285=0,"",VLOOKUP($A285,RESUMO!$A$8:$B$107,2,FALSE))</f>
        <v>11</v>
      </c>
    </row>
    <row r="286" spans="1:17" x14ac:dyDescent="0.25">
      <c r="A286" s="41">
        <v>44824</v>
      </c>
      <c r="B286" s="56">
        <v>1</v>
      </c>
      <c r="C286" t="s">
        <v>180</v>
      </c>
      <c r="D286" t="s">
        <v>181</v>
      </c>
      <c r="E286" t="s">
        <v>175</v>
      </c>
      <c r="G286" s="64">
        <v>576</v>
      </c>
      <c r="H286" s="56">
        <v>1</v>
      </c>
      <c r="I286" s="71">
        <v>576</v>
      </c>
      <c r="J286" s="41">
        <v>44824</v>
      </c>
      <c r="K286" t="s">
        <v>20</v>
      </c>
      <c r="L286" t="s">
        <v>182</v>
      </c>
      <c r="N286" t="str">
        <f t="shared" si="17"/>
        <v>NÃO</v>
      </c>
      <c r="O286" t="str">
        <f t="shared" si="19"/>
        <v/>
      </c>
      <c r="P286" s="52" t="str">
        <f t="shared" si="18"/>
        <v>44824111200000000SALÁRIO57644824</v>
      </c>
      <c r="Q286" s="1">
        <f>IF(A286=0,"",VLOOKUP($A286,RESUMO!$A$8:$B$107,2,FALSE))</f>
        <v>11</v>
      </c>
    </row>
    <row r="287" spans="1:17" x14ac:dyDescent="0.25">
      <c r="A287" s="41">
        <v>44824</v>
      </c>
      <c r="B287" s="56">
        <v>1</v>
      </c>
      <c r="C287" t="s">
        <v>279</v>
      </c>
      <c r="D287" t="s">
        <v>280</v>
      </c>
      <c r="E287" t="s">
        <v>175</v>
      </c>
      <c r="G287" s="64">
        <v>2000</v>
      </c>
      <c r="H287" s="56">
        <v>1</v>
      </c>
      <c r="I287" s="71">
        <v>2000</v>
      </c>
      <c r="J287" s="41">
        <v>44824</v>
      </c>
      <c r="K287" t="s">
        <v>20</v>
      </c>
      <c r="L287" t="s">
        <v>281</v>
      </c>
      <c r="N287" t="str">
        <f t="shared" si="17"/>
        <v>NÃO</v>
      </c>
      <c r="O287" t="str">
        <f t="shared" si="19"/>
        <v/>
      </c>
      <c r="P287" s="52" t="str">
        <f t="shared" si="18"/>
        <v>44824110526143614SALÁRIO200044824</v>
      </c>
      <c r="Q287" s="1">
        <f>IF(A287=0,"",VLOOKUP($A287,RESUMO!$A$8:$B$107,2,FALSE))</f>
        <v>11</v>
      </c>
    </row>
    <row r="288" spans="1:17" x14ac:dyDescent="0.25">
      <c r="A288" s="41">
        <v>44824</v>
      </c>
      <c r="B288" s="56">
        <v>1</v>
      </c>
      <c r="C288" t="s">
        <v>391</v>
      </c>
      <c r="D288" t="s">
        <v>392</v>
      </c>
      <c r="E288" t="s">
        <v>175</v>
      </c>
      <c r="G288" s="64">
        <v>988</v>
      </c>
      <c r="H288" s="56">
        <v>1</v>
      </c>
      <c r="I288" s="71">
        <v>988</v>
      </c>
      <c r="J288" s="41">
        <v>44824</v>
      </c>
      <c r="K288" t="s">
        <v>20</v>
      </c>
      <c r="L288" t="s">
        <v>393</v>
      </c>
      <c r="N288" t="str">
        <f t="shared" si="17"/>
        <v>NÃO</v>
      </c>
      <c r="O288" t="str">
        <f t="shared" si="19"/>
        <v/>
      </c>
      <c r="P288" s="52" t="str">
        <f t="shared" si="18"/>
        <v>44824111776778650SALÁRIO98844824</v>
      </c>
      <c r="Q288" s="1">
        <f>IF(A288=0,"",VLOOKUP($A288,RESUMO!$A$8:$B$107,2,FALSE))</f>
        <v>11</v>
      </c>
    </row>
    <row r="289" spans="1:17" x14ac:dyDescent="0.25">
      <c r="A289" s="41">
        <v>44824</v>
      </c>
      <c r="B289" s="56">
        <v>1</v>
      </c>
      <c r="C289" t="s">
        <v>282</v>
      </c>
      <c r="D289" t="s">
        <v>283</v>
      </c>
      <c r="E289" t="s">
        <v>19</v>
      </c>
      <c r="G289" s="64">
        <v>130</v>
      </c>
      <c r="H289" s="56">
        <v>10</v>
      </c>
      <c r="I289" s="71">
        <v>1300</v>
      </c>
      <c r="J289" s="41">
        <v>44824</v>
      </c>
      <c r="K289" t="s">
        <v>20</v>
      </c>
      <c r="L289" t="s">
        <v>284</v>
      </c>
      <c r="N289" t="str">
        <f t="shared" si="17"/>
        <v>NÃO</v>
      </c>
      <c r="O289" t="str">
        <f t="shared" si="19"/>
        <v/>
      </c>
      <c r="P289" s="52" t="str">
        <f t="shared" si="18"/>
        <v>44824114758063613DIÁRIA13044824</v>
      </c>
      <c r="Q289" s="1">
        <f>IF(A289=0,"",VLOOKUP($A289,RESUMO!$A$8:$B$107,2,FALSE))</f>
        <v>11</v>
      </c>
    </row>
    <row r="290" spans="1:17" x14ac:dyDescent="0.25">
      <c r="A290" s="41">
        <v>44824</v>
      </c>
      <c r="B290" s="56">
        <v>1</v>
      </c>
      <c r="C290" t="s">
        <v>391</v>
      </c>
      <c r="D290" t="s">
        <v>392</v>
      </c>
      <c r="E290" t="s">
        <v>19</v>
      </c>
      <c r="G290" s="64">
        <v>180</v>
      </c>
      <c r="H290" s="56">
        <v>4</v>
      </c>
      <c r="I290" s="71">
        <v>720</v>
      </c>
      <c r="J290" s="41">
        <v>44824</v>
      </c>
      <c r="K290" t="s">
        <v>20</v>
      </c>
      <c r="L290" t="s">
        <v>394</v>
      </c>
      <c r="N290" t="str">
        <f t="shared" si="17"/>
        <v>NÃO</v>
      </c>
      <c r="O290" t="str">
        <f t="shared" si="19"/>
        <v/>
      </c>
      <c r="P290" s="52" t="str">
        <f t="shared" si="18"/>
        <v>44824111776778650DIÁRIA18044824</v>
      </c>
      <c r="Q290" s="1">
        <f>IF(A290=0,"",VLOOKUP($A290,RESUMO!$A$8:$B$107,2,FALSE))</f>
        <v>11</v>
      </c>
    </row>
    <row r="291" spans="1:17" x14ac:dyDescent="0.25">
      <c r="A291" s="41">
        <v>44824</v>
      </c>
      <c r="B291" s="56">
        <v>1</v>
      </c>
      <c r="C291" t="s">
        <v>285</v>
      </c>
      <c r="D291" t="s">
        <v>286</v>
      </c>
      <c r="E291" t="s">
        <v>19</v>
      </c>
      <c r="G291" s="64">
        <v>110</v>
      </c>
      <c r="H291" s="56">
        <v>10</v>
      </c>
      <c r="I291" s="71">
        <v>1100</v>
      </c>
      <c r="J291" s="41">
        <v>44824</v>
      </c>
      <c r="K291" t="s">
        <v>20</v>
      </c>
      <c r="L291" t="s">
        <v>287</v>
      </c>
      <c r="N291" t="str">
        <f t="shared" si="17"/>
        <v>NÃO</v>
      </c>
      <c r="O291" t="str">
        <f t="shared" si="19"/>
        <v/>
      </c>
      <c r="P291" s="52" t="str">
        <f t="shared" si="18"/>
        <v>44824106493573610DIÁRIA11044824</v>
      </c>
      <c r="Q291" s="1">
        <f>IF(A291=0,"",VLOOKUP($A291,RESUMO!$A$8:$B$107,2,FALSE))</f>
        <v>11</v>
      </c>
    </row>
    <row r="292" spans="1:17" x14ac:dyDescent="0.25">
      <c r="A292" s="41">
        <v>44824</v>
      </c>
      <c r="B292" s="56">
        <v>1</v>
      </c>
      <c r="C292" t="s">
        <v>334</v>
      </c>
      <c r="D292" t="s">
        <v>335</v>
      </c>
      <c r="E292" t="s">
        <v>19</v>
      </c>
      <c r="G292" s="64">
        <v>110</v>
      </c>
      <c r="H292" s="56">
        <v>9</v>
      </c>
      <c r="I292" s="71">
        <v>990</v>
      </c>
      <c r="J292" s="41">
        <v>44824</v>
      </c>
      <c r="K292" t="s">
        <v>20</v>
      </c>
      <c r="L292" t="s">
        <v>336</v>
      </c>
      <c r="N292" t="str">
        <f t="shared" si="17"/>
        <v>NÃO</v>
      </c>
      <c r="O292" t="str">
        <f t="shared" si="19"/>
        <v/>
      </c>
      <c r="P292" s="52" t="str">
        <f t="shared" si="18"/>
        <v>44824103124439600DIÁRIA11044824</v>
      </c>
      <c r="Q292" s="1">
        <f>IF(A292=0,"",VLOOKUP($A292,RESUMO!$A$8:$B$107,2,FALSE))</f>
        <v>11</v>
      </c>
    </row>
    <row r="293" spans="1:17" x14ac:dyDescent="0.25">
      <c r="A293" s="41">
        <v>44824</v>
      </c>
      <c r="B293" s="56">
        <v>1</v>
      </c>
      <c r="C293" t="s">
        <v>290</v>
      </c>
      <c r="D293" t="s">
        <v>291</v>
      </c>
      <c r="E293" t="s">
        <v>19</v>
      </c>
      <c r="G293" s="64">
        <v>170</v>
      </c>
      <c r="H293" s="56">
        <v>10</v>
      </c>
      <c r="I293" s="71">
        <v>1700</v>
      </c>
      <c r="J293" s="41">
        <v>44824</v>
      </c>
      <c r="K293" t="s">
        <v>20</v>
      </c>
      <c r="L293" t="s">
        <v>292</v>
      </c>
      <c r="N293" t="str">
        <f t="shared" si="17"/>
        <v>NÃO</v>
      </c>
      <c r="O293" t="str">
        <f t="shared" si="19"/>
        <v/>
      </c>
      <c r="P293" s="52" t="str">
        <f t="shared" si="18"/>
        <v>44824121594554668DIÁRIA17044824</v>
      </c>
      <c r="Q293" s="1">
        <f>IF(A293=0,"",VLOOKUP($A293,RESUMO!$A$8:$B$107,2,FALSE))</f>
        <v>11</v>
      </c>
    </row>
    <row r="294" spans="1:17" x14ac:dyDescent="0.25">
      <c r="A294" s="41">
        <v>44824</v>
      </c>
      <c r="B294" s="56">
        <v>1</v>
      </c>
      <c r="C294" t="s">
        <v>293</v>
      </c>
      <c r="D294" t="s">
        <v>294</v>
      </c>
      <c r="E294" t="s">
        <v>19</v>
      </c>
      <c r="G294" s="64">
        <v>170</v>
      </c>
      <c r="H294" s="56">
        <v>10</v>
      </c>
      <c r="I294" s="71">
        <v>1700</v>
      </c>
      <c r="J294" s="41">
        <v>44824</v>
      </c>
      <c r="K294" t="s">
        <v>20</v>
      </c>
      <c r="L294" t="s">
        <v>295</v>
      </c>
      <c r="N294" t="str">
        <f t="shared" si="17"/>
        <v>NÃO</v>
      </c>
      <c r="O294" t="str">
        <f t="shared" si="19"/>
        <v/>
      </c>
      <c r="P294" s="52" t="str">
        <f t="shared" si="18"/>
        <v>44824109394979646DIÁRIA17044824</v>
      </c>
      <c r="Q294" s="1">
        <f>IF(A294=0,"",VLOOKUP($A294,RESUMO!$A$8:$B$107,2,FALSE))</f>
        <v>11</v>
      </c>
    </row>
    <row r="295" spans="1:17" x14ac:dyDescent="0.25">
      <c r="A295" s="41">
        <v>44824</v>
      </c>
      <c r="B295" s="56">
        <v>1</v>
      </c>
      <c r="C295" t="s">
        <v>177</v>
      </c>
      <c r="D295" t="s">
        <v>178</v>
      </c>
      <c r="E295" t="s">
        <v>19</v>
      </c>
      <c r="G295" s="64">
        <v>190</v>
      </c>
      <c r="H295" s="56">
        <v>10</v>
      </c>
      <c r="I295" s="71">
        <v>1900</v>
      </c>
      <c r="J295" s="41">
        <v>44824</v>
      </c>
      <c r="K295" t="s">
        <v>20</v>
      </c>
      <c r="L295" t="s">
        <v>179</v>
      </c>
      <c r="N295" t="str">
        <f t="shared" si="17"/>
        <v>NÃO</v>
      </c>
      <c r="O295" t="str">
        <f t="shared" si="19"/>
        <v/>
      </c>
      <c r="P295" s="52" t="str">
        <f t="shared" si="18"/>
        <v>44824100959416650DIÁRIA19044824</v>
      </c>
      <c r="Q295" s="1">
        <f>IF(A295=0,"",VLOOKUP($A295,RESUMO!$A$8:$B$107,2,FALSE))</f>
        <v>11</v>
      </c>
    </row>
    <row r="296" spans="1:17" x14ac:dyDescent="0.25">
      <c r="A296" s="41">
        <v>44824</v>
      </c>
      <c r="B296" s="56">
        <v>1</v>
      </c>
      <c r="C296" t="s">
        <v>249</v>
      </c>
      <c r="D296" t="s">
        <v>250</v>
      </c>
      <c r="E296" t="s">
        <v>19</v>
      </c>
      <c r="G296" s="64">
        <v>130</v>
      </c>
      <c r="H296" s="56">
        <v>10</v>
      </c>
      <c r="I296" s="71">
        <v>1300</v>
      </c>
      <c r="J296" s="41">
        <v>44824</v>
      </c>
      <c r="K296" t="s">
        <v>20</v>
      </c>
      <c r="L296" t="s">
        <v>395</v>
      </c>
      <c r="N296" t="str">
        <f t="shared" si="17"/>
        <v>NÃO</v>
      </c>
      <c r="O296" t="str">
        <f t="shared" si="19"/>
        <v/>
      </c>
      <c r="P296" s="52" t="str">
        <f t="shared" si="18"/>
        <v>44824163268060625DIÁRIA13044824</v>
      </c>
      <c r="Q296" s="1">
        <f>IF(A296=0,"",VLOOKUP($A296,RESUMO!$A$8:$B$107,2,FALSE))</f>
        <v>11</v>
      </c>
    </row>
    <row r="297" spans="1:17" x14ac:dyDescent="0.25">
      <c r="A297" s="41">
        <v>44824</v>
      </c>
      <c r="B297" s="56">
        <v>1</v>
      </c>
      <c r="C297" t="s">
        <v>337</v>
      </c>
      <c r="D297" t="s">
        <v>338</v>
      </c>
      <c r="E297" t="s">
        <v>19</v>
      </c>
      <c r="G297" s="64">
        <v>180</v>
      </c>
      <c r="H297" s="56">
        <v>10</v>
      </c>
      <c r="I297" s="71">
        <v>1800</v>
      </c>
      <c r="J297" s="41">
        <v>44824</v>
      </c>
      <c r="K297" t="s">
        <v>20</v>
      </c>
      <c r="L297" t="s">
        <v>339</v>
      </c>
      <c r="N297" t="str">
        <f t="shared" si="17"/>
        <v>NÃO</v>
      </c>
      <c r="O297" t="str">
        <f t="shared" si="19"/>
        <v/>
      </c>
      <c r="P297" s="52" t="str">
        <f t="shared" si="18"/>
        <v>44824179702732620DIÁRIA18044824</v>
      </c>
      <c r="Q297" s="1">
        <f>IF(A297=0,"",VLOOKUP($A297,RESUMO!$A$8:$B$107,2,FALSE))</f>
        <v>11</v>
      </c>
    </row>
    <row r="298" spans="1:17" x14ac:dyDescent="0.25">
      <c r="A298" s="41">
        <v>44824</v>
      </c>
      <c r="B298" s="56">
        <v>2</v>
      </c>
      <c r="C298" t="s">
        <v>135</v>
      </c>
      <c r="D298" t="s">
        <v>136</v>
      </c>
      <c r="E298" t="s">
        <v>396</v>
      </c>
      <c r="G298" s="64">
        <v>110</v>
      </c>
      <c r="H298" s="56">
        <v>1</v>
      </c>
      <c r="I298" s="71">
        <v>110</v>
      </c>
      <c r="J298" s="41">
        <v>44824</v>
      </c>
      <c r="K298" t="s">
        <v>20</v>
      </c>
      <c r="L298" t="s">
        <v>76</v>
      </c>
      <c r="N298" t="str">
        <f t="shared" si="17"/>
        <v>NÃO</v>
      </c>
      <c r="O298" t="str">
        <f t="shared" si="19"/>
        <v/>
      </c>
      <c r="P298" s="52" t="str">
        <f t="shared" si="18"/>
        <v>44824200000011045EVENTOS SST E-SOCIAL 20/0911044824</v>
      </c>
      <c r="Q298" s="1">
        <f>IF(A298=0,"",VLOOKUP($A298,RESUMO!$A$8:$B$107,2,FALSE))</f>
        <v>11</v>
      </c>
    </row>
    <row r="299" spans="1:17" x14ac:dyDescent="0.25">
      <c r="A299" s="41">
        <v>44824</v>
      </c>
      <c r="B299" s="56">
        <v>3</v>
      </c>
      <c r="C299" t="s">
        <v>397</v>
      </c>
      <c r="D299" t="s">
        <v>398</v>
      </c>
      <c r="E299" t="s">
        <v>399</v>
      </c>
      <c r="F299" t="s">
        <v>400</v>
      </c>
      <c r="G299" s="64">
        <v>231.6</v>
      </c>
      <c r="H299" s="56">
        <v>1</v>
      </c>
      <c r="I299" s="71">
        <v>231.6</v>
      </c>
      <c r="J299" s="41">
        <v>44823</v>
      </c>
      <c r="K299" t="s">
        <v>148</v>
      </c>
      <c r="L299" t="s">
        <v>24</v>
      </c>
      <c r="N299" t="str">
        <f t="shared" si="17"/>
        <v>NÃO</v>
      </c>
      <c r="O299" t="str">
        <f t="shared" si="19"/>
        <v/>
      </c>
      <c r="P299" s="52" t="str">
        <f t="shared" si="18"/>
        <v>44824321944558000103LOCAÇÃO DE ANDAIMES231,644823</v>
      </c>
      <c r="Q299" s="1">
        <f>IF(A299=0,"",VLOOKUP($A299,RESUMO!$A$8:$B$107,2,FALSE))</f>
        <v>11</v>
      </c>
    </row>
    <row r="300" spans="1:17" x14ac:dyDescent="0.25">
      <c r="A300" s="41">
        <v>44824</v>
      </c>
      <c r="B300" s="56">
        <v>3</v>
      </c>
      <c r="C300" t="s">
        <v>101</v>
      </c>
      <c r="D300" t="s">
        <v>102</v>
      </c>
      <c r="E300" t="s">
        <v>401</v>
      </c>
      <c r="F300" t="s">
        <v>402</v>
      </c>
      <c r="G300" s="64">
        <v>454.3</v>
      </c>
      <c r="H300" s="56">
        <v>1</v>
      </c>
      <c r="I300" s="71">
        <v>454.3</v>
      </c>
      <c r="J300" s="41">
        <v>44826</v>
      </c>
      <c r="K300" t="s">
        <v>20</v>
      </c>
      <c r="L300" t="s">
        <v>24</v>
      </c>
      <c r="N300" t="str">
        <f t="shared" si="17"/>
        <v>NÃO</v>
      </c>
      <c r="O300" t="str">
        <f t="shared" si="19"/>
        <v/>
      </c>
      <c r="P300" s="52" t="str">
        <f t="shared" si="18"/>
        <v>44824312463472000240MATERIAIS DE PROTEÇÃO454,344826</v>
      </c>
      <c r="Q300" s="1">
        <f>IF(A300=0,"",VLOOKUP($A300,RESUMO!$A$8:$B$107,2,FALSE))</f>
        <v>11</v>
      </c>
    </row>
    <row r="301" spans="1:17" x14ac:dyDescent="0.25">
      <c r="A301" s="41">
        <v>44824</v>
      </c>
      <c r="B301" s="56">
        <v>3</v>
      </c>
      <c r="C301" t="s">
        <v>258</v>
      </c>
      <c r="D301" t="s">
        <v>259</v>
      </c>
      <c r="E301" t="s">
        <v>403</v>
      </c>
      <c r="F301" t="s">
        <v>404</v>
      </c>
      <c r="G301" s="64">
        <v>305</v>
      </c>
      <c r="H301" s="56">
        <v>1</v>
      </c>
      <c r="I301" s="71">
        <v>305</v>
      </c>
      <c r="J301" s="41">
        <v>44826</v>
      </c>
      <c r="K301" t="s">
        <v>48</v>
      </c>
      <c r="L301" t="s">
        <v>24</v>
      </c>
      <c r="N301" t="str">
        <f t="shared" si="17"/>
        <v>NÃO</v>
      </c>
      <c r="O301" t="str">
        <f t="shared" si="19"/>
        <v/>
      </c>
      <c r="P301" s="52" t="str">
        <f t="shared" si="18"/>
        <v>44824334713151000109MEDIÇÃO30544826</v>
      </c>
      <c r="Q301" s="1">
        <f>IF(A301=0,"",VLOOKUP($A301,RESUMO!$A$8:$B$107,2,FALSE))</f>
        <v>11</v>
      </c>
    </row>
    <row r="302" spans="1:17" x14ac:dyDescent="0.25">
      <c r="A302" s="41">
        <v>44824</v>
      </c>
      <c r="B302" s="56">
        <v>3</v>
      </c>
      <c r="C302" t="s">
        <v>144</v>
      </c>
      <c r="D302" t="s">
        <v>145</v>
      </c>
      <c r="E302" t="s">
        <v>267</v>
      </c>
      <c r="F302" t="s">
        <v>405</v>
      </c>
      <c r="G302" s="64">
        <v>280</v>
      </c>
      <c r="H302" s="56">
        <v>1</v>
      </c>
      <c r="I302" s="71">
        <v>280</v>
      </c>
      <c r="J302" s="41">
        <v>44827</v>
      </c>
      <c r="K302" t="s">
        <v>148</v>
      </c>
      <c r="L302" t="s">
        <v>24</v>
      </c>
      <c r="N302" t="str">
        <f t="shared" si="17"/>
        <v>NÃO</v>
      </c>
      <c r="O302" t="str">
        <f t="shared" si="19"/>
        <v/>
      </c>
      <c r="P302" s="52" t="str">
        <f t="shared" si="18"/>
        <v>44824307409393000130SERRA DE BANCADA28044827</v>
      </c>
      <c r="Q302" s="1">
        <f>IF(A302=0,"",VLOOKUP($A302,RESUMO!$A$8:$B$107,2,FALSE))</f>
        <v>11</v>
      </c>
    </row>
    <row r="303" spans="1:17" x14ac:dyDescent="0.25">
      <c r="A303" s="41">
        <v>44824</v>
      </c>
      <c r="B303" s="56">
        <v>3</v>
      </c>
      <c r="C303" t="s">
        <v>305</v>
      </c>
      <c r="D303" t="s">
        <v>306</v>
      </c>
      <c r="E303" t="s">
        <v>307</v>
      </c>
      <c r="F303" t="s">
        <v>406</v>
      </c>
      <c r="G303" s="64">
        <v>3130</v>
      </c>
      <c r="H303" s="56">
        <v>1</v>
      </c>
      <c r="I303" s="71">
        <v>3130</v>
      </c>
      <c r="J303" s="41">
        <v>44830</v>
      </c>
      <c r="K303" t="s">
        <v>33</v>
      </c>
      <c r="L303" t="s">
        <v>24</v>
      </c>
      <c r="N303" t="str">
        <f t="shared" si="17"/>
        <v>NÃO</v>
      </c>
      <c r="O303" t="str">
        <f t="shared" si="19"/>
        <v/>
      </c>
      <c r="P303" s="52" t="str">
        <f t="shared" si="18"/>
        <v>44824303562661000107CIMENTO313044830</v>
      </c>
      <c r="Q303" s="1">
        <f>IF(A303=0,"",VLOOKUP($A303,RESUMO!$A$8:$B$107,2,FALSE))</f>
        <v>11</v>
      </c>
    </row>
    <row r="304" spans="1:17" x14ac:dyDescent="0.25">
      <c r="A304" s="41">
        <v>44824</v>
      </c>
      <c r="B304" s="56">
        <v>3</v>
      </c>
      <c r="C304" t="s">
        <v>144</v>
      </c>
      <c r="D304" t="s">
        <v>145</v>
      </c>
      <c r="E304" t="s">
        <v>407</v>
      </c>
      <c r="F304" t="s">
        <v>408</v>
      </c>
      <c r="G304" s="64">
        <v>580</v>
      </c>
      <c r="H304" s="56">
        <v>1</v>
      </c>
      <c r="I304" s="71">
        <v>580</v>
      </c>
      <c r="J304" s="41">
        <v>44832</v>
      </c>
      <c r="K304" t="s">
        <v>148</v>
      </c>
      <c r="L304" t="s">
        <v>24</v>
      </c>
      <c r="N304" t="str">
        <f t="shared" si="17"/>
        <v>NÃO</v>
      </c>
      <c r="O304" t="str">
        <f t="shared" si="19"/>
        <v/>
      </c>
      <c r="P304" s="52" t="str">
        <f t="shared" si="18"/>
        <v>44824307409393000130BETONEIRA E MARTELO58044832</v>
      </c>
      <c r="Q304" s="1">
        <f>IF(A304=0,"",VLOOKUP($A304,RESUMO!$A$8:$B$107,2,FALSE))</f>
        <v>11</v>
      </c>
    </row>
    <row r="305" spans="1:17" x14ac:dyDescent="0.25">
      <c r="A305" s="41">
        <v>44824</v>
      </c>
      <c r="B305" s="56">
        <v>3</v>
      </c>
      <c r="C305" t="s">
        <v>149</v>
      </c>
      <c r="D305" t="s">
        <v>150</v>
      </c>
      <c r="E305" t="s">
        <v>409</v>
      </c>
      <c r="G305" s="64">
        <v>188.37</v>
      </c>
      <c r="H305" s="56">
        <v>1</v>
      </c>
      <c r="I305" s="71">
        <v>188.37</v>
      </c>
      <c r="J305" s="41">
        <v>44834</v>
      </c>
      <c r="K305" t="s">
        <v>20</v>
      </c>
      <c r="L305" t="s">
        <v>24</v>
      </c>
      <c r="N305" t="str">
        <f t="shared" si="17"/>
        <v>NÃO</v>
      </c>
      <c r="O305" t="str">
        <f t="shared" si="19"/>
        <v/>
      </c>
      <c r="P305" s="52" t="str">
        <f t="shared" si="18"/>
        <v>44824338727707000177COMPETENCIA 09/2022188,3744834</v>
      </c>
      <c r="Q305" s="1">
        <f>IF(A305=0,"",VLOOKUP($A305,RESUMO!$A$8:$B$107,2,FALSE))</f>
        <v>11</v>
      </c>
    </row>
    <row r="306" spans="1:17" x14ac:dyDescent="0.25">
      <c r="A306" s="41">
        <v>44824</v>
      </c>
      <c r="B306" s="56">
        <v>3</v>
      </c>
      <c r="C306" t="s">
        <v>258</v>
      </c>
      <c r="D306" t="s">
        <v>259</v>
      </c>
      <c r="E306" t="s">
        <v>410</v>
      </c>
      <c r="G306" s="64">
        <v>130</v>
      </c>
      <c r="H306" s="56">
        <v>1</v>
      </c>
      <c r="I306" s="71">
        <v>130</v>
      </c>
      <c r="J306" s="41">
        <v>44836</v>
      </c>
      <c r="K306" t="s">
        <v>148</v>
      </c>
      <c r="L306" t="s">
        <v>24</v>
      </c>
      <c r="N306" t="str">
        <f t="shared" si="17"/>
        <v>NÃO</v>
      </c>
      <c r="O306" t="str">
        <f t="shared" si="19"/>
        <v/>
      </c>
      <c r="P306" s="52" t="str">
        <f t="shared" si="18"/>
        <v>44824334713151000109ALUGUEL DE FORMA KIT SLUMP - FL 1122813044836</v>
      </c>
      <c r="Q306" s="1">
        <f>IF(A306=0,"",VLOOKUP($A306,RESUMO!$A$8:$B$107,2,FALSE))</f>
        <v>11</v>
      </c>
    </row>
    <row r="307" spans="1:17" x14ac:dyDescent="0.25">
      <c r="A307" s="41">
        <v>44824</v>
      </c>
      <c r="B307" s="56">
        <v>3</v>
      </c>
      <c r="C307" t="s">
        <v>193</v>
      </c>
      <c r="D307" t="s">
        <v>194</v>
      </c>
      <c r="E307" t="s">
        <v>411</v>
      </c>
      <c r="F307" t="s">
        <v>412</v>
      </c>
      <c r="G307" s="64">
        <v>3497.55</v>
      </c>
      <c r="H307" s="56">
        <v>1</v>
      </c>
      <c r="I307" s="71">
        <v>3497.55</v>
      </c>
      <c r="J307" s="41">
        <v>44837</v>
      </c>
      <c r="K307" t="s">
        <v>20</v>
      </c>
      <c r="L307" t="s">
        <v>24</v>
      </c>
      <c r="N307" t="str">
        <f t="shared" si="17"/>
        <v>NÃO</v>
      </c>
      <c r="O307" t="str">
        <f t="shared" si="19"/>
        <v/>
      </c>
      <c r="P307" s="52" t="str">
        <f t="shared" si="18"/>
        <v>44824324654133000220CESTAS BASICAS 3497,5544837</v>
      </c>
      <c r="Q307" s="1">
        <f>IF(A307=0,"",VLOOKUP($A307,RESUMO!$A$8:$B$107,2,FALSE))</f>
        <v>11</v>
      </c>
    </row>
    <row r="308" spans="1:17" x14ac:dyDescent="0.25">
      <c r="A308" s="41">
        <v>44824</v>
      </c>
      <c r="B308" s="56">
        <v>3</v>
      </c>
      <c r="C308" t="s">
        <v>144</v>
      </c>
      <c r="D308" t="s">
        <v>145</v>
      </c>
      <c r="E308" t="s">
        <v>267</v>
      </c>
      <c r="F308" t="s">
        <v>413</v>
      </c>
      <c r="G308" s="64">
        <v>280</v>
      </c>
      <c r="H308" s="56">
        <v>1</v>
      </c>
      <c r="I308" s="71">
        <v>280</v>
      </c>
      <c r="J308" s="41">
        <v>44838</v>
      </c>
      <c r="K308" t="s">
        <v>148</v>
      </c>
      <c r="L308" t="s">
        <v>24</v>
      </c>
      <c r="N308" t="str">
        <f t="shared" si="17"/>
        <v>NÃO</v>
      </c>
      <c r="O308" t="str">
        <f t="shared" si="19"/>
        <v/>
      </c>
      <c r="P308" s="52" t="str">
        <f t="shared" si="18"/>
        <v>44824307409393000130SERRA DE BANCADA28044838</v>
      </c>
      <c r="Q308" s="1">
        <f>IF(A308=0,"",VLOOKUP($A308,RESUMO!$A$8:$B$107,2,FALSE))</f>
        <v>11</v>
      </c>
    </row>
    <row r="309" spans="1:17" x14ac:dyDescent="0.25">
      <c r="A309" s="41">
        <v>44824</v>
      </c>
      <c r="B309" s="56">
        <v>3</v>
      </c>
      <c r="C309" t="s">
        <v>169</v>
      </c>
      <c r="D309" t="s">
        <v>170</v>
      </c>
      <c r="E309" t="s">
        <v>414</v>
      </c>
      <c r="F309" t="s">
        <v>415</v>
      </c>
      <c r="G309" s="64">
        <v>59</v>
      </c>
      <c r="H309" s="56">
        <v>1</v>
      </c>
      <c r="I309" s="71">
        <v>59</v>
      </c>
      <c r="J309" s="41">
        <v>44844</v>
      </c>
      <c r="K309" t="s">
        <v>20</v>
      </c>
      <c r="L309" t="s">
        <v>24</v>
      </c>
      <c r="N309" t="str">
        <f t="shared" si="17"/>
        <v>NÃO</v>
      </c>
      <c r="O309" t="str">
        <f t="shared" si="19"/>
        <v/>
      </c>
      <c r="P309" s="52" t="str">
        <f t="shared" si="18"/>
        <v>44824330996544000116EXAMES MEDICOS5944844</v>
      </c>
      <c r="Q309" s="1">
        <f>IF(A309=0,"",VLOOKUP($A309,RESUMO!$A$8:$B$107,2,FALSE))</f>
        <v>11</v>
      </c>
    </row>
    <row r="310" spans="1:17" x14ac:dyDescent="0.25">
      <c r="A310" s="41">
        <v>44824</v>
      </c>
      <c r="B310" s="56">
        <v>3</v>
      </c>
      <c r="C310" t="s">
        <v>144</v>
      </c>
      <c r="D310" t="s">
        <v>145</v>
      </c>
      <c r="E310" t="s">
        <v>416</v>
      </c>
      <c r="F310" t="s">
        <v>417</v>
      </c>
      <c r="G310" s="64">
        <v>210</v>
      </c>
      <c r="H310" s="56">
        <v>1</v>
      </c>
      <c r="I310" s="71">
        <v>210</v>
      </c>
      <c r="J310" s="41">
        <v>44845</v>
      </c>
      <c r="K310" t="s">
        <v>148</v>
      </c>
      <c r="L310" t="s">
        <v>24</v>
      </c>
      <c r="N310" t="str">
        <f t="shared" si="17"/>
        <v>NÃO</v>
      </c>
      <c r="O310" t="str">
        <f t="shared" si="19"/>
        <v/>
      </c>
      <c r="P310" s="52" t="str">
        <f t="shared" si="18"/>
        <v>44824307409393000130MOTOR E MANGOTE21044845</v>
      </c>
      <c r="Q310" s="1">
        <f>IF(A310=0,"",VLOOKUP($A310,RESUMO!$A$8:$B$107,2,FALSE))</f>
        <v>11</v>
      </c>
    </row>
    <row r="311" spans="1:17" x14ac:dyDescent="0.25">
      <c r="A311" s="41">
        <v>44824</v>
      </c>
      <c r="B311" s="56">
        <v>5</v>
      </c>
      <c r="C311" t="s">
        <v>205</v>
      </c>
      <c r="D311" t="s">
        <v>206</v>
      </c>
      <c r="E311" t="s">
        <v>273</v>
      </c>
      <c r="F311" t="s">
        <v>418</v>
      </c>
      <c r="G311" s="64">
        <v>20681.29</v>
      </c>
      <c r="H311" s="56">
        <v>1</v>
      </c>
      <c r="I311" s="71">
        <v>20681.29</v>
      </c>
      <c r="J311" s="41">
        <v>44804</v>
      </c>
      <c r="K311" t="s">
        <v>33</v>
      </c>
      <c r="L311" t="s">
        <v>24</v>
      </c>
      <c r="N311" t="str">
        <f t="shared" si="17"/>
        <v>NÃO</v>
      </c>
      <c r="O311" t="str">
        <f t="shared" si="19"/>
        <v>SIM</v>
      </c>
      <c r="P311" s="52" t="str">
        <f t="shared" si="18"/>
        <v>44824510780884000106CONCRETO20681,2944804</v>
      </c>
      <c r="Q311" s="1">
        <f>IF(A311=0,"",VLOOKUP($A311,RESUMO!$A$8:$B$107,2,FALSE))</f>
        <v>11</v>
      </c>
    </row>
    <row r="312" spans="1:17" x14ac:dyDescent="0.25">
      <c r="A312" s="41">
        <v>44778</v>
      </c>
      <c r="B312">
        <v>2</v>
      </c>
      <c r="C312" t="s">
        <v>50</v>
      </c>
      <c r="D312" t="s">
        <v>51</v>
      </c>
      <c r="E312" t="s">
        <v>419</v>
      </c>
      <c r="G312" s="64">
        <v>12500</v>
      </c>
      <c r="H312" s="56">
        <v>1</v>
      </c>
      <c r="I312" s="71">
        <v>12500</v>
      </c>
      <c r="J312" s="41">
        <v>44778</v>
      </c>
      <c r="K312" t="s">
        <v>53</v>
      </c>
      <c r="M312" t="s">
        <v>138</v>
      </c>
      <c r="O312" t="str">
        <f t="shared" ref="O312:O375" si="20">IF($B312=5,"SIM","")</f>
        <v/>
      </c>
      <c r="P312" s="52" t="str">
        <f t="shared" ref="P312:P314" si="21">A312&amp;B312&amp;C312&amp;E312&amp;G312&amp;EDATE(J312,0)</f>
        <v>44778230104762000107ADM OBRA - PARC. 2/181250044778</v>
      </c>
      <c r="Q312" s="73">
        <f>IF(A312=0,"",VLOOKUP($A312,RESUMO!$A$8:$B$107,2,FALSE))</f>
        <v>8</v>
      </c>
    </row>
    <row r="313" spans="1:17" x14ac:dyDescent="0.25">
      <c r="A313" s="41">
        <v>44778</v>
      </c>
      <c r="B313">
        <v>2</v>
      </c>
      <c r="C313" t="s">
        <v>50</v>
      </c>
      <c r="D313" t="s">
        <v>51</v>
      </c>
      <c r="E313" t="s">
        <v>420</v>
      </c>
      <c r="G313" s="64">
        <v>12500</v>
      </c>
      <c r="H313" s="56">
        <v>1</v>
      </c>
      <c r="I313" s="71">
        <v>12500</v>
      </c>
      <c r="J313" s="41">
        <v>44778</v>
      </c>
      <c r="K313" t="s">
        <v>53</v>
      </c>
      <c r="M313" t="s">
        <v>138</v>
      </c>
      <c r="O313" t="str">
        <f t="shared" si="20"/>
        <v/>
      </c>
      <c r="P313" s="52" t="str">
        <f t="shared" si="21"/>
        <v>44778230104762000107ADM OBRA - PARC. 3/181250044778</v>
      </c>
      <c r="Q313" s="73">
        <f>IF(A313=0,"",VLOOKUP($A313,RESUMO!$A$8:$B$107,2,FALSE))</f>
        <v>8</v>
      </c>
    </row>
    <row r="314" spans="1:17" x14ac:dyDescent="0.25">
      <c r="A314" s="41">
        <v>44839</v>
      </c>
      <c r="B314" s="56">
        <v>1</v>
      </c>
      <c r="C314" t="s">
        <v>84</v>
      </c>
      <c r="D314" t="s">
        <v>85</v>
      </c>
      <c r="E314" t="s">
        <v>175</v>
      </c>
      <c r="G314" s="64">
        <v>809.05</v>
      </c>
      <c r="H314" s="56">
        <v>1</v>
      </c>
      <c r="I314" s="71">
        <v>809.05</v>
      </c>
      <c r="J314" s="41">
        <v>44840</v>
      </c>
      <c r="K314" t="s">
        <v>20</v>
      </c>
      <c r="L314" t="s">
        <v>176</v>
      </c>
      <c r="N314" t="str">
        <f t="shared" ref="N314" si="22">IF(ISERROR(SEARCH("NF",E314,1)),"NÃO","SIM")</f>
        <v>NÃO</v>
      </c>
      <c r="O314" t="str">
        <f t="shared" si="20"/>
        <v/>
      </c>
      <c r="P314" s="52" t="str">
        <f t="shared" si="21"/>
        <v>44839141623141877SALÁRIO809,0544840</v>
      </c>
      <c r="Q314" s="1">
        <f>IF(A314=0,"",VLOOKUP($A314,RESUMO!$A$8:$B$107,2,FALSE))</f>
        <v>12</v>
      </c>
    </row>
    <row r="315" spans="1:17" x14ac:dyDescent="0.25">
      <c r="A315" s="41">
        <v>44839</v>
      </c>
      <c r="B315" s="56">
        <v>1</v>
      </c>
      <c r="C315" t="s">
        <v>84</v>
      </c>
      <c r="D315" t="s">
        <v>85</v>
      </c>
      <c r="E315" t="s">
        <v>211</v>
      </c>
      <c r="G315" s="64">
        <v>24.5</v>
      </c>
      <c r="H315" s="56">
        <v>20</v>
      </c>
      <c r="I315" s="71">
        <v>490</v>
      </c>
      <c r="J315" s="41">
        <v>44840</v>
      </c>
      <c r="K315" t="s">
        <v>20</v>
      </c>
      <c r="L315" t="s">
        <v>176</v>
      </c>
      <c r="N315" t="str">
        <f t="shared" ref="N315:N353" si="23">IF(ISERROR(SEARCH("NF",E315,1)),"NÃO","SIM")</f>
        <v>NÃO</v>
      </c>
      <c r="O315" t="str">
        <f t="shared" si="20"/>
        <v/>
      </c>
      <c r="P315" s="52" t="str">
        <f t="shared" ref="P315:P353" si="24">A315&amp;B315&amp;C315&amp;E315&amp;G315&amp;EDATE(J315,0)</f>
        <v>44839141623141877TRANSPORTE24,544840</v>
      </c>
      <c r="Q315" s="1">
        <f>IF(A315=0,"",VLOOKUP($A315,RESUMO!$A$8:$B$107,2,FALSE))</f>
        <v>12</v>
      </c>
    </row>
    <row r="316" spans="1:17" x14ac:dyDescent="0.25">
      <c r="A316" s="41">
        <v>44839</v>
      </c>
      <c r="B316" s="56">
        <v>1</v>
      </c>
      <c r="C316" t="s">
        <v>84</v>
      </c>
      <c r="D316" t="s">
        <v>85</v>
      </c>
      <c r="E316" t="s">
        <v>212</v>
      </c>
      <c r="G316" s="64">
        <v>4</v>
      </c>
      <c r="H316" s="56">
        <v>20</v>
      </c>
      <c r="I316" s="71">
        <v>80</v>
      </c>
      <c r="J316" s="41">
        <v>44840</v>
      </c>
      <c r="K316" t="s">
        <v>20</v>
      </c>
      <c r="L316" t="s">
        <v>176</v>
      </c>
      <c r="N316" t="str">
        <f t="shared" si="23"/>
        <v>NÃO</v>
      </c>
      <c r="O316" t="str">
        <f t="shared" si="20"/>
        <v/>
      </c>
      <c r="P316" s="52" t="str">
        <f t="shared" si="24"/>
        <v>44839141623141877CAFÉ444840</v>
      </c>
      <c r="Q316" s="1">
        <f>IF(A316=0,"",VLOOKUP($A316,RESUMO!$A$8:$B$107,2,FALSE))</f>
        <v>12</v>
      </c>
    </row>
    <row r="317" spans="1:17" x14ac:dyDescent="0.25">
      <c r="A317" s="41">
        <v>44839</v>
      </c>
      <c r="B317" s="56">
        <v>1</v>
      </c>
      <c r="C317" t="s">
        <v>84</v>
      </c>
      <c r="D317" t="s">
        <v>85</v>
      </c>
      <c r="E317" t="s">
        <v>175</v>
      </c>
      <c r="G317" s="64">
        <v>219.96</v>
      </c>
      <c r="H317" s="56">
        <v>1</v>
      </c>
      <c r="I317" s="71">
        <v>219.96</v>
      </c>
      <c r="J317" s="41">
        <v>45694</v>
      </c>
      <c r="K317" t="s">
        <v>20</v>
      </c>
      <c r="L317" t="s">
        <v>176</v>
      </c>
      <c r="M317" t="s">
        <v>421</v>
      </c>
      <c r="N317" t="str">
        <f t="shared" si="23"/>
        <v>NÃO</v>
      </c>
      <c r="O317" t="str">
        <f t="shared" si="20"/>
        <v/>
      </c>
      <c r="P317" s="52" t="str">
        <f t="shared" si="24"/>
        <v>44839141623141877SALÁRIO219,9645694</v>
      </c>
      <c r="Q317" s="1">
        <f>IF(A317=0,"",VLOOKUP($A317,RESUMO!$A$8:$B$107,2,FALSE))</f>
        <v>12</v>
      </c>
    </row>
    <row r="318" spans="1:17" x14ac:dyDescent="0.25">
      <c r="A318" s="41">
        <v>44839</v>
      </c>
      <c r="B318" s="56">
        <v>1</v>
      </c>
      <c r="C318" t="s">
        <v>34</v>
      </c>
      <c r="D318" t="s">
        <v>35</v>
      </c>
      <c r="E318" t="s">
        <v>175</v>
      </c>
      <c r="G318" s="64">
        <v>752.58</v>
      </c>
      <c r="H318" s="56">
        <v>1</v>
      </c>
      <c r="I318" s="71">
        <v>752.58</v>
      </c>
      <c r="J318" s="41">
        <v>44840</v>
      </c>
      <c r="K318" t="s">
        <v>20</v>
      </c>
      <c r="L318" t="s">
        <v>36</v>
      </c>
      <c r="N318" t="str">
        <f t="shared" si="23"/>
        <v>NÃO</v>
      </c>
      <c r="O318" t="str">
        <f t="shared" si="20"/>
        <v/>
      </c>
      <c r="P318" s="52" t="str">
        <f t="shared" si="24"/>
        <v>44839170428051600SALÁRIO752,5844840</v>
      </c>
      <c r="Q318" s="1">
        <f>IF(A318=0,"",VLOOKUP($A318,RESUMO!$A$8:$B$107,2,FALSE))</f>
        <v>12</v>
      </c>
    </row>
    <row r="319" spans="1:17" x14ac:dyDescent="0.25">
      <c r="A319" s="41">
        <v>44839</v>
      </c>
      <c r="B319" s="56">
        <v>1</v>
      </c>
      <c r="C319" t="s">
        <v>34</v>
      </c>
      <c r="D319" t="s">
        <v>35</v>
      </c>
      <c r="E319" t="s">
        <v>211</v>
      </c>
      <c r="G319" s="64">
        <v>24.5</v>
      </c>
      <c r="H319" s="56">
        <v>20</v>
      </c>
      <c r="I319" s="71">
        <v>490</v>
      </c>
      <c r="J319" s="41">
        <v>44840</v>
      </c>
      <c r="K319" t="s">
        <v>20</v>
      </c>
      <c r="L319" t="s">
        <v>36</v>
      </c>
      <c r="N319" t="str">
        <f t="shared" si="23"/>
        <v>NÃO</v>
      </c>
      <c r="O319" t="str">
        <f t="shared" si="20"/>
        <v/>
      </c>
      <c r="P319" s="52" t="str">
        <f t="shared" si="24"/>
        <v>44839170428051600TRANSPORTE24,544840</v>
      </c>
      <c r="Q319" s="1">
        <f>IF(A319=0,"",VLOOKUP($A319,RESUMO!$A$8:$B$107,2,FALSE))</f>
        <v>12</v>
      </c>
    </row>
    <row r="320" spans="1:17" x14ac:dyDescent="0.25">
      <c r="A320" s="41">
        <v>44839</v>
      </c>
      <c r="B320" s="56">
        <v>1</v>
      </c>
      <c r="C320" t="s">
        <v>34</v>
      </c>
      <c r="D320" t="s">
        <v>35</v>
      </c>
      <c r="E320" t="s">
        <v>212</v>
      </c>
      <c r="G320" s="64">
        <v>4</v>
      </c>
      <c r="H320" s="56">
        <v>20</v>
      </c>
      <c r="I320" s="71">
        <v>80</v>
      </c>
      <c r="J320" s="41">
        <v>44840</v>
      </c>
      <c r="K320" t="s">
        <v>20</v>
      </c>
      <c r="L320" t="s">
        <v>36</v>
      </c>
      <c r="N320" t="str">
        <f t="shared" si="23"/>
        <v>NÃO</v>
      </c>
      <c r="O320" t="str">
        <f t="shared" si="20"/>
        <v/>
      </c>
      <c r="P320" s="52" t="str">
        <f t="shared" si="24"/>
        <v>44839170428051600CAFÉ444840</v>
      </c>
      <c r="Q320" s="1">
        <f>IF(A320=0,"",VLOOKUP($A320,RESUMO!$A$8:$B$107,2,FALSE))</f>
        <v>12</v>
      </c>
    </row>
    <row r="321" spans="1:17" x14ac:dyDescent="0.25">
      <c r="A321" s="41">
        <v>44839</v>
      </c>
      <c r="B321" s="56">
        <v>1</v>
      </c>
      <c r="C321" t="s">
        <v>34</v>
      </c>
      <c r="D321" t="s">
        <v>35</v>
      </c>
      <c r="E321" t="s">
        <v>175</v>
      </c>
      <c r="G321" s="64">
        <v>220</v>
      </c>
      <c r="H321" s="56">
        <v>1</v>
      </c>
      <c r="I321" s="71">
        <v>220</v>
      </c>
      <c r="J321" s="41">
        <v>44840</v>
      </c>
      <c r="K321" t="s">
        <v>20</v>
      </c>
      <c r="L321" t="s">
        <v>36</v>
      </c>
      <c r="M321" t="s">
        <v>421</v>
      </c>
      <c r="N321" t="str">
        <f t="shared" si="23"/>
        <v>NÃO</v>
      </c>
      <c r="O321" t="str">
        <f t="shared" si="20"/>
        <v/>
      </c>
      <c r="P321" s="52" t="str">
        <f t="shared" si="24"/>
        <v>44839170428051600SALÁRIO22044840</v>
      </c>
      <c r="Q321" s="1">
        <f>IF(A321=0,"",VLOOKUP($A321,RESUMO!$A$8:$B$107,2,FALSE))</f>
        <v>12</v>
      </c>
    </row>
    <row r="322" spans="1:17" x14ac:dyDescent="0.25">
      <c r="A322" s="41">
        <v>44839</v>
      </c>
      <c r="B322" s="56">
        <v>1</v>
      </c>
      <c r="C322" t="s">
        <v>17</v>
      </c>
      <c r="D322" t="s">
        <v>18</v>
      </c>
      <c r="E322" t="s">
        <v>175</v>
      </c>
      <c r="G322" s="64">
        <v>1263.78</v>
      </c>
      <c r="H322" s="56">
        <v>1</v>
      </c>
      <c r="I322" s="71">
        <v>1263.78</v>
      </c>
      <c r="J322" s="41">
        <v>44840</v>
      </c>
      <c r="K322" t="s">
        <v>20</v>
      </c>
      <c r="L322" t="s">
        <v>21</v>
      </c>
      <c r="N322" t="str">
        <f t="shared" si="23"/>
        <v>NÃO</v>
      </c>
      <c r="O322" t="str">
        <f t="shared" si="20"/>
        <v/>
      </c>
      <c r="P322" s="52" t="str">
        <f t="shared" si="24"/>
        <v>44839112125858606SALÁRIO1263,7844840</v>
      </c>
      <c r="Q322" s="1">
        <f>IF(A322=0,"",VLOOKUP($A322,RESUMO!$A$8:$B$107,2,FALSE))</f>
        <v>12</v>
      </c>
    </row>
    <row r="323" spans="1:17" x14ac:dyDescent="0.25">
      <c r="A323" s="41">
        <v>44839</v>
      </c>
      <c r="B323" s="56">
        <v>1</v>
      </c>
      <c r="C323" t="s">
        <v>17</v>
      </c>
      <c r="D323" t="s">
        <v>18</v>
      </c>
      <c r="E323" t="s">
        <v>211</v>
      </c>
      <c r="G323" s="64">
        <v>24.5</v>
      </c>
      <c r="H323" s="56">
        <v>20</v>
      </c>
      <c r="I323" s="71">
        <v>490</v>
      </c>
      <c r="J323" s="41">
        <v>44840</v>
      </c>
      <c r="K323" t="s">
        <v>20</v>
      </c>
      <c r="L323" t="s">
        <v>21</v>
      </c>
      <c r="N323" t="str">
        <f t="shared" si="23"/>
        <v>NÃO</v>
      </c>
      <c r="O323" t="str">
        <f t="shared" si="20"/>
        <v/>
      </c>
      <c r="P323" s="52" t="str">
        <f t="shared" si="24"/>
        <v>44839112125858606TRANSPORTE24,544840</v>
      </c>
      <c r="Q323" s="1">
        <f>IF(A323=0,"",VLOOKUP($A323,RESUMO!$A$8:$B$107,2,FALSE))</f>
        <v>12</v>
      </c>
    </row>
    <row r="324" spans="1:17" x14ac:dyDescent="0.25">
      <c r="A324" s="41">
        <v>44839</v>
      </c>
      <c r="B324" s="56">
        <v>1</v>
      </c>
      <c r="C324" t="s">
        <v>17</v>
      </c>
      <c r="D324" t="s">
        <v>18</v>
      </c>
      <c r="E324" t="s">
        <v>212</v>
      </c>
      <c r="G324" s="64">
        <v>4</v>
      </c>
      <c r="H324" s="56">
        <v>20</v>
      </c>
      <c r="I324" s="71">
        <v>80</v>
      </c>
      <c r="J324" s="41">
        <v>44840</v>
      </c>
      <c r="K324" t="s">
        <v>20</v>
      </c>
      <c r="L324" t="s">
        <v>21</v>
      </c>
      <c r="N324" t="str">
        <f t="shared" si="23"/>
        <v>NÃO</v>
      </c>
      <c r="O324" t="str">
        <f t="shared" si="20"/>
        <v/>
      </c>
      <c r="P324" s="52" t="str">
        <f t="shared" si="24"/>
        <v>44839112125858606CAFÉ444840</v>
      </c>
      <c r="Q324" s="1">
        <f>IF(A324=0,"",VLOOKUP($A324,RESUMO!$A$8:$B$107,2,FALSE))</f>
        <v>12</v>
      </c>
    </row>
    <row r="325" spans="1:17" x14ac:dyDescent="0.25">
      <c r="A325" s="41">
        <v>44839</v>
      </c>
      <c r="B325" s="56">
        <v>1</v>
      </c>
      <c r="C325" t="s">
        <v>17</v>
      </c>
      <c r="D325" t="s">
        <v>18</v>
      </c>
      <c r="E325" t="s">
        <v>175</v>
      </c>
      <c r="G325" s="64">
        <v>340</v>
      </c>
      <c r="H325" s="56">
        <v>1</v>
      </c>
      <c r="I325" s="71">
        <v>340</v>
      </c>
      <c r="J325" s="41">
        <v>44840</v>
      </c>
      <c r="K325" t="s">
        <v>20</v>
      </c>
      <c r="L325" t="s">
        <v>21</v>
      </c>
      <c r="M325" t="s">
        <v>421</v>
      </c>
      <c r="N325" t="str">
        <f t="shared" si="23"/>
        <v>NÃO</v>
      </c>
      <c r="O325" t="str">
        <f t="shared" si="20"/>
        <v/>
      </c>
      <c r="P325" s="52" t="str">
        <f t="shared" si="24"/>
        <v>44839112125858606SALÁRIO34044840</v>
      </c>
      <c r="Q325" s="1">
        <f>IF(A325=0,"",VLOOKUP($A325,RESUMO!$A$8:$B$107,2,FALSE))</f>
        <v>12</v>
      </c>
    </row>
    <row r="326" spans="1:17" x14ac:dyDescent="0.25">
      <c r="A326" s="41">
        <v>44839</v>
      </c>
      <c r="B326" s="56">
        <v>1</v>
      </c>
      <c r="C326" t="s">
        <v>279</v>
      </c>
      <c r="D326" t="s">
        <v>280</v>
      </c>
      <c r="E326" t="s">
        <v>175</v>
      </c>
      <c r="G326" s="64">
        <v>1984.51</v>
      </c>
      <c r="H326" s="56">
        <v>1</v>
      </c>
      <c r="I326" s="71">
        <v>1984.51</v>
      </c>
      <c r="J326" s="41">
        <v>44840</v>
      </c>
      <c r="K326" t="s">
        <v>20</v>
      </c>
      <c r="L326" t="s">
        <v>281</v>
      </c>
      <c r="N326" t="str">
        <f t="shared" si="23"/>
        <v>NÃO</v>
      </c>
      <c r="O326" t="str">
        <f t="shared" si="20"/>
        <v/>
      </c>
      <c r="P326" s="52" t="str">
        <f t="shared" si="24"/>
        <v>44839110526143614SALÁRIO1984,5144840</v>
      </c>
      <c r="Q326" s="1">
        <f>IF(A326=0,"",VLOOKUP($A326,RESUMO!$A$8:$B$107,2,FALSE))</f>
        <v>12</v>
      </c>
    </row>
    <row r="327" spans="1:17" x14ac:dyDescent="0.25">
      <c r="A327" s="41">
        <v>44839</v>
      </c>
      <c r="B327" s="56">
        <v>1</v>
      </c>
      <c r="C327" t="s">
        <v>279</v>
      </c>
      <c r="D327" t="s">
        <v>280</v>
      </c>
      <c r="E327" t="s">
        <v>211</v>
      </c>
      <c r="G327" s="64">
        <v>35.5</v>
      </c>
      <c r="H327" s="56">
        <v>19</v>
      </c>
      <c r="I327" s="71">
        <v>674.5</v>
      </c>
      <c r="J327" s="41">
        <v>44840</v>
      </c>
      <c r="K327" t="s">
        <v>20</v>
      </c>
      <c r="L327" t="s">
        <v>281</v>
      </c>
      <c r="N327" t="str">
        <f t="shared" si="23"/>
        <v>NÃO</v>
      </c>
      <c r="O327" t="str">
        <f t="shared" si="20"/>
        <v/>
      </c>
      <c r="P327" s="52" t="str">
        <f t="shared" si="24"/>
        <v>44839110526143614TRANSPORTE35,544840</v>
      </c>
      <c r="Q327" s="1">
        <f>IF(A327=0,"",VLOOKUP($A327,RESUMO!$A$8:$B$107,2,FALSE))</f>
        <v>12</v>
      </c>
    </row>
    <row r="328" spans="1:17" x14ac:dyDescent="0.25">
      <c r="A328" s="41">
        <v>44839</v>
      </c>
      <c r="B328" s="56">
        <v>1</v>
      </c>
      <c r="C328" t="s">
        <v>279</v>
      </c>
      <c r="D328" t="s">
        <v>280</v>
      </c>
      <c r="E328" t="s">
        <v>212</v>
      </c>
      <c r="G328" s="64">
        <v>4</v>
      </c>
      <c r="H328" s="56">
        <v>19</v>
      </c>
      <c r="I328" s="71">
        <v>76</v>
      </c>
      <c r="J328" s="41">
        <v>44840</v>
      </c>
      <c r="K328" t="s">
        <v>20</v>
      </c>
      <c r="L328" t="s">
        <v>281</v>
      </c>
      <c r="N328" t="str">
        <f t="shared" si="23"/>
        <v>NÃO</v>
      </c>
      <c r="O328" t="str">
        <f t="shared" si="20"/>
        <v/>
      </c>
      <c r="P328" s="52" t="str">
        <f t="shared" si="24"/>
        <v>44839110526143614CAFÉ444840</v>
      </c>
      <c r="Q328" s="1">
        <f>IF(A328=0,"",VLOOKUP($A328,RESUMO!$A$8:$B$107,2,FALSE))</f>
        <v>12</v>
      </c>
    </row>
    <row r="329" spans="1:17" x14ac:dyDescent="0.25">
      <c r="A329" s="41">
        <v>44839</v>
      </c>
      <c r="B329" s="56">
        <v>1</v>
      </c>
      <c r="C329" t="s">
        <v>180</v>
      </c>
      <c r="D329" t="s">
        <v>181</v>
      </c>
      <c r="E329" t="s">
        <v>175</v>
      </c>
      <c r="G329" s="64">
        <v>665.22</v>
      </c>
      <c r="H329" s="56">
        <v>1</v>
      </c>
      <c r="I329" s="71">
        <v>665.22</v>
      </c>
      <c r="J329" s="41">
        <v>44840</v>
      </c>
      <c r="K329" t="s">
        <v>20</v>
      </c>
      <c r="L329" t="s">
        <v>182</v>
      </c>
      <c r="N329" t="str">
        <f t="shared" si="23"/>
        <v>NÃO</v>
      </c>
      <c r="O329" t="str">
        <f t="shared" si="20"/>
        <v/>
      </c>
      <c r="P329" s="52" t="str">
        <f t="shared" si="24"/>
        <v>44839111200000000SALÁRIO665,2244840</v>
      </c>
      <c r="Q329" s="1">
        <f>IF(A329=0,"",VLOOKUP($A329,RESUMO!$A$8:$B$107,2,FALSE))</f>
        <v>12</v>
      </c>
    </row>
    <row r="330" spans="1:17" x14ac:dyDescent="0.25">
      <c r="A330" s="41">
        <v>44839</v>
      </c>
      <c r="B330" s="56">
        <v>1</v>
      </c>
      <c r="C330" t="s">
        <v>180</v>
      </c>
      <c r="D330" t="s">
        <v>181</v>
      </c>
      <c r="E330" t="s">
        <v>211</v>
      </c>
      <c r="G330" s="64">
        <v>35</v>
      </c>
      <c r="H330" s="56">
        <v>18</v>
      </c>
      <c r="I330" s="71">
        <v>630</v>
      </c>
      <c r="J330" s="41">
        <v>44840</v>
      </c>
      <c r="K330" t="s">
        <v>20</v>
      </c>
      <c r="L330" t="s">
        <v>182</v>
      </c>
      <c r="N330" t="str">
        <f t="shared" si="23"/>
        <v>NÃO</v>
      </c>
      <c r="O330" t="str">
        <f t="shared" si="20"/>
        <v/>
      </c>
      <c r="P330" s="52" t="str">
        <f t="shared" si="24"/>
        <v>44839111200000000TRANSPORTE3544840</v>
      </c>
      <c r="Q330" s="1">
        <f>IF(A330=0,"",VLOOKUP($A330,RESUMO!$A$8:$B$107,2,FALSE))</f>
        <v>12</v>
      </c>
    </row>
    <row r="331" spans="1:17" x14ac:dyDescent="0.25">
      <c r="A331" s="41">
        <v>44839</v>
      </c>
      <c r="B331" s="56">
        <v>1</v>
      </c>
      <c r="C331" t="s">
        <v>180</v>
      </c>
      <c r="D331" t="s">
        <v>181</v>
      </c>
      <c r="E331" t="s">
        <v>212</v>
      </c>
      <c r="G331" s="64">
        <v>4</v>
      </c>
      <c r="H331" s="56">
        <v>18</v>
      </c>
      <c r="I331" s="71">
        <v>72</v>
      </c>
      <c r="J331" s="41">
        <v>44840</v>
      </c>
      <c r="K331" t="s">
        <v>20</v>
      </c>
      <c r="L331" t="s">
        <v>182</v>
      </c>
      <c r="N331" t="str">
        <f t="shared" si="23"/>
        <v>NÃO</v>
      </c>
      <c r="O331" t="str">
        <f t="shared" si="20"/>
        <v/>
      </c>
      <c r="P331" s="52" t="str">
        <f t="shared" si="24"/>
        <v>44839111200000000CAFÉ444840</v>
      </c>
      <c r="Q331" s="1">
        <f>IF(A331=0,"",VLOOKUP($A331,RESUMO!$A$8:$B$107,2,FALSE))</f>
        <v>12</v>
      </c>
    </row>
    <row r="332" spans="1:17" x14ac:dyDescent="0.25">
      <c r="A332" s="41">
        <v>44839</v>
      </c>
      <c r="B332" s="56">
        <v>1</v>
      </c>
      <c r="C332" t="s">
        <v>391</v>
      </c>
      <c r="D332" t="s">
        <v>392</v>
      </c>
      <c r="E332" t="s">
        <v>175</v>
      </c>
      <c r="G332" s="64">
        <v>828.34</v>
      </c>
      <c r="H332" s="56">
        <v>1</v>
      </c>
      <c r="I332" s="71">
        <v>828.34</v>
      </c>
      <c r="J332" s="41">
        <v>44840</v>
      </c>
      <c r="K332" t="s">
        <v>20</v>
      </c>
      <c r="L332" t="s">
        <v>394</v>
      </c>
      <c r="N332" t="str">
        <f t="shared" si="23"/>
        <v>NÃO</v>
      </c>
      <c r="O332" t="str">
        <f t="shared" si="20"/>
        <v/>
      </c>
      <c r="P332" s="52" t="str">
        <f t="shared" si="24"/>
        <v>44839111776778650SALÁRIO828,3444840</v>
      </c>
      <c r="Q332" s="1">
        <f>IF(A332=0,"",VLOOKUP($A332,RESUMO!$A$8:$B$107,2,FALSE))</f>
        <v>12</v>
      </c>
    </row>
    <row r="333" spans="1:17" x14ac:dyDescent="0.25">
      <c r="A333" s="41">
        <v>44839</v>
      </c>
      <c r="B333" s="56">
        <v>1</v>
      </c>
      <c r="C333" t="s">
        <v>391</v>
      </c>
      <c r="D333" t="s">
        <v>392</v>
      </c>
      <c r="E333" t="s">
        <v>211</v>
      </c>
      <c r="G333" s="64">
        <v>34.799999999999997</v>
      </c>
      <c r="H333" s="56">
        <v>19</v>
      </c>
      <c r="I333" s="71">
        <v>661.2</v>
      </c>
      <c r="J333" s="41">
        <v>44840</v>
      </c>
      <c r="K333" t="s">
        <v>20</v>
      </c>
      <c r="L333" t="s">
        <v>394</v>
      </c>
      <c r="N333" t="str">
        <f t="shared" si="23"/>
        <v>NÃO</v>
      </c>
      <c r="O333" t="str">
        <f t="shared" si="20"/>
        <v/>
      </c>
      <c r="P333" s="52" t="str">
        <f t="shared" si="24"/>
        <v>44839111776778650TRANSPORTE34,844840</v>
      </c>
      <c r="Q333" s="1">
        <f>IF(A333=0,"",VLOOKUP($A333,RESUMO!$A$8:$B$107,2,FALSE))</f>
        <v>12</v>
      </c>
    </row>
    <row r="334" spans="1:17" x14ac:dyDescent="0.25">
      <c r="A334" s="41">
        <v>44839</v>
      </c>
      <c r="B334" s="56">
        <v>1</v>
      </c>
      <c r="C334" t="s">
        <v>391</v>
      </c>
      <c r="D334" t="s">
        <v>392</v>
      </c>
      <c r="E334" t="s">
        <v>212</v>
      </c>
      <c r="G334" s="64">
        <v>4</v>
      </c>
      <c r="H334" s="56">
        <v>19</v>
      </c>
      <c r="I334" s="71">
        <v>76</v>
      </c>
      <c r="J334" s="41">
        <v>44840</v>
      </c>
      <c r="K334" t="s">
        <v>20</v>
      </c>
      <c r="L334" t="s">
        <v>394</v>
      </c>
      <c r="N334" t="str">
        <f t="shared" si="23"/>
        <v>NÃO</v>
      </c>
      <c r="O334" t="str">
        <f t="shared" si="20"/>
        <v/>
      </c>
      <c r="P334" s="52" t="str">
        <f t="shared" si="24"/>
        <v>44839111776778650CAFÉ444840</v>
      </c>
      <c r="Q334" s="1">
        <f>IF(A334=0,"",VLOOKUP($A334,RESUMO!$A$8:$B$107,2,FALSE))</f>
        <v>12</v>
      </c>
    </row>
    <row r="335" spans="1:17" x14ac:dyDescent="0.25">
      <c r="A335" s="41">
        <v>44839</v>
      </c>
      <c r="B335" s="56">
        <v>1</v>
      </c>
      <c r="C335" t="s">
        <v>391</v>
      </c>
      <c r="D335" t="s">
        <v>392</v>
      </c>
      <c r="E335" t="s">
        <v>175</v>
      </c>
      <c r="G335" s="64">
        <v>80</v>
      </c>
      <c r="H335" s="56">
        <v>1</v>
      </c>
      <c r="I335" s="71">
        <v>80</v>
      </c>
      <c r="J335" s="41">
        <v>44840</v>
      </c>
      <c r="K335" t="s">
        <v>20</v>
      </c>
      <c r="L335" t="s">
        <v>394</v>
      </c>
      <c r="M335" t="s">
        <v>422</v>
      </c>
      <c r="N335" t="str">
        <f t="shared" si="23"/>
        <v>NÃO</v>
      </c>
      <c r="O335" t="str">
        <f t="shared" si="20"/>
        <v/>
      </c>
      <c r="P335" s="52" t="str">
        <f t="shared" si="24"/>
        <v>44839111776778650SALÁRIO8044840</v>
      </c>
      <c r="Q335" s="1">
        <f>IF(A335=0,"",VLOOKUP($A335,RESUMO!$A$8:$B$107,2,FALSE))</f>
        <v>12</v>
      </c>
    </row>
    <row r="336" spans="1:17" x14ac:dyDescent="0.25">
      <c r="A336" s="41">
        <v>44839</v>
      </c>
      <c r="B336" s="56">
        <v>1</v>
      </c>
      <c r="C336" t="s">
        <v>282</v>
      </c>
      <c r="D336" t="s">
        <v>283</v>
      </c>
      <c r="E336" t="s">
        <v>19</v>
      </c>
      <c r="G336" s="64">
        <v>130</v>
      </c>
      <c r="H336" s="56">
        <v>10</v>
      </c>
      <c r="I336" s="71">
        <v>1300</v>
      </c>
      <c r="J336" s="41">
        <v>44840</v>
      </c>
      <c r="K336" t="s">
        <v>20</v>
      </c>
      <c r="L336" t="s">
        <v>284</v>
      </c>
      <c r="N336" t="str">
        <f t="shared" si="23"/>
        <v>NÃO</v>
      </c>
      <c r="O336" t="str">
        <f t="shared" si="20"/>
        <v/>
      </c>
      <c r="P336" s="52" t="str">
        <f t="shared" si="24"/>
        <v>44839114758063613DIÁRIA13044840</v>
      </c>
      <c r="Q336" s="1">
        <f>IF(A336=0,"",VLOOKUP($A336,RESUMO!$A$8:$B$107,2,FALSE))</f>
        <v>12</v>
      </c>
    </row>
    <row r="337" spans="1:17" x14ac:dyDescent="0.25">
      <c r="A337" s="41">
        <v>44839</v>
      </c>
      <c r="B337" s="56">
        <v>1</v>
      </c>
      <c r="C337" t="s">
        <v>282</v>
      </c>
      <c r="D337" t="s">
        <v>283</v>
      </c>
      <c r="E337" t="s">
        <v>19</v>
      </c>
      <c r="G337" s="64">
        <v>86.66</v>
      </c>
      <c r="H337" s="56">
        <v>1</v>
      </c>
      <c r="I337" s="71">
        <v>86.66</v>
      </c>
      <c r="J337" s="41">
        <v>44840</v>
      </c>
      <c r="K337" t="s">
        <v>20</v>
      </c>
      <c r="L337" t="s">
        <v>284</v>
      </c>
      <c r="M337" t="s">
        <v>423</v>
      </c>
      <c r="N337" t="str">
        <f t="shared" si="23"/>
        <v>NÃO</v>
      </c>
      <c r="O337" t="str">
        <f t="shared" si="20"/>
        <v/>
      </c>
      <c r="P337" s="52" t="str">
        <f t="shared" si="24"/>
        <v>44839114758063613DIÁRIA86,6644840</v>
      </c>
      <c r="Q337" s="1">
        <f>IF(A337=0,"",VLOOKUP($A337,RESUMO!$A$8:$B$107,2,FALSE))</f>
        <v>12</v>
      </c>
    </row>
    <row r="338" spans="1:17" x14ac:dyDescent="0.25">
      <c r="A338" s="41">
        <v>44839</v>
      </c>
      <c r="B338" s="56">
        <v>1</v>
      </c>
      <c r="C338" t="s">
        <v>285</v>
      </c>
      <c r="D338" t="s">
        <v>286</v>
      </c>
      <c r="E338" t="s">
        <v>19</v>
      </c>
      <c r="G338" s="64">
        <v>110</v>
      </c>
      <c r="H338" s="56">
        <v>11</v>
      </c>
      <c r="I338" s="71">
        <v>1210</v>
      </c>
      <c r="J338" s="41">
        <v>44840</v>
      </c>
      <c r="K338" t="s">
        <v>20</v>
      </c>
      <c r="L338" t="s">
        <v>287</v>
      </c>
      <c r="N338" t="str">
        <f t="shared" si="23"/>
        <v>NÃO</v>
      </c>
      <c r="O338" t="str">
        <f t="shared" si="20"/>
        <v/>
      </c>
      <c r="P338" s="52" t="str">
        <f t="shared" si="24"/>
        <v>44839106493573610DIÁRIA11044840</v>
      </c>
      <c r="Q338" s="1">
        <f>IF(A338=0,"",VLOOKUP($A338,RESUMO!$A$8:$B$107,2,FALSE))</f>
        <v>12</v>
      </c>
    </row>
    <row r="339" spans="1:17" x14ac:dyDescent="0.25">
      <c r="A339" s="41">
        <v>44839</v>
      </c>
      <c r="B339" s="56">
        <v>1</v>
      </c>
      <c r="C339" t="s">
        <v>285</v>
      </c>
      <c r="D339" t="s">
        <v>286</v>
      </c>
      <c r="E339" t="s">
        <v>19</v>
      </c>
      <c r="G339" s="64">
        <v>73</v>
      </c>
      <c r="H339" s="56">
        <v>1</v>
      </c>
      <c r="I339" s="71">
        <v>73</v>
      </c>
      <c r="J339" s="41">
        <v>44840</v>
      </c>
      <c r="K339" t="s">
        <v>20</v>
      </c>
      <c r="L339" t="s">
        <v>287</v>
      </c>
      <c r="M339" t="s">
        <v>423</v>
      </c>
      <c r="N339" t="str">
        <f t="shared" si="23"/>
        <v>NÃO</v>
      </c>
      <c r="O339" t="str">
        <f t="shared" si="20"/>
        <v/>
      </c>
      <c r="P339" s="52" t="str">
        <f t="shared" si="24"/>
        <v>44839106493573610DIÁRIA7344840</v>
      </c>
      <c r="Q339" s="1">
        <f>IF(A339=0,"",VLOOKUP($A339,RESUMO!$A$8:$B$107,2,FALSE))</f>
        <v>12</v>
      </c>
    </row>
    <row r="340" spans="1:17" x14ac:dyDescent="0.25">
      <c r="A340" s="41">
        <v>44839</v>
      </c>
      <c r="B340" s="56">
        <v>1</v>
      </c>
      <c r="C340" t="s">
        <v>334</v>
      </c>
      <c r="D340" t="s">
        <v>335</v>
      </c>
      <c r="E340" t="s">
        <v>19</v>
      </c>
      <c r="G340" s="64">
        <v>110</v>
      </c>
      <c r="H340" s="56">
        <v>8</v>
      </c>
      <c r="I340" s="71">
        <v>880</v>
      </c>
      <c r="J340" s="41">
        <v>44840</v>
      </c>
      <c r="K340" t="s">
        <v>20</v>
      </c>
      <c r="L340" t="s">
        <v>336</v>
      </c>
      <c r="N340" t="str">
        <f t="shared" si="23"/>
        <v>NÃO</v>
      </c>
      <c r="O340" t="str">
        <f t="shared" si="20"/>
        <v/>
      </c>
      <c r="P340" s="52" t="str">
        <f t="shared" si="24"/>
        <v>44839103124439600DIÁRIA11044840</v>
      </c>
      <c r="Q340" s="1">
        <f>IF(A340=0,"",VLOOKUP($A340,RESUMO!$A$8:$B$107,2,FALSE))</f>
        <v>12</v>
      </c>
    </row>
    <row r="341" spans="1:17" x14ac:dyDescent="0.25">
      <c r="A341" s="41">
        <v>44839</v>
      </c>
      <c r="B341" s="56">
        <v>1</v>
      </c>
      <c r="C341" t="s">
        <v>290</v>
      </c>
      <c r="D341" t="s">
        <v>291</v>
      </c>
      <c r="E341" t="s">
        <v>19</v>
      </c>
      <c r="G341" s="64">
        <v>170</v>
      </c>
      <c r="H341" s="56">
        <v>11</v>
      </c>
      <c r="I341" s="71">
        <v>1870</v>
      </c>
      <c r="J341" s="41">
        <v>44840</v>
      </c>
      <c r="K341" t="s">
        <v>20</v>
      </c>
      <c r="L341" t="s">
        <v>292</v>
      </c>
      <c r="N341" t="str">
        <f t="shared" si="23"/>
        <v>NÃO</v>
      </c>
      <c r="O341" t="str">
        <f t="shared" si="20"/>
        <v/>
      </c>
      <c r="P341" s="52" t="str">
        <f t="shared" si="24"/>
        <v>44839121594554668DIÁRIA17044840</v>
      </c>
      <c r="Q341" s="1">
        <f>IF(A341=0,"",VLOOKUP($A341,RESUMO!$A$8:$B$107,2,FALSE))</f>
        <v>12</v>
      </c>
    </row>
    <row r="342" spans="1:17" x14ac:dyDescent="0.25">
      <c r="A342" s="41">
        <v>44839</v>
      </c>
      <c r="B342" s="56">
        <v>1</v>
      </c>
      <c r="C342" t="s">
        <v>290</v>
      </c>
      <c r="D342" t="s">
        <v>291</v>
      </c>
      <c r="E342" t="s">
        <v>19</v>
      </c>
      <c r="G342" s="64">
        <v>113.33</v>
      </c>
      <c r="H342" s="56">
        <v>1</v>
      </c>
      <c r="I342" s="71">
        <v>113.33</v>
      </c>
      <c r="J342" s="41">
        <v>44840</v>
      </c>
      <c r="K342" t="s">
        <v>20</v>
      </c>
      <c r="L342" t="s">
        <v>292</v>
      </c>
      <c r="M342" t="s">
        <v>423</v>
      </c>
      <c r="N342" t="str">
        <f t="shared" si="23"/>
        <v>NÃO</v>
      </c>
      <c r="O342" t="str">
        <f t="shared" si="20"/>
        <v/>
      </c>
      <c r="P342" s="52" t="str">
        <f t="shared" si="24"/>
        <v>44839121594554668DIÁRIA113,3344840</v>
      </c>
      <c r="Q342" s="1">
        <f>IF(A342=0,"",VLOOKUP($A342,RESUMO!$A$8:$B$107,2,FALSE))</f>
        <v>12</v>
      </c>
    </row>
    <row r="343" spans="1:17" x14ac:dyDescent="0.25">
      <c r="A343" s="41">
        <v>44839</v>
      </c>
      <c r="B343" s="56">
        <v>1</v>
      </c>
      <c r="C343" t="s">
        <v>293</v>
      </c>
      <c r="D343" t="s">
        <v>294</v>
      </c>
      <c r="E343" t="s">
        <v>19</v>
      </c>
      <c r="G343" s="64">
        <v>170</v>
      </c>
      <c r="H343" s="56">
        <v>10</v>
      </c>
      <c r="I343" s="71">
        <v>1700</v>
      </c>
      <c r="J343" s="41">
        <v>44840</v>
      </c>
      <c r="K343" t="s">
        <v>20</v>
      </c>
      <c r="L343" t="s">
        <v>295</v>
      </c>
      <c r="N343" t="str">
        <f t="shared" si="23"/>
        <v>NÃO</v>
      </c>
      <c r="O343" t="str">
        <f t="shared" si="20"/>
        <v/>
      </c>
      <c r="P343" s="52" t="str">
        <f t="shared" si="24"/>
        <v>44839109394979646DIÁRIA17044840</v>
      </c>
      <c r="Q343" s="1">
        <f>IF(A343=0,"",VLOOKUP($A343,RESUMO!$A$8:$B$107,2,FALSE))</f>
        <v>12</v>
      </c>
    </row>
    <row r="344" spans="1:17" x14ac:dyDescent="0.25">
      <c r="A344" s="41">
        <v>44839</v>
      </c>
      <c r="B344" s="56">
        <v>1</v>
      </c>
      <c r="C344" t="s">
        <v>293</v>
      </c>
      <c r="D344" t="s">
        <v>294</v>
      </c>
      <c r="E344" t="s">
        <v>19</v>
      </c>
      <c r="G344" s="64">
        <v>113.33</v>
      </c>
      <c r="H344" s="56">
        <v>1</v>
      </c>
      <c r="I344" s="71">
        <v>113.33</v>
      </c>
      <c r="J344" s="41">
        <v>44840</v>
      </c>
      <c r="K344" t="s">
        <v>20</v>
      </c>
      <c r="L344" t="s">
        <v>295</v>
      </c>
      <c r="M344" t="s">
        <v>423</v>
      </c>
      <c r="N344" t="str">
        <f t="shared" si="23"/>
        <v>NÃO</v>
      </c>
      <c r="O344" t="str">
        <f t="shared" si="20"/>
        <v/>
      </c>
      <c r="P344" s="52" t="str">
        <f t="shared" si="24"/>
        <v>44839109394979646DIÁRIA113,3344840</v>
      </c>
      <c r="Q344" s="1">
        <f>IF(A344=0,"",VLOOKUP($A344,RESUMO!$A$8:$B$107,2,FALSE))</f>
        <v>12</v>
      </c>
    </row>
    <row r="345" spans="1:17" x14ac:dyDescent="0.25">
      <c r="A345" s="41">
        <v>44839</v>
      </c>
      <c r="B345" s="56">
        <v>1</v>
      </c>
      <c r="C345" t="s">
        <v>177</v>
      </c>
      <c r="D345" t="s">
        <v>178</v>
      </c>
      <c r="E345" t="s">
        <v>19</v>
      </c>
      <c r="G345" s="64">
        <v>190</v>
      </c>
      <c r="H345" s="56">
        <v>11</v>
      </c>
      <c r="I345" s="71">
        <v>2090</v>
      </c>
      <c r="J345" s="41">
        <v>44840</v>
      </c>
      <c r="K345" t="s">
        <v>20</v>
      </c>
      <c r="L345" t="s">
        <v>179</v>
      </c>
      <c r="N345" t="str">
        <f t="shared" si="23"/>
        <v>NÃO</v>
      </c>
      <c r="O345" t="str">
        <f t="shared" si="20"/>
        <v/>
      </c>
      <c r="P345" s="52" t="str">
        <f t="shared" si="24"/>
        <v>44839100959416650DIÁRIA19044840</v>
      </c>
      <c r="Q345" s="1">
        <f>IF(A345=0,"",VLOOKUP($A345,RESUMO!$A$8:$B$107,2,FALSE))</f>
        <v>12</v>
      </c>
    </row>
    <row r="346" spans="1:17" x14ac:dyDescent="0.25">
      <c r="A346" s="41">
        <v>44839</v>
      </c>
      <c r="B346" s="56">
        <v>1</v>
      </c>
      <c r="C346" t="s">
        <v>249</v>
      </c>
      <c r="D346" t="s">
        <v>250</v>
      </c>
      <c r="E346" t="s">
        <v>19</v>
      </c>
      <c r="G346" s="64">
        <v>130</v>
      </c>
      <c r="H346" s="56">
        <v>6</v>
      </c>
      <c r="I346" s="71">
        <v>780</v>
      </c>
      <c r="J346" s="41">
        <v>44840</v>
      </c>
      <c r="K346" t="s">
        <v>20</v>
      </c>
      <c r="L346" t="s">
        <v>251</v>
      </c>
      <c r="N346" t="str">
        <f t="shared" si="23"/>
        <v>NÃO</v>
      </c>
      <c r="O346" t="str">
        <f t="shared" si="20"/>
        <v/>
      </c>
      <c r="P346" s="52" t="str">
        <f t="shared" si="24"/>
        <v>44839163268060625DIÁRIA13044840</v>
      </c>
      <c r="Q346" s="1">
        <f>IF(A346=0,"",VLOOKUP($A346,RESUMO!$A$8:$B$107,2,FALSE))</f>
        <v>12</v>
      </c>
    </row>
    <row r="347" spans="1:17" x14ac:dyDescent="0.25">
      <c r="A347" s="41">
        <v>44839</v>
      </c>
      <c r="B347" s="56">
        <v>1</v>
      </c>
      <c r="C347" t="s">
        <v>249</v>
      </c>
      <c r="D347" t="s">
        <v>250</v>
      </c>
      <c r="E347" t="s">
        <v>19</v>
      </c>
      <c r="G347" s="64">
        <v>115.55</v>
      </c>
      <c r="H347" s="56">
        <v>1</v>
      </c>
      <c r="I347" s="71">
        <v>115.55</v>
      </c>
      <c r="J347" s="41">
        <v>44840</v>
      </c>
      <c r="K347" t="s">
        <v>20</v>
      </c>
      <c r="L347" t="s">
        <v>251</v>
      </c>
      <c r="M347" t="s">
        <v>421</v>
      </c>
      <c r="N347" t="str">
        <f t="shared" si="23"/>
        <v>NÃO</v>
      </c>
      <c r="O347" t="str">
        <f t="shared" si="20"/>
        <v/>
      </c>
      <c r="P347" s="52" t="str">
        <f t="shared" si="24"/>
        <v>44839163268060625DIÁRIA115,5544840</v>
      </c>
      <c r="Q347" s="1">
        <f>IF(A347=0,"",VLOOKUP($A347,RESUMO!$A$8:$B$107,2,FALSE))</f>
        <v>12</v>
      </c>
    </row>
    <row r="348" spans="1:17" x14ac:dyDescent="0.25">
      <c r="A348" s="41">
        <v>44839</v>
      </c>
      <c r="B348" s="56">
        <v>1</v>
      </c>
      <c r="C348" t="s">
        <v>337</v>
      </c>
      <c r="D348" t="s">
        <v>338</v>
      </c>
      <c r="E348" t="s">
        <v>19</v>
      </c>
      <c r="G348" s="64">
        <v>180</v>
      </c>
      <c r="H348" s="56">
        <v>10</v>
      </c>
      <c r="I348" s="71">
        <v>1800</v>
      </c>
      <c r="J348" s="41">
        <v>44840</v>
      </c>
      <c r="K348" t="s">
        <v>20</v>
      </c>
      <c r="L348" t="s">
        <v>339</v>
      </c>
      <c r="N348" t="str">
        <f t="shared" si="23"/>
        <v>NÃO</v>
      </c>
      <c r="O348" t="str">
        <f t="shared" si="20"/>
        <v/>
      </c>
      <c r="P348" s="52" t="str">
        <f t="shared" si="24"/>
        <v>44839179702732620DIÁRIA18044840</v>
      </c>
      <c r="Q348" s="1">
        <f>IF(A348=0,"",VLOOKUP($A348,RESUMO!$A$8:$B$107,2,FALSE))</f>
        <v>12</v>
      </c>
    </row>
    <row r="349" spans="1:17" x14ac:dyDescent="0.25">
      <c r="A349" s="41">
        <v>44839</v>
      </c>
      <c r="B349" s="56">
        <v>2</v>
      </c>
      <c r="C349" t="s">
        <v>129</v>
      </c>
      <c r="D349" t="s">
        <v>130</v>
      </c>
      <c r="E349" t="s">
        <v>424</v>
      </c>
      <c r="G349" s="64">
        <v>727.2</v>
      </c>
      <c r="H349" s="56">
        <v>1</v>
      </c>
      <c r="I349" s="71">
        <v>727.2</v>
      </c>
      <c r="J349" s="41">
        <v>44840</v>
      </c>
      <c r="K349" t="s">
        <v>20</v>
      </c>
      <c r="L349" t="s">
        <v>132</v>
      </c>
      <c r="N349" t="str">
        <f t="shared" si="23"/>
        <v>NÃO</v>
      </c>
      <c r="O349" t="str">
        <f t="shared" si="20"/>
        <v/>
      </c>
      <c r="P349" s="52" t="str">
        <f t="shared" si="24"/>
        <v>44839200125682603FOLHA 09/2022727,244840</v>
      </c>
      <c r="Q349" s="1">
        <f>IF(A349=0,"",VLOOKUP($A349,RESUMO!$A$8:$B$107,2,FALSE))</f>
        <v>12</v>
      </c>
    </row>
    <row r="350" spans="1:17" x14ac:dyDescent="0.25">
      <c r="A350" s="41">
        <v>44839</v>
      </c>
      <c r="B350" s="56">
        <v>2</v>
      </c>
      <c r="C350" t="s">
        <v>215</v>
      </c>
      <c r="D350" t="s">
        <v>216</v>
      </c>
      <c r="E350" t="s">
        <v>425</v>
      </c>
      <c r="G350" s="64">
        <v>195</v>
      </c>
      <c r="H350" s="56">
        <v>1</v>
      </c>
      <c r="I350" s="71">
        <v>195</v>
      </c>
      <c r="J350" s="41">
        <v>44840</v>
      </c>
      <c r="K350" t="s">
        <v>20</v>
      </c>
      <c r="L350" t="s">
        <v>76</v>
      </c>
      <c r="N350" t="str">
        <f t="shared" si="23"/>
        <v>NÃO</v>
      </c>
      <c r="O350" t="str">
        <f t="shared" si="20"/>
        <v/>
      </c>
      <c r="P350" s="52" t="str">
        <f t="shared" si="24"/>
        <v>44839200000011126MENSALIDADE 10/202219544840</v>
      </c>
      <c r="Q350" s="1">
        <f>IF(A350=0,"",VLOOKUP($A350,RESUMO!$A$8:$B$107,2,FALSE))</f>
        <v>12</v>
      </c>
    </row>
    <row r="351" spans="1:17" x14ac:dyDescent="0.25">
      <c r="A351" s="41">
        <v>44839</v>
      </c>
      <c r="B351" s="56">
        <v>2</v>
      </c>
      <c r="C351" t="s">
        <v>363</v>
      </c>
      <c r="D351" t="s">
        <v>364</v>
      </c>
      <c r="E351" t="s">
        <v>204</v>
      </c>
      <c r="G351" s="64">
        <v>1200</v>
      </c>
      <c r="H351" s="56">
        <v>1</v>
      </c>
      <c r="I351" s="71">
        <v>1200</v>
      </c>
      <c r="J351" s="41">
        <v>44840</v>
      </c>
      <c r="K351" t="s">
        <v>28</v>
      </c>
      <c r="L351" t="s">
        <v>365</v>
      </c>
      <c r="N351" t="str">
        <f t="shared" si="23"/>
        <v>NÃO</v>
      </c>
      <c r="O351" t="str">
        <f t="shared" si="20"/>
        <v/>
      </c>
      <c r="P351" s="52" t="str">
        <f t="shared" si="24"/>
        <v>44839205881010604FRETE120044840</v>
      </c>
      <c r="Q351" s="1">
        <f>IF(A351=0,"",VLOOKUP($A351,RESUMO!$A$8:$B$107,2,FALSE))</f>
        <v>12</v>
      </c>
    </row>
    <row r="352" spans="1:17" x14ac:dyDescent="0.25">
      <c r="A352" s="41">
        <v>44839</v>
      </c>
      <c r="B352" s="56">
        <v>2</v>
      </c>
      <c r="C352" t="s">
        <v>426</v>
      </c>
      <c r="D352" t="s">
        <v>427</v>
      </c>
      <c r="E352" t="s">
        <v>428</v>
      </c>
      <c r="F352" t="s">
        <v>429</v>
      </c>
      <c r="G352" s="64">
        <v>540</v>
      </c>
      <c r="H352" s="56">
        <v>1</v>
      </c>
      <c r="I352" s="71">
        <v>540</v>
      </c>
      <c r="J352" s="41">
        <v>44840</v>
      </c>
      <c r="K352" t="s">
        <v>148</v>
      </c>
      <c r="L352" t="s">
        <v>24</v>
      </c>
      <c r="N352" t="str">
        <f t="shared" si="23"/>
        <v>NÃO</v>
      </c>
      <c r="O352" t="str">
        <f t="shared" si="20"/>
        <v/>
      </c>
      <c r="P352" s="52" t="str">
        <f t="shared" si="24"/>
        <v>44839241598885000150LOCAÇÃO DE CAÇCAMBAS54044840</v>
      </c>
      <c r="Q352" s="1">
        <f>IF(A352=0,"",VLOOKUP($A352,RESUMO!$A$8:$B$107,2,FALSE))</f>
        <v>12</v>
      </c>
    </row>
    <row r="353" spans="1:17" x14ac:dyDescent="0.25">
      <c r="A353" s="41">
        <v>44839</v>
      </c>
      <c r="B353" s="56">
        <v>2</v>
      </c>
      <c r="C353" t="s">
        <v>45</v>
      </c>
      <c r="D353" t="s">
        <v>46</v>
      </c>
      <c r="E353" t="s">
        <v>134</v>
      </c>
      <c r="G353" s="64">
        <v>44</v>
      </c>
      <c r="H353" s="56">
        <v>1</v>
      </c>
      <c r="I353" s="71">
        <v>44</v>
      </c>
      <c r="J353" s="41">
        <v>44840</v>
      </c>
      <c r="K353" t="s">
        <v>48</v>
      </c>
      <c r="L353" t="s">
        <v>49</v>
      </c>
      <c r="N353" t="str">
        <f t="shared" si="23"/>
        <v>NÃO</v>
      </c>
      <c r="O353" t="str">
        <f t="shared" si="20"/>
        <v/>
      </c>
      <c r="P353" s="52" t="str">
        <f t="shared" si="24"/>
        <v>44839207834753000141PLOTAGENS4444840</v>
      </c>
      <c r="Q353" s="1">
        <f>IF(A353=0,"",VLOOKUP($A353,RESUMO!$A$8:$B$107,2,FALSE))</f>
        <v>12</v>
      </c>
    </row>
    <row r="354" spans="1:17" x14ac:dyDescent="0.25">
      <c r="A354" s="41">
        <v>44839</v>
      </c>
      <c r="B354">
        <v>2</v>
      </c>
      <c r="C354" t="s">
        <v>50</v>
      </c>
      <c r="D354" t="s">
        <v>51</v>
      </c>
      <c r="E354" t="s">
        <v>430</v>
      </c>
      <c r="G354" s="64">
        <v>12500</v>
      </c>
      <c r="H354" s="56">
        <v>1</v>
      </c>
      <c r="I354" s="71">
        <v>12500</v>
      </c>
      <c r="J354" s="41">
        <v>44839</v>
      </c>
      <c r="K354" t="s">
        <v>53</v>
      </c>
      <c r="M354" t="s">
        <v>138</v>
      </c>
      <c r="O354" t="str">
        <f t="shared" ref="O354" si="25">IF($B354=5,"SIM","")</f>
        <v/>
      </c>
      <c r="P354" s="52" t="str">
        <f t="shared" ref="P354:P355" si="26">A354&amp;B354&amp;C354&amp;E354&amp;G354&amp;EDATE(J354,0)</f>
        <v>44839230104762000107ADM OBRA - PARC. 4/181250044839</v>
      </c>
      <c r="Q354" s="73">
        <f>IF(A354=0,"",VLOOKUP($A354,RESUMO!$A$8:$B$107,2,FALSE))</f>
        <v>12</v>
      </c>
    </row>
    <row r="355" spans="1:17" x14ac:dyDescent="0.25">
      <c r="A355" s="41">
        <v>44839</v>
      </c>
      <c r="B355" s="56">
        <v>3</v>
      </c>
      <c r="C355" t="s">
        <v>219</v>
      </c>
      <c r="D355" t="s">
        <v>220</v>
      </c>
      <c r="E355" t="s">
        <v>431</v>
      </c>
      <c r="G355" s="64">
        <v>1080.26</v>
      </c>
      <c r="H355" s="56">
        <v>1</v>
      </c>
      <c r="I355" s="71">
        <v>1080.26</v>
      </c>
      <c r="J355" s="41">
        <v>44841</v>
      </c>
      <c r="K355" t="s">
        <v>20</v>
      </c>
      <c r="L355" t="s">
        <v>24</v>
      </c>
      <c r="N355" t="str">
        <f t="shared" ref="N355" si="27">IF(ISERROR(SEARCH("NF",E355,1)),"NÃO","SIM")</f>
        <v>NÃO</v>
      </c>
      <c r="O355" t="str">
        <f t="shared" si="20"/>
        <v/>
      </c>
      <c r="P355" s="52" t="str">
        <f t="shared" si="26"/>
        <v>44839300360305000104REF. 09/20221080,2644841</v>
      </c>
      <c r="Q355" s="1">
        <f>IF(A355=0,"",VLOOKUP($A355,RESUMO!$A$8:$B$107,2,FALSE))</f>
        <v>12</v>
      </c>
    </row>
    <row r="356" spans="1:17" x14ac:dyDescent="0.25">
      <c r="A356" s="41">
        <v>44839</v>
      </c>
      <c r="B356" s="56">
        <v>3</v>
      </c>
      <c r="C356" t="s">
        <v>377</v>
      </c>
      <c r="D356" t="s">
        <v>378</v>
      </c>
      <c r="E356" t="s">
        <v>432</v>
      </c>
      <c r="G356" s="64">
        <v>11835.56</v>
      </c>
      <c r="H356" s="56">
        <v>1</v>
      </c>
      <c r="I356" s="71">
        <v>11835.56</v>
      </c>
      <c r="J356" s="41">
        <v>44844</v>
      </c>
      <c r="K356" t="s">
        <v>148</v>
      </c>
      <c r="L356" t="s">
        <v>24</v>
      </c>
      <c r="N356" t="str">
        <f t="shared" ref="N356:N419" si="28">IF(ISERROR(SEARCH("NF",E356,1)),"NÃO","SIM")</f>
        <v>NÃO</v>
      </c>
      <c r="O356" t="str">
        <f t="shared" si="20"/>
        <v/>
      </c>
      <c r="P356" s="52" t="str">
        <f t="shared" ref="P356:P419" si="29">A356&amp;B356&amp;C356&amp;E356&amp;G356&amp;EDATE(J356,0)</f>
        <v>44839314939732000156MEDIÇÃO 09/202211835,5644844</v>
      </c>
      <c r="Q356" s="1">
        <f>IF(A356=0,"",VLOOKUP($A356,RESUMO!$A$8:$B$107,2,FALSE))</f>
        <v>12</v>
      </c>
    </row>
    <row r="357" spans="1:17" x14ac:dyDescent="0.25">
      <c r="A357" s="41">
        <v>44839</v>
      </c>
      <c r="B357" s="56">
        <v>3</v>
      </c>
      <c r="C357" t="s">
        <v>190</v>
      </c>
      <c r="D357" t="s">
        <v>191</v>
      </c>
      <c r="E357" t="s">
        <v>141</v>
      </c>
      <c r="F357" t="s">
        <v>433</v>
      </c>
      <c r="G357" s="64">
        <v>2959</v>
      </c>
      <c r="H357" s="56">
        <v>1</v>
      </c>
      <c r="I357" s="71">
        <v>2959</v>
      </c>
      <c r="J357" s="41">
        <v>44854</v>
      </c>
      <c r="K357" t="s">
        <v>33</v>
      </c>
      <c r="L357" t="s">
        <v>24</v>
      </c>
      <c r="N357" t="str">
        <f t="shared" si="28"/>
        <v>NÃO</v>
      </c>
      <c r="O357" t="str">
        <f t="shared" si="20"/>
        <v/>
      </c>
      <c r="P357" s="52" t="str">
        <f t="shared" si="29"/>
        <v>44839313535379000186MATERIAIS DIVERSOS295944854</v>
      </c>
      <c r="Q357" s="1">
        <f>IF(A357=0,"",VLOOKUP($A357,RESUMO!$A$8:$B$107,2,FALSE))</f>
        <v>12</v>
      </c>
    </row>
    <row r="358" spans="1:17" x14ac:dyDescent="0.25">
      <c r="A358" s="41">
        <v>44839</v>
      </c>
      <c r="B358" s="56">
        <v>3</v>
      </c>
      <c r="C358" t="s">
        <v>221</v>
      </c>
      <c r="D358" t="s">
        <v>222</v>
      </c>
      <c r="E358" t="s">
        <v>431</v>
      </c>
      <c r="G358" s="64">
        <v>684.6</v>
      </c>
      <c r="H358" s="56">
        <v>1</v>
      </c>
      <c r="I358" s="71">
        <v>684.6</v>
      </c>
      <c r="J358" s="41">
        <v>44854</v>
      </c>
      <c r="K358" t="s">
        <v>20</v>
      </c>
      <c r="L358" t="s">
        <v>24</v>
      </c>
      <c r="N358" t="str">
        <f t="shared" si="28"/>
        <v>NÃO</v>
      </c>
      <c r="O358" t="str">
        <f t="shared" si="20"/>
        <v/>
      </c>
      <c r="P358" s="52" t="str">
        <f t="shared" si="29"/>
        <v>44839300394460000141REF. 09/2022684,644854</v>
      </c>
      <c r="Q358" s="1">
        <f>IF(A358=0,"",VLOOKUP($A358,RESUMO!$A$8:$B$107,2,FALSE))</f>
        <v>12</v>
      </c>
    </row>
    <row r="359" spans="1:17" x14ac:dyDescent="0.25">
      <c r="A359" s="41">
        <v>44839</v>
      </c>
      <c r="B359" s="56">
        <v>5</v>
      </c>
      <c r="C359" t="s">
        <v>391</v>
      </c>
      <c r="D359" t="s">
        <v>392</v>
      </c>
      <c r="E359" t="s">
        <v>210</v>
      </c>
      <c r="G359" s="64">
        <v>698.4</v>
      </c>
      <c r="H359" s="56">
        <v>1</v>
      </c>
      <c r="I359" s="71">
        <v>698.4</v>
      </c>
      <c r="J359" s="41">
        <v>44824</v>
      </c>
      <c r="K359" t="s">
        <v>20</v>
      </c>
      <c r="L359" t="s">
        <v>394</v>
      </c>
      <c r="N359" t="str">
        <f t="shared" si="28"/>
        <v>NÃO</v>
      </c>
      <c r="O359" t="str">
        <f t="shared" si="20"/>
        <v>SIM</v>
      </c>
      <c r="P359" s="52" t="str">
        <f t="shared" si="29"/>
        <v>44839511776778650VT E CAFÉ698,444824</v>
      </c>
      <c r="Q359" s="1">
        <f>IF(A359=0,"",VLOOKUP($A359,RESUMO!$A$8:$B$107,2,FALSE))</f>
        <v>12</v>
      </c>
    </row>
    <row r="360" spans="1:17" x14ac:dyDescent="0.25">
      <c r="A360" s="41">
        <v>44839</v>
      </c>
      <c r="B360" s="56">
        <v>5</v>
      </c>
      <c r="C360" t="s">
        <v>205</v>
      </c>
      <c r="D360" t="s">
        <v>206</v>
      </c>
      <c r="E360" t="s">
        <v>434</v>
      </c>
      <c r="F360" t="s">
        <v>435</v>
      </c>
      <c r="G360" s="64">
        <v>45697.5</v>
      </c>
      <c r="H360" s="56">
        <v>1</v>
      </c>
      <c r="I360" s="71">
        <v>45697.5</v>
      </c>
      <c r="J360" s="41">
        <v>44819</v>
      </c>
      <c r="K360" t="s">
        <v>33</v>
      </c>
      <c r="L360" t="s">
        <v>24</v>
      </c>
      <c r="N360" t="str">
        <f t="shared" si="28"/>
        <v>NÃO</v>
      </c>
      <c r="O360" t="str">
        <f t="shared" si="20"/>
        <v>SIM</v>
      </c>
      <c r="P360" s="52" t="str">
        <f t="shared" si="29"/>
        <v>44839510780884000106CONCRETAGEM45697,544819</v>
      </c>
      <c r="Q360" s="1">
        <f>IF(A360=0,"",VLOOKUP($A360,RESUMO!$A$8:$B$107,2,FALSE))</f>
        <v>12</v>
      </c>
    </row>
    <row r="361" spans="1:17" x14ac:dyDescent="0.25">
      <c r="A361" s="41">
        <v>44854</v>
      </c>
      <c r="B361" s="56">
        <v>1</v>
      </c>
      <c r="C361" t="s">
        <v>84</v>
      </c>
      <c r="D361" t="s">
        <v>85</v>
      </c>
      <c r="E361" t="s">
        <v>175</v>
      </c>
      <c r="G361" s="64">
        <v>576</v>
      </c>
      <c r="H361" s="56">
        <v>1</v>
      </c>
      <c r="I361" s="71">
        <v>576</v>
      </c>
      <c r="J361" s="41">
        <v>44854</v>
      </c>
      <c r="K361" t="s">
        <v>20</v>
      </c>
      <c r="L361" t="s">
        <v>176</v>
      </c>
      <c r="N361" t="str">
        <f t="shared" si="28"/>
        <v>NÃO</v>
      </c>
      <c r="O361" t="str">
        <f t="shared" si="20"/>
        <v/>
      </c>
      <c r="P361" s="52" t="str">
        <f t="shared" si="29"/>
        <v>44854141623141877SALÁRIO57644854</v>
      </c>
      <c r="Q361" s="1">
        <f>IF(A361=0,"",VLOOKUP($A361,RESUMO!$A$8:$B$107,2,FALSE))</f>
        <v>13</v>
      </c>
    </row>
    <row r="362" spans="1:17" x14ac:dyDescent="0.25">
      <c r="A362" s="41">
        <v>44854</v>
      </c>
      <c r="B362" s="56">
        <v>1</v>
      </c>
      <c r="C362" t="s">
        <v>34</v>
      </c>
      <c r="D362" t="s">
        <v>35</v>
      </c>
      <c r="E362" t="s">
        <v>175</v>
      </c>
      <c r="G362" s="64">
        <v>576</v>
      </c>
      <c r="H362" s="56">
        <v>1</v>
      </c>
      <c r="I362" s="71">
        <v>576</v>
      </c>
      <c r="J362" s="41">
        <v>44854</v>
      </c>
      <c r="K362" t="s">
        <v>20</v>
      </c>
      <c r="L362" t="s">
        <v>36</v>
      </c>
      <c r="N362" t="str">
        <f t="shared" si="28"/>
        <v>NÃO</v>
      </c>
      <c r="O362" t="str">
        <f t="shared" si="20"/>
        <v/>
      </c>
      <c r="P362" s="52" t="str">
        <f t="shared" si="29"/>
        <v>44854170428051600SALÁRIO57644854</v>
      </c>
      <c r="Q362" s="1">
        <f>IF(A362=0,"",VLOOKUP($A362,RESUMO!$A$8:$B$107,2,FALSE))</f>
        <v>13</v>
      </c>
    </row>
    <row r="363" spans="1:17" x14ac:dyDescent="0.25">
      <c r="A363" s="41">
        <v>44854</v>
      </c>
      <c r="B363" s="56">
        <v>1</v>
      </c>
      <c r="C363" t="s">
        <v>17</v>
      </c>
      <c r="D363" t="s">
        <v>18</v>
      </c>
      <c r="E363" t="s">
        <v>175</v>
      </c>
      <c r="G363" s="64">
        <v>988</v>
      </c>
      <c r="H363" s="56">
        <v>1</v>
      </c>
      <c r="I363" s="71">
        <v>988</v>
      </c>
      <c r="J363" s="41">
        <v>44854</v>
      </c>
      <c r="K363" t="s">
        <v>20</v>
      </c>
      <c r="L363" t="s">
        <v>21</v>
      </c>
      <c r="N363" t="str">
        <f t="shared" si="28"/>
        <v>NÃO</v>
      </c>
      <c r="O363" t="str">
        <f t="shared" si="20"/>
        <v/>
      </c>
      <c r="P363" s="52" t="str">
        <f t="shared" si="29"/>
        <v>44854112125858606SALÁRIO98844854</v>
      </c>
      <c r="Q363" s="1">
        <f>IF(A363=0,"",VLOOKUP($A363,RESUMO!$A$8:$B$107,2,FALSE))</f>
        <v>13</v>
      </c>
    </row>
    <row r="364" spans="1:17" x14ac:dyDescent="0.25">
      <c r="A364" s="41">
        <v>44854</v>
      </c>
      <c r="B364" s="56">
        <v>1</v>
      </c>
      <c r="C364" t="s">
        <v>180</v>
      </c>
      <c r="D364" t="s">
        <v>181</v>
      </c>
      <c r="E364" t="s">
        <v>175</v>
      </c>
      <c r="G364" s="64">
        <v>576</v>
      </c>
      <c r="H364" s="56">
        <v>1</v>
      </c>
      <c r="I364" s="71">
        <v>576</v>
      </c>
      <c r="J364" s="41">
        <v>44854</v>
      </c>
      <c r="K364" t="s">
        <v>20</v>
      </c>
      <c r="L364" t="s">
        <v>182</v>
      </c>
      <c r="N364" t="str">
        <f t="shared" si="28"/>
        <v>NÃO</v>
      </c>
      <c r="O364" t="str">
        <f t="shared" si="20"/>
        <v/>
      </c>
      <c r="P364" s="52" t="str">
        <f t="shared" si="29"/>
        <v>44854111200000000SALÁRIO57644854</v>
      </c>
      <c r="Q364" s="1">
        <f>IF(A364=0,"",VLOOKUP($A364,RESUMO!$A$8:$B$107,2,FALSE))</f>
        <v>13</v>
      </c>
    </row>
    <row r="365" spans="1:17" x14ac:dyDescent="0.25">
      <c r="A365" s="41">
        <v>44854</v>
      </c>
      <c r="B365" s="56">
        <v>1</v>
      </c>
      <c r="C365" t="s">
        <v>279</v>
      </c>
      <c r="D365" t="s">
        <v>280</v>
      </c>
      <c r="E365" t="s">
        <v>175</v>
      </c>
      <c r="G365" s="64">
        <v>2000</v>
      </c>
      <c r="H365" s="56">
        <v>1</v>
      </c>
      <c r="I365" s="71">
        <v>2000</v>
      </c>
      <c r="J365" s="41">
        <v>44854</v>
      </c>
      <c r="K365" t="s">
        <v>20</v>
      </c>
      <c r="L365" t="s">
        <v>281</v>
      </c>
      <c r="N365" t="str">
        <f t="shared" si="28"/>
        <v>NÃO</v>
      </c>
      <c r="O365" t="str">
        <f t="shared" si="20"/>
        <v/>
      </c>
      <c r="P365" s="52" t="str">
        <f t="shared" si="29"/>
        <v>44854110526143614SALÁRIO200044854</v>
      </c>
      <c r="Q365" s="1">
        <f>IF(A365=0,"",VLOOKUP($A365,RESUMO!$A$8:$B$107,2,FALSE))</f>
        <v>13</v>
      </c>
    </row>
    <row r="366" spans="1:17" x14ac:dyDescent="0.25">
      <c r="A366" s="41">
        <v>44854</v>
      </c>
      <c r="B366" s="56">
        <v>1</v>
      </c>
      <c r="C366" t="s">
        <v>279</v>
      </c>
      <c r="D366" t="s">
        <v>280</v>
      </c>
      <c r="E366" t="s">
        <v>211</v>
      </c>
      <c r="G366" s="64">
        <v>39.5</v>
      </c>
      <c r="H366" s="56">
        <v>21</v>
      </c>
      <c r="I366" s="71">
        <v>829.5</v>
      </c>
      <c r="J366" s="41">
        <v>44854</v>
      </c>
      <c r="K366" t="s">
        <v>20</v>
      </c>
      <c r="L366" t="s">
        <v>281</v>
      </c>
      <c r="N366" t="str">
        <f t="shared" si="28"/>
        <v>NÃO</v>
      </c>
      <c r="O366" t="str">
        <f t="shared" si="20"/>
        <v/>
      </c>
      <c r="P366" s="52" t="str">
        <f t="shared" si="29"/>
        <v>44854110526143614TRANSPORTE39,544854</v>
      </c>
      <c r="Q366" s="1">
        <f>IF(A366=0,"",VLOOKUP($A366,RESUMO!$A$8:$B$107,2,FALSE))</f>
        <v>13</v>
      </c>
    </row>
    <row r="367" spans="1:17" x14ac:dyDescent="0.25">
      <c r="A367" s="41">
        <v>44854</v>
      </c>
      <c r="B367" s="56">
        <v>1</v>
      </c>
      <c r="C367" t="s">
        <v>279</v>
      </c>
      <c r="D367" t="s">
        <v>280</v>
      </c>
      <c r="E367" t="s">
        <v>212</v>
      </c>
      <c r="G367" s="64">
        <v>4</v>
      </c>
      <c r="H367" s="56">
        <v>21</v>
      </c>
      <c r="I367" s="71">
        <v>84</v>
      </c>
      <c r="J367" s="41">
        <v>44854</v>
      </c>
      <c r="K367" t="s">
        <v>20</v>
      </c>
      <c r="L367" t="s">
        <v>281</v>
      </c>
      <c r="N367" t="str">
        <f t="shared" si="28"/>
        <v>NÃO</v>
      </c>
      <c r="O367" t="str">
        <f t="shared" si="20"/>
        <v/>
      </c>
      <c r="P367" s="52" t="str">
        <f t="shared" si="29"/>
        <v>44854110526143614CAFÉ444854</v>
      </c>
      <c r="Q367" s="1">
        <f>IF(A367=0,"",VLOOKUP($A367,RESUMO!$A$8:$B$107,2,FALSE))</f>
        <v>13</v>
      </c>
    </row>
    <row r="368" spans="1:17" x14ac:dyDescent="0.25">
      <c r="A368" s="41">
        <v>44854</v>
      </c>
      <c r="B368" s="56">
        <v>1</v>
      </c>
      <c r="C368" t="s">
        <v>391</v>
      </c>
      <c r="D368" t="s">
        <v>392</v>
      </c>
      <c r="E368" t="s">
        <v>175</v>
      </c>
      <c r="G368" s="64">
        <v>988</v>
      </c>
      <c r="H368" s="56">
        <v>1</v>
      </c>
      <c r="I368" s="71">
        <v>988</v>
      </c>
      <c r="J368" s="41">
        <v>44854</v>
      </c>
      <c r="K368" t="s">
        <v>20</v>
      </c>
      <c r="L368" t="s">
        <v>394</v>
      </c>
      <c r="N368" t="str">
        <f t="shared" si="28"/>
        <v>NÃO</v>
      </c>
      <c r="O368" t="str">
        <f t="shared" si="20"/>
        <v/>
      </c>
      <c r="P368" s="52" t="str">
        <f t="shared" si="29"/>
        <v>44854111776778650SALÁRIO98844854</v>
      </c>
      <c r="Q368" s="1">
        <f>IF(A368=0,"",VLOOKUP($A368,RESUMO!$A$8:$B$107,2,FALSE))</f>
        <v>13</v>
      </c>
    </row>
    <row r="369" spans="1:17" x14ac:dyDescent="0.25">
      <c r="A369" s="41">
        <v>44854</v>
      </c>
      <c r="B369" s="56">
        <v>1</v>
      </c>
      <c r="C369" t="s">
        <v>391</v>
      </c>
      <c r="D369" t="s">
        <v>392</v>
      </c>
      <c r="E369" t="s">
        <v>211</v>
      </c>
      <c r="G369" s="64">
        <v>34.799999999999997</v>
      </c>
      <c r="H369" s="56">
        <v>18</v>
      </c>
      <c r="I369" s="71">
        <v>626.4</v>
      </c>
      <c r="J369" s="41">
        <v>44854</v>
      </c>
      <c r="K369" t="s">
        <v>20</v>
      </c>
      <c r="L369" t="s">
        <v>394</v>
      </c>
      <c r="N369" t="str">
        <f t="shared" si="28"/>
        <v>NÃO</v>
      </c>
      <c r="O369" t="str">
        <f t="shared" si="20"/>
        <v/>
      </c>
      <c r="P369" s="52" t="str">
        <f t="shared" si="29"/>
        <v>44854111776778650TRANSPORTE34,844854</v>
      </c>
      <c r="Q369" s="1">
        <f>IF(A369=0,"",VLOOKUP($A369,RESUMO!$A$8:$B$107,2,FALSE))</f>
        <v>13</v>
      </c>
    </row>
    <row r="370" spans="1:17" x14ac:dyDescent="0.25">
      <c r="A370" s="41">
        <v>44854</v>
      </c>
      <c r="B370" s="56">
        <v>1</v>
      </c>
      <c r="C370" t="s">
        <v>391</v>
      </c>
      <c r="D370" t="s">
        <v>392</v>
      </c>
      <c r="E370" t="s">
        <v>212</v>
      </c>
      <c r="G370" s="64">
        <v>4</v>
      </c>
      <c r="H370" s="56">
        <v>18</v>
      </c>
      <c r="I370" s="71">
        <v>72</v>
      </c>
      <c r="J370" s="41">
        <v>44854</v>
      </c>
      <c r="K370" t="s">
        <v>20</v>
      </c>
      <c r="L370" t="s">
        <v>394</v>
      </c>
      <c r="N370" t="str">
        <f t="shared" si="28"/>
        <v>NÃO</v>
      </c>
      <c r="O370" t="str">
        <f t="shared" si="20"/>
        <v/>
      </c>
      <c r="P370" s="52" t="str">
        <f t="shared" si="29"/>
        <v>44854111776778650CAFÉ444854</v>
      </c>
      <c r="Q370" s="1">
        <f>IF(A370=0,"",VLOOKUP($A370,RESUMO!$A$8:$B$107,2,FALSE))</f>
        <v>13</v>
      </c>
    </row>
    <row r="371" spans="1:17" x14ac:dyDescent="0.25">
      <c r="A371" s="41">
        <v>44854</v>
      </c>
      <c r="B371" s="56">
        <v>1</v>
      </c>
      <c r="C371" t="s">
        <v>282</v>
      </c>
      <c r="D371" t="s">
        <v>283</v>
      </c>
      <c r="E371" t="s">
        <v>19</v>
      </c>
      <c r="G371" s="64">
        <v>130</v>
      </c>
      <c r="H371" s="56">
        <v>9</v>
      </c>
      <c r="I371" s="71">
        <v>1170</v>
      </c>
      <c r="J371" s="41">
        <v>44854</v>
      </c>
      <c r="K371" t="s">
        <v>20</v>
      </c>
      <c r="L371" t="s">
        <v>284</v>
      </c>
      <c r="N371" t="str">
        <f t="shared" si="28"/>
        <v>NÃO</v>
      </c>
      <c r="O371" t="str">
        <f t="shared" si="20"/>
        <v/>
      </c>
      <c r="P371" s="52" t="str">
        <f t="shared" si="29"/>
        <v>44854114758063613DIÁRIA13044854</v>
      </c>
      <c r="Q371" s="1">
        <f>IF(A371=0,"",VLOOKUP($A371,RESUMO!$A$8:$B$107,2,FALSE))</f>
        <v>13</v>
      </c>
    </row>
    <row r="372" spans="1:17" x14ac:dyDescent="0.25">
      <c r="A372" s="41">
        <v>44854</v>
      </c>
      <c r="B372" s="56">
        <v>1</v>
      </c>
      <c r="C372" t="s">
        <v>285</v>
      </c>
      <c r="D372" t="s">
        <v>286</v>
      </c>
      <c r="E372" t="s">
        <v>19</v>
      </c>
      <c r="G372" s="64">
        <v>130</v>
      </c>
      <c r="H372" s="56">
        <v>9</v>
      </c>
      <c r="I372" s="71">
        <v>1170</v>
      </c>
      <c r="J372" s="41">
        <v>44854</v>
      </c>
      <c r="K372" t="s">
        <v>20</v>
      </c>
      <c r="L372" t="s">
        <v>287</v>
      </c>
      <c r="N372" t="str">
        <f t="shared" si="28"/>
        <v>NÃO</v>
      </c>
      <c r="O372" t="str">
        <f t="shared" si="20"/>
        <v/>
      </c>
      <c r="P372" s="52" t="str">
        <f t="shared" si="29"/>
        <v>44854106493573610DIÁRIA13044854</v>
      </c>
      <c r="Q372" s="1">
        <f>IF(A372=0,"",VLOOKUP($A372,RESUMO!$A$8:$B$107,2,FALSE))</f>
        <v>13</v>
      </c>
    </row>
    <row r="373" spans="1:17" x14ac:dyDescent="0.25">
      <c r="A373" s="41">
        <v>44854</v>
      </c>
      <c r="B373" s="56">
        <v>1</v>
      </c>
      <c r="C373" t="s">
        <v>334</v>
      </c>
      <c r="D373" t="s">
        <v>335</v>
      </c>
      <c r="E373" t="s">
        <v>19</v>
      </c>
      <c r="G373" s="64">
        <v>110</v>
      </c>
      <c r="H373" s="56">
        <v>9</v>
      </c>
      <c r="I373" s="71">
        <v>990</v>
      </c>
      <c r="J373" s="41">
        <v>44854</v>
      </c>
      <c r="K373" t="s">
        <v>20</v>
      </c>
      <c r="L373" t="s">
        <v>336</v>
      </c>
      <c r="N373" t="str">
        <f t="shared" si="28"/>
        <v>NÃO</v>
      </c>
      <c r="O373" t="str">
        <f t="shared" si="20"/>
        <v/>
      </c>
      <c r="P373" s="52" t="str">
        <f t="shared" si="29"/>
        <v>44854103124439600DIÁRIA11044854</v>
      </c>
      <c r="Q373" s="1">
        <f>IF(A373=0,"",VLOOKUP($A373,RESUMO!$A$8:$B$107,2,FALSE))</f>
        <v>13</v>
      </c>
    </row>
    <row r="374" spans="1:17" x14ac:dyDescent="0.25">
      <c r="A374" s="41">
        <v>44854</v>
      </c>
      <c r="B374" s="56">
        <v>1</v>
      </c>
      <c r="C374" t="s">
        <v>290</v>
      </c>
      <c r="D374" t="s">
        <v>291</v>
      </c>
      <c r="E374" t="s">
        <v>19</v>
      </c>
      <c r="G374" s="64">
        <v>170</v>
      </c>
      <c r="H374" s="56">
        <v>9</v>
      </c>
      <c r="I374" s="71">
        <v>1530</v>
      </c>
      <c r="J374" s="41">
        <v>44854</v>
      </c>
      <c r="K374" t="s">
        <v>20</v>
      </c>
      <c r="L374" t="s">
        <v>292</v>
      </c>
      <c r="N374" t="str">
        <f t="shared" si="28"/>
        <v>NÃO</v>
      </c>
      <c r="O374" t="str">
        <f t="shared" si="20"/>
        <v/>
      </c>
      <c r="P374" s="52" t="str">
        <f t="shared" si="29"/>
        <v>44854121594554668DIÁRIA17044854</v>
      </c>
      <c r="Q374" s="1">
        <f>IF(A374=0,"",VLOOKUP($A374,RESUMO!$A$8:$B$107,2,FALSE))</f>
        <v>13</v>
      </c>
    </row>
    <row r="375" spans="1:17" x14ac:dyDescent="0.25">
      <c r="A375" s="41">
        <v>44854</v>
      </c>
      <c r="B375" s="56">
        <v>1</v>
      </c>
      <c r="C375" t="s">
        <v>293</v>
      </c>
      <c r="D375" t="s">
        <v>294</v>
      </c>
      <c r="E375" t="s">
        <v>19</v>
      </c>
      <c r="G375" s="64">
        <v>170</v>
      </c>
      <c r="H375" s="56">
        <v>9</v>
      </c>
      <c r="I375" s="71">
        <v>1530</v>
      </c>
      <c r="J375" s="41">
        <v>44854</v>
      </c>
      <c r="K375" t="s">
        <v>20</v>
      </c>
      <c r="L375" t="s">
        <v>295</v>
      </c>
      <c r="N375" t="str">
        <f t="shared" si="28"/>
        <v>NÃO</v>
      </c>
      <c r="O375" t="str">
        <f t="shared" si="20"/>
        <v/>
      </c>
      <c r="P375" s="52" t="str">
        <f t="shared" si="29"/>
        <v>44854109394979646DIÁRIA17044854</v>
      </c>
      <c r="Q375" s="1">
        <f>IF(A375=0,"",VLOOKUP($A375,RESUMO!$A$8:$B$107,2,FALSE))</f>
        <v>13</v>
      </c>
    </row>
    <row r="376" spans="1:17" x14ac:dyDescent="0.25">
      <c r="A376" s="41">
        <v>44854</v>
      </c>
      <c r="B376" s="56">
        <v>1</v>
      </c>
      <c r="C376" t="s">
        <v>177</v>
      </c>
      <c r="D376" t="s">
        <v>178</v>
      </c>
      <c r="E376" t="s">
        <v>19</v>
      </c>
      <c r="G376" s="64">
        <v>190</v>
      </c>
      <c r="H376" s="56">
        <v>9</v>
      </c>
      <c r="I376" s="71">
        <v>1710</v>
      </c>
      <c r="J376" s="41">
        <v>44854</v>
      </c>
      <c r="K376" t="s">
        <v>20</v>
      </c>
      <c r="L376" t="s">
        <v>179</v>
      </c>
      <c r="N376" t="str">
        <f t="shared" si="28"/>
        <v>NÃO</v>
      </c>
      <c r="O376" t="str">
        <f t="shared" ref="O376:O439" si="30">IF($B376=5,"SIM","")</f>
        <v/>
      </c>
      <c r="P376" s="52" t="str">
        <f t="shared" si="29"/>
        <v>44854100959416650DIÁRIA19044854</v>
      </c>
      <c r="Q376" s="1">
        <f>IF(A376=0,"",VLOOKUP($A376,RESUMO!$A$8:$B$107,2,FALSE))</f>
        <v>13</v>
      </c>
    </row>
    <row r="377" spans="1:17" x14ac:dyDescent="0.25">
      <c r="A377" s="41">
        <v>44854</v>
      </c>
      <c r="B377" s="56">
        <v>1</v>
      </c>
      <c r="C377" t="s">
        <v>436</v>
      </c>
      <c r="D377" t="s">
        <v>437</v>
      </c>
      <c r="E377" t="s">
        <v>19</v>
      </c>
      <c r="G377" s="64">
        <v>180</v>
      </c>
      <c r="H377" s="56">
        <v>9</v>
      </c>
      <c r="I377" s="71">
        <v>1620</v>
      </c>
      <c r="J377" s="41">
        <v>44854</v>
      </c>
      <c r="K377" t="s">
        <v>20</v>
      </c>
      <c r="L377" t="s">
        <v>438</v>
      </c>
      <c r="N377" t="str">
        <f t="shared" si="28"/>
        <v>NÃO</v>
      </c>
      <c r="O377" t="str">
        <f t="shared" si="30"/>
        <v/>
      </c>
      <c r="P377" s="52" t="str">
        <f t="shared" si="29"/>
        <v>44854154228255604DIÁRIA18044854</v>
      </c>
      <c r="Q377" s="1">
        <f>IF(A377=0,"",VLOOKUP($A377,RESUMO!$A$8:$B$107,2,FALSE))</f>
        <v>13</v>
      </c>
    </row>
    <row r="378" spans="1:17" x14ac:dyDescent="0.25">
      <c r="A378" s="41">
        <v>44854</v>
      </c>
      <c r="B378" s="56">
        <v>1</v>
      </c>
      <c r="C378" t="s">
        <v>337</v>
      </c>
      <c r="D378" t="s">
        <v>338</v>
      </c>
      <c r="E378" t="s">
        <v>19</v>
      </c>
      <c r="G378" s="64">
        <v>180</v>
      </c>
      <c r="H378" s="56">
        <v>9</v>
      </c>
      <c r="I378" s="71">
        <v>1620</v>
      </c>
      <c r="J378" s="41">
        <v>44854</v>
      </c>
      <c r="K378" t="s">
        <v>20</v>
      </c>
      <c r="L378" t="s">
        <v>339</v>
      </c>
      <c r="N378" t="str">
        <f t="shared" si="28"/>
        <v>NÃO</v>
      </c>
      <c r="O378" t="str">
        <f t="shared" si="30"/>
        <v/>
      </c>
      <c r="P378" s="52" t="str">
        <f t="shared" si="29"/>
        <v>44854179702732620DIÁRIA18044854</v>
      </c>
      <c r="Q378" s="1">
        <f>IF(A378=0,"",VLOOKUP($A378,RESUMO!$A$8:$B$107,2,FALSE))</f>
        <v>13</v>
      </c>
    </row>
    <row r="379" spans="1:17" x14ac:dyDescent="0.25">
      <c r="A379" s="41">
        <v>44854</v>
      </c>
      <c r="B379" s="56">
        <v>2</v>
      </c>
      <c r="C379" t="s">
        <v>77</v>
      </c>
      <c r="D379" t="s">
        <v>78</v>
      </c>
      <c r="E379" t="s">
        <v>439</v>
      </c>
      <c r="G379" s="64">
        <v>1800</v>
      </c>
      <c r="H379" s="56">
        <v>1</v>
      </c>
      <c r="I379" s="71">
        <v>1800</v>
      </c>
      <c r="J379" s="41">
        <v>44854</v>
      </c>
      <c r="K379" t="s">
        <v>33</v>
      </c>
      <c r="L379" t="s">
        <v>80</v>
      </c>
      <c r="N379" t="str">
        <f t="shared" si="28"/>
        <v>NÃO</v>
      </c>
      <c r="O379" t="str">
        <f t="shared" si="30"/>
        <v/>
      </c>
      <c r="P379" s="52" t="str">
        <f t="shared" si="29"/>
        <v>44854237052904870AREIA LAVADA - PED. Nº 2581 / 2706180044854</v>
      </c>
      <c r="Q379" s="1">
        <f>IF(A379=0,"",VLOOKUP($A379,RESUMO!$A$8:$B$107,2,FALSE))</f>
        <v>13</v>
      </c>
    </row>
    <row r="380" spans="1:17" x14ac:dyDescent="0.25">
      <c r="A380" s="41">
        <v>44854</v>
      </c>
      <c r="B380" s="56">
        <v>2</v>
      </c>
      <c r="C380" t="s">
        <v>363</v>
      </c>
      <c r="D380" t="s">
        <v>364</v>
      </c>
      <c r="E380" t="s">
        <v>204</v>
      </c>
      <c r="G380" s="64">
        <v>800</v>
      </c>
      <c r="H380" s="56">
        <v>1</v>
      </c>
      <c r="I380" s="71">
        <v>800</v>
      </c>
      <c r="J380" s="41">
        <v>44854</v>
      </c>
      <c r="K380" t="s">
        <v>28</v>
      </c>
      <c r="L380" t="s">
        <v>365</v>
      </c>
      <c r="N380" t="str">
        <f t="shared" si="28"/>
        <v>NÃO</v>
      </c>
      <c r="O380" t="str">
        <f t="shared" si="30"/>
        <v/>
      </c>
      <c r="P380" s="52" t="str">
        <f t="shared" si="29"/>
        <v>44854205881010604FRETE80044854</v>
      </c>
      <c r="Q380" s="1">
        <f>IF(A380=0,"",VLOOKUP($A380,RESUMO!$A$8:$B$107,2,FALSE))</f>
        <v>13</v>
      </c>
    </row>
    <row r="381" spans="1:17" x14ac:dyDescent="0.25">
      <c r="A381" s="41">
        <v>44854</v>
      </c>
      <c r="B381" s="56">
        <v>2</v>
      </c>
      <c r="C381" t="s">
        <v>135</v>
      </c>
      <c r="D381" t="s">
        <v>136</v>
      </c>
      <c r="E381" t="s">
        <v>440</v>
      </c>
      <c r="G381" s="64">
        <v>90</v>
      </c>
      <c r="H381" s="56">
        <v>1</v>
      </c>
      <c r="I381" s="71">
        <v>90</v>
      </c>
      <c r="J381" s="41">
        <v>44854</v>
      </c>
      <c r="K381" t="s">
        <v>20</v>
      </c>
      <c r="L381" t="s">
        <v>76</v>
      </c>
      <c r="N381" t="str">
        <f t="shared" si="28"/>
        <v>NÃO</v>
      </c>
      <c r="O381" t="str">
        <f t="shared" si="30"/>
        <v/>
      </c>
      <c r="P381" s="52" t="str">
        <f t="shared" si="29"/>
        <v>44854200000011045EVENTOS SST E-SOCIAL 20/109044854</v>
      </c>
      <c r="Q381" s="1">
        <f>IF(A381=0,"",VLOOKUP($A381,RESUMO!$A$8:$B$107,2,FALSE))</f>
        <v>13</v>
      </c>
    </row>
    <row r="382" spans="1:17" x14ac:dyDescent="0.25">
      <c r="A382" s="41">
        <v>44854</v>
      </c>
      <c r="B382" s="56">
        <v>2</v>
      </c>
      <c r="C382" t="s">
        <v>426</v>
      </c>
      <c r="D382" t="s">
        <v>427</v>
      </c>
      <c r="E382" t="s">
        <v>441</v>
      </c>
      <c r="F382" t="s">
        <v>442</v>
      </c>
      <c r="G382" s="64">
        <v>540</v>
      </c>
      <c r="H382" s="56">
        <v>1</v>
      </c>
      <c r="I382" s="71">
        <v>540</v>
      </c>
      <c r="J382" s="41">
        <v>44854</v>
      </c>
      <c r="K382" t="s">
        <v>148</v>
      </c>
      <c r="L382" t="s">
        <v>24</v>
      </c>
      <c r="N382" t="str">
        <f t="shared" si="28"/>
        <v>NÃO</v>
      </c>
      <c r="O382" t="str">
        <f t="shared" si="30"/>
        <v/>
      </c>
      <c r="P382" s="52" t="str">
        <f t="shared" si="29"/>
        <v>448542415988850001502 CAÇAMBAS54044854</v>
      </c>
      <c r="Q382" s="1">
        <f>IF(A382=0,"",VLOOKUP($A382,RESUMO!$A$8:$B$107,2,FALSE))</f>
        <v>13</v>
      </c>
    </row>
    <row r="383" spans="1:17" x14ac:dyDescent="0.25">
      <c r="A383" s="41">
        <v>44854</v>
      </c>
      <c r="B383" s="56">
        <v>3</v>
      </c>
      <c r="C383" t="s">
        <v>221</v>
      </c>
      <c r="D383" t="s">
        <v>222</v>
      </c>
      <c r="E383" t="s">
        <v>443</v>
      </c>
      <c r="G383" s="64">
        <v>5035.95</v>
      </c>
      <c r="H383" s="56">
        <v>1</v>
      </c>
      <c r="I383" s="71">
        <v>5035.95</v>
      </c>
      <c r="J383" s="41">
        <v>44854</v>
      </c>
      <c r="K383" t="s">
        <v>20</v>
      </c>
      <c r="L383" t="s">
        <v>24</v>
      </c>
      <c r="N383" t="str">
        <f t="shared" si="28"/>
        <v>NÃO</v>
      </c>
      <c r="O383" t="str">
        <f t="shared" si="30"/>
        <v/>
      </c>
      <c r="P383" s="52" t="str">
        <f t="shared" si="29"/>
        <v>44854300394460000141REF. 10/20225035,9544854</v>
      </c>
      <c r="Q383" s="1">
        <f>IF(A383=0,"",VLOOKUP($A383,RESUMO!$A$8:$B$107,2,FALSE))</f>
        <v>13</v>
      </c>
    </row>
    <row r="384" spans="1:17" x14ac:dyDescent="0.25">
      <c r="A384" s="41">
        <v>44854</v>
      </c>
      <c r="B384" s="56">
        <v>3</v>
      </c>
      <c r="C384" t="s">
        <v>305</v>
      </c>
      <c r="D384" t="s">
        <v>306</v>
      </c>
      <c r="E384" t="s">
        <v>307</v>
      </c>
      <c r="F384" t="s">
        <v>444</v>
      </c>
      <c r="G384" s="64">
        <v>2608</v>
      </c>
      <c r="H384" s="56">
        <v>1</v>
      </c>
      <c r="I384" s="71">
        <v>2608</v>
      </c>
      <c r="J384" s="41">
        <v>44859</v>
      </c>
      <c r="K384" t="s">
        <v>33</v>
      </c>
      <c r="L384" t="s">
        <v>24</v>
      </c>
      <c r="N384" t="str">
        <f t="shared" si="28"/>
        <v>NÃO</v>
      </c>
      <c r="O384" t="str">
        <f t="shared" si="30"/>
        <v/>
      </c>
      <c r="P384" s="52" t="str">
        <f t="shared" si="29"/>
        <v>44854303562661000107CIMENTO260844859</v>
      </c>
      <c r="Q384" s="1">
        <f>IF(A384=0,"",VLOOKUP($A384,RESUMO!$A$8:$B$107,2,FALSE))</f>
        <v>13</v>
      </c>
    </row>
    <row r="385" spans="1:17" x14ac:dyDescent="0.25">
      <c r="A385" s="41">
        <v>44854</v>
      </c>
      <c r="B385" s="56">
        <v>3</v>
      </c>
      <c r="C385" t="s">
        <v>360</v>
      </c>
      <c r="D385" t="s">
        <v>361</v>
      </c>
      <c r="E385" t="s">
        <v>445</v>
      </c>
      <c r="F385" t="s">
        <v>446</v>
      </c>
      <c r="G385" s="64">
        <v>37778.410000000003</v>
      </c>
      <c r="H385" s="56">
        <v>1</v>
      </c>
      <c r="I385" s="71">
        <v>37778.410000000003</v>
      </c>
      <c r="J385" s="41">
        <v>44862</v>
      </c>
      <c r="K385" t="s">
        <v>33</v>
      </c>
      <c r="L385" t="s">
        <v>24</v>
      </c>
      <c r="N385" t="str">
        <f t="shared" si="28"/>
        <v>NÃO</v>
      </c>
      <c r="O385" t="str">
        <f t="shared" si="30"/>
        <v/>
      </c>
      <c r="P385" s="52" t="str">
        <f t="shared" si="29"/>
        <v>44854361074506000130CORDOALHAS37778,4144862</v>
      </c>
      <c r="Q385" s="1">
        <f>IF(A385=0,"",VLOOKUP($A385,RESUMO!$A$8:$B$107,2,FALSE))</f>
        <v>13</v>
      </c>
    </row>
    <row r="386" spans="1:17" x14ac:dyDescent="0.25">
      <c r="A386" s="41">
        <v>44854</v>
      </c>
      <c r="B386" s="56">
        <v>3</v>
      </c>
      <c r="C386" t="s">
        <v>360</v>
      </c>
      <c r="D386" t="s">
        <v>361</v>
      </c>
      <c r="E386" t="s">
        <v>445</v>
      </c>
      <c r="F386" t="s">
        <v>447</v>
      </c>
      <c r="G386" s="64">
        <v>37006.199999999997</v>
      </c>
      <c r="H386" s="56">
        <v>1</v>
      </c>
      <c r="I386" s="71">
        <v>37006.199999999997</v>
      </c>
      <c r="J386" s="41">
        <v>44862</v>
      </c>
      <c r="K386" t="s">
        <v>33</v>
      </c>
      <c r="L386" t="s">
        <v>24</v>
      </c>
      <c r="N386" t="str">
        <f t="shared" si="28"/>
        <v>NÃO</v>
      </c>
      <c r="O386" t="str">
        <f t="shared" si="30"/>
        <v/>
      </c>
      <c r="P386" s="52" t="str">
        <f t="shared" si="29"/>
        <v>44854361074506000130CORDOALHAS37006,244862</v>
      </c>
      <c r="Q386" s="1">
        <f>IF(A386=0,"",VLOOKUP($A386,RESUMO!$A$8:$B$107,2,FALSE))</f>
        <v>13</v>
      </c>
    </row>
    <row r="387" spans="1:17" x14ac:dyDescent="0.25">
      <c r="A387" s="41">
        <v>44854</v>
      </c>
      <c r="B387" s="56">
        <v>3</v>
      </c>
      <c r="C387" t="s">
        <v>144</v>
      </c>
      <c r="D387" t="s">
        <v>145</v>
      </c>
      <c r="E387" t="s">
        <v>407</v>
      </c>
      <c r="F387" t="s">
        <v>448</v>
      </c>
      <c r="G387" s="64">
        <v>580</v>
      </c>
      <c r="H387" s="56">
        <v>1</v>
      </c>
      <c r="I387" s="71">
        <v>580</v>
      </c>
      <c r="J387" s="41">
        <v>44862</v>
      </c>
      <c r="K387" t="s">
        <v>148</v>
      </c>
      <c r="L387" t="s">
        <v>24</v>
      </c>
      <c r="N387" t="str">
        <f t="shared" si="28"/>
        <v>NÃO</v>
      </c>
      <c r="O387" t="str">
        <f t="shared" si="30"/>
        <v/>
      </c>
      <c r="P387" s="52" t="str">
        <f t="shared" si="29"/>
        <v>44854307409393000130BETONEIRA E MARTELO58044862</v>
      </c>
      <c r="Q387" s="1">
        <f>IF(A387=0,"",VLOOKUP($A387,RESUMO!$A$8:$B$107,2,FALSE))</f>
        <v>13</v>
      </c>
    </row>
    <row r="388" spans="1:17" x14ac:dyDescent="0.25">
      <c r="A388" s="41">
        <v>44854</v>
      </c>
      <c r="B388" s="56">
        <v>3</v>
      </c>
      <c r="C388" t="s">
        <v>149</v>
      </c>
      <c r="D388" t="s">
        <v>150</v>
      </c>
      <c r="E388" t="s">
        <v>449</v>
      </c>
      <c r="G388" s="64">
        <v>125.58</v>
      </c>
      <c r="H388" s="56">
        <v>1</v>
      </c>
      <c r="I388" s="71">
        <v>125.58</v>
      </c>
      <c r="J388" s="41">
        <v>44865</v>
      </c>
      <c r="K388" t="s">
        <v>20</v>
      </c>
      <c r="L388" t="s">
        <v>24</v>
      </c>
      <c r="N388" t="str">
        <f t="shared" si="28"/>
        <v>NÃO</v>
      </c>
      <c r="O388" t="str">
        <f t="shared" si="30"/>
        <v/>
      </c>
      <c r="P388" s="52" t="str">
        <f t="shared" si="29"/>
        <v>44854338727707000177COMPETENCIA 10/2022125,5844865</v>
      </c>
      <c r="Q388" s="1">
        <f>IF(A388=0,"",VLOOKUP($A388,RESUMO!$A$8:$B$107,2,FALSE))</f>
        <v>13</v>
      </c>
    </row>
    <row r="389" spans="1:17" x14ac:dyDescent="0.25">
      <c r="A389" s="41">
        <v>44854</v>
      </c>
      <c r="B389" s="56">
        <v>3</v>
      </c>
      <c r="C389" t="s">
        <v>258</v>
      </c>
      <c r="D389" t="s">
        <v>259</v>
      </c>
      <c r="E389" t="s">
        <v>450</v>
      </c>
      <c r="G389" s="64">
        <v>1131.2</v>
      </c>
      <c r="H389" s="56">
        <v>1</v>
      </c>
      <c r="I389" s="71">
        <v>1131.2</v>
      </c>
      <c r="J389" s="41">
        <v>44865</v>
      </c>
      <c r="K389" t="s">
        <v>148</v>
      </c>
      <c r="L389" t="s">
        <v>24</v>
      </c>
      <c r="N389" t="str">
        <f t="shared" si="28"/>
        <v>NÃO</v>
      </c>
      <c r="O389" t="str">
        <f t="shared" si="30"/>
        <v/>
      </c>
      <c r="P389" s="52" t="str">
        <f t="shared" si="29"/>
        <v>44854334713151000109ALUGUEL DE FORMAS E KIT SLUMP - FL 115151131,244865</v>
      </c>
      <c r="Q389" s="1">
        <f>IF(A389=0,"",VLOOKUP($A389,RESUMO!$A$8:$B$107,2,FALSE))</f>
        <v>13</v>
      </c>
    </row>
    <row r="390" spans="1:17" x14ac:dyDescent="0.25">
      <c r="A390" s="41">
        <v>44854</v>
      </c>
      <c r="B390" s="56">
        <v>3</v>
      </c>
      <c r="C390" t="s">
        <v>258</v>
      </c>
      <c r="D390" t="s">
        <v>259</v>
      </c>
      <c r="E390" t="s">
        <v>451</v>
      </c>
      <c r="F390" t="s">
        <v>452</v>
      </c>
      <c r="G390" s="64">
        <v>282.8</v>
      </c>
      <c r="H390" s="56">
        <v>1</v>
      </c>
      <c r="I390" s="71">
        <v>282.8</v>
      </c>
      <c r="J390" s="41">
        <v>44865</v>
      </c>
      <c r="K390" t="s">
        <v>48</v>
      </c>
      <c r="L390" t="s">
        <v>24</v>
      </c>
      <c r="N390" t="str">
        <f t="shared" si="28"/>
        <v>NÃO</v>
      </c>
      <c r="O390" t="str">
        <f t="shared" si="30"/>
        <v/>
      </c>
      <c r="P390" s="52" t="str">
        <f t="shared" si="29"/>
        <v>44854334713151000109SERVIÇO282,844865</v>
      </c>
      <c r="Q390" s="1">
        <f>IF(A390=0,"",VLOOKUP($A390,RESUMO!$A$8:$B$107,2,FALSE))</f>
        <v>13</v>
      </c>
    </row>
    <row r="391" spans="1:17" x14ac:dyDescent="0.25">
      <c r="A391" s="41">
        <v>44854</v>
      </c>
      <c r="B391" s="56">
        <v>3</v>
      </c>
      <c r="C391" t="s">
        <v>144</v>
      </c>
      <c r="D391" t="s">
        <v>145</v>
      </c>
      <c r="E391" t="s">
        <v>267</v>
      </c>
      <c r="F391" t="s">
        <v>453</v>
      </c>
      <c r="G391" s="64">
        <v>280</v>
      </c>
      <c r="H391" s="56">
        <v>1</v>
      </c>
      <c r="I391" s="71">
        <v>280</v>
      </c>
      <c r="J391" s="41">
        <v>44868</v>
      </c>
      <c r="K391" t="s">
        <v>148</v>
      </c>
      <c r="L391" t="s">
        <v>24</v>
      </c>
      <c r="N391" t="str">
        <f t="shared" si="28"/>
        <v>NÃO</v>
      </c>
      <c r="O391" t="str">
        <f t="shared" si="30"/>
        <v/>
      </c>
      <c r="P391" s="52" t="str">
        <f t="shared" si="29"/>
        <v>44854307409393000130SERRA DE BANCADA28044868</v>
      </c>
      <c r="Q391" s="1">
        <f>IF(A391=0,"",VLOOKUP($A391,RESUMO!$A$8:$B$107,2,FALSE))</f>
        <v>13</v>
      </c>
    </row>
    <row r="392" spans="1:17" x14ac:dyDescent="0.25">
      <c r="A392" s="41">
        <v>44854</v>
      </c>
      <c r="B392" s="56">
        <v>3</v>
      </c>
      <c r="C392" t="s">
        <v>193</v>
      </c>
      <c r="D392" t="s">
        <v>194</v>
      </c>
      <c r="E392" t="s">
        <v>411</v>
      </c>
      <c r="F392" t="s">
        <v>454</v>
      </c>
      <c r="G392" s="64">
        <v>3430.5</v>
      </c>
      <c r="H392" s="56">
        <v>1</v>
      </c>
      <c r="I392" s="71">
        <v>3430.5</v>
      </c>
      <c r="J392" s="41">
        <v>44872</v>
      </c>
      <c r="K392" t="s">
        <v>20</v>
      </c>
      <c r="L392" t="s">
        <v>24</v>
      </c>
      <c r="N392" t="str">
        <f t="shared" si="28"/>
        <v>NÃO</v>
      </c>
      <c r="O392" t="str">
        <f t="shared" si="30"/>
        <v/>
      </c>
      <c r="P392" s="52" t="str">
        <f t="shared" si="29"/>
        <v>44854324654133000220CESTAS BASICAS 3430,544872</v>
      </c>
      <c r="Q392" s="1">
        <f>IF(A392=0,"",VLOOKUP($A392,RESUMO!$A$8:$B$107,2,FALSE))</f>
        <v>13</v>
      </c>
    </row>
    <row r="393" spans="1:17" x14ac:dyDescent="0.25">
      <c r="A393" s="41">
        <v>44870</v>
      </c>
      <c r="B393" s="56">
        <v>1</v>
      </c>
      <c r="C393" t="s">
        <v>84</v>
      </c>
      <c r="D393" t="s">
        <v>85</v>
      </c>
      <c r="E393" t="s">
        <v>175</v>
      </c>
      <c r="G393" s="64">
        <v>765.37</v>
      </c>
      <c r="H393" s="56">
        <v>1</v>
      </c>
      <c r="I393" s="71">
        <v>765.37</v>
      </c>
      <c r="J393" s="41">
        <v>44872</v>
      </c>
      <c r="K393" t="s">
        <v>20</v>
      </c>
      <c r="L393" t="s">
        <v>455</v>
      </c>
      <c r="N393" t="str">
        <f t="shared" si="28"/>
        <v>NÃO</v>
      </c>
      <c r="O393" t="str">
        <f t="shared" si="30"/>
        <v/>
      </c>
      <c r="P393" s="52" t="str">
        <f t="shared" si="29"/>
        <v>44870141623141877SALÁRIO765,3744872</v>
      </c>
      <c r="Q393" s="1">
        <f>IF(A393=0,"",VLOOKUP($A393,RESUMO!$A$8:$B$107,2,FALSE))</f>
        <v>14</v>
      </c>
    </row>
    <row r="394" spans="1:17" x14ac:dyDescent="0.25">
      <c r="A394" s="41">
        <v>44870</v>
      </c>
      <c r="B394" s="56">
        <v>1</v>
      </c>
      <c r="C394" t="s">
        <v>84</v>
      </c>
      <c r="D394" t="s">
        <v>85</v>
      </c>
      <c r="E394" t="s">
        <v>211</v>
      </c>
      <c r="G394" s="64">
        <v>24.5</v>
      </c>
      <c r="H394" s="56">
        <v>8</v>
      </c>
      <c r="I394" s="71">
        <v>196</v>
      </c>
      <c r="J394" s="41">
        <v>44872</v>
      </c>
      <c r="K394" t="s">
        <v>20</v>
      </c>
      <c r="L394" t="s">
        <v>455</v>
      </c>
      <c r="N394" t="str">
        <f t="shared" si="28"/>
        <v>NÃO</v>
      </c>
      <c r="O394" t="str">
        <f t="shared" si="30"/>
        <v/>
      </c>
      <c r="P394" s="52" t="str">
        <f t="shared" si="29"/>
        <v>44870141623141877TRANSPORTE24,544872</v>
      </c>
      <c r="Q394" s="1">
        <f>IF(A394=0,"",VLOOKUP($A394,RESUMO!$A$8:$B$107,2,FALSE))</f>
        <v>14</v>
      </c>
    </row>
    <row r="395" spans="1:17" x14ac:dyDescent="0.25">
      <c r="A395" s="41">
        <v>44870</v>
      </c>
      <c r="B395" s="56">
        <v>1</v>
      </c>
      <c r="C395" t="s">
        <v>84</v>
      </c>
      <c r="D395" t="s">
        <v>85</v>
      </c>
      <c r="E395" t="s">
        <v>212</v>
      </c>
      <c r="G395" s="64">
        <v>4</v>
      </c>
      <c r="H395" s="56">
        <v>8</v>
      </c>
      <c r="I395" s="71">
        <v>32</v>
      </c>
      <c r="J395" s="41">
        <v>44872</v>
      </c>
      <c r="K395" t="s">
        <v>20</v>
      </c>
      <c r="L395" t="s">
        <v>455</v>
      </c>
      <c r="N395" t="str">
        <f t="shared" si="28"/>
        <v>NÃO</v>
      </c>
      <c r="O395" t="str">
        <f t="shared" si="30"/>
        <v/>
      </c>
      <c r="P395" s="52" t="str">
        <f t="shared" si="29"/>
        <v>44870141623141877CAFÉ444872</v>
      </c>
      <c r="Q395" s="1">
        <f>IF(A395=0,"",VLOOKUP($A395,RESUMO!$A$8:$B$107,2,FALSE))</f>
        <v>14</v>
      </c>
    </row>
    <row r="396" spans="1:17" x14ac:dyDescent="0.25">
      <c r="A396" s="41">
        <v>44870</v>
      </c>
      <c r="B396" s="56">
        <v>1</v>
      </c>
      <c r="C396" t="s">
        <v>34</v>
      </c>
      <c r="D396" t="s">
        <v>35</v>
      </c>
      <c r="E396" t="s">
        <v>175</v>
      </c>
      <c r="G396" s="64">
        <v>708.9</v>
      </c>
      <c r="H396" s="56">
        <v>1</v>
      </c>
      <c r="I396" s="71">
        <v>708.9</v>
      </c>
      <c r="J396" s="41">
        <v>44872</v>
      </c>
      <c r="K396" t="s">
        <v>20</v>
      </c>
      <c r="L396" t="s">
        <v>36</v>
      </c>
      <c r="N396" t="str">
        <f t="shared" si="28"/>
        <v>NÃO</v>
      </c>
      <c r="O396" t="str">
        <f t="shared" si="30"/>
        <v/>
      </c>
      <c r="P396" s="52" t="str">
        <f t="shared" si="29"/>
        <v>44870170428051600SALÁRIO708,944872</v>
      </c>
      <c r="Q396" s="1">
        <f>IF(A396=0,"",VLOOKUP($A396,RESUMO!$A$8:$B$107,2,FALSE))</f>
        <v>14</v>
      </c>
    </row>
    <row r="397" spans="1:17" x14ac:dyDescent="0.25">
      <c r="A397" s="41">
        <v>44870</v>
      </c>
      <c r="B397" s="56">
        <v>1</v>
      </c>
      <c r="C397" t="s">
        <v>34</v>
      </c>
      <c r="D397" t="s">
        <v>35</v>
      </c>
      <c r="E397" t="s">
        <v>211</v>
      </c>
      <c r="G397" s="64">
        <v>24.5</v>
      </c>
      <c r="H397" s="56">
        <v>19</v>
      </c>
      <c r="I397" s="71">
        <v>465.5</v>
      </c>
      <c r="J397" s="41">
        <v>44872</v>
      </c>
      <c r="K397" t="s">
        <v>20</v>
      </c>
      <c r="L397" t="s">
        <v>36</v>
      </c>
      <c r="N397" t="str">
        <f t="shared" si="28"/>
        <v>NÃO</v>
      </c>
      <c r="O397" t="str">
        <f t="shared" si="30"/>
        <v/>
      </c>
      <c r="P397" s="52" t="str">
        <f t="shared" si="29"/>
        <v>44870170428051600TRANSPORTE24,544872</v>
      </c>
      <c r="Q397" s="1">
        <f>IF(A397=0,"",VLOOKUP($A397,RESUMO!$A$8:$B$107,2,FALSE))</f>
        <v>14</v>
      </c>
    </row>
    <row r="398" spans="1:17" x14ac:dyDescent="0.25">
      <c r="A398" s="41">
        <v>44870</v>
      </c>
      <c r="B398" s="56">
        <v>1</v>
      </c>
      <c r="C398" t="s">
        <v>34</v>
      </c>
      <c r="D398" t="s">
        <v>35</v>
      </c>
      <c r="E398" t="s">
        <v>212</v>
      </c>
      <c r="G398" s="64">
        <v>4</v>
      </c>
      <c r="H398" s="56">
        <v>19</v>
      </c>
      <c r="I398" s="71">
        <v>76</v>
      </c>
      <c r="J398" s="41">
        <v>44872</v>
      </c>
      <c r="K398" t="s">
        <v>20</v>
      </c>
      <c r="L398" t="s">
        <v>36</v>
      </c>
      <c r="N398" t="str">
        <f t="shared" si="28"/>
        <v>NÃO</v>
      </c>
      <c r="O398" t="str">
        <f t="shared" si="30"/>
        <v/>
      </c>
      <c r="P398" s="52" t="str">
        <f t="shared" si="29"/>
        <v>44870170428051600CAFÉ444872</v>
      </c>
      <c r="Q398" s="1">
        <f>IF(A398=0,"",VLOOKUP($A398,RESUMO!$A$8:$B$107,2,FALSE))</f>
        <v>14</v>
      </c>
    </row>
    <row r="399" spans="1:17" x14ac:dyDescent="0.25">
      <c r="A399" s="41">
        <v>44870</v>
      </c>
      <c r="B399" s="56">
        <v>1</v>
      </c>
      <c r="C399" t="s">
        <v>17</v>
      </c>
      <c r="D399" t="s">
        <v>18</v>
      </c>
      <c r="E399" t="s">
        <v>175</v>
      </c>
      <c r="G399" s="64">
        <v>1263.78</v>
      </c>
      <c r="H399" s="56">
        <v>1</v>
      </c>
      <c r="I399" s="71">
        <v>1263.78</v>
      </c>
      <c r="J399" s="41">
        <v>44872</v>
      </c>
      <c r="K399" t="s">
        <v>20</v>
      </c>
      <c r="L399" t="s">
        <v>21</v>
      </c>
      <c r="N399" t="str">
        <f t="shared" si="28"/>
        <v>NÃO</v>
      </c>
      <c r="O399" t="str">
        <f t="shared" si="30"/>
        <v/>
      </c>
      <c r="P399" s="52" t="str">
        <f t="shared" si="29"/>
        <v>44870112125858606SALÁRIO1263,7844872</v>
      </c>
      <c r="Q399" s="1">
        <f>IF(A399=0,"",VLOOKUP($A399,RESUMO!$A$8:$B$107,2,FALSE))</f>
        <v>14</v>
      </c>
    </row>
    <row r="400" spans="1:17" x14ac:dyDescent="0.25">
      <c r="A400" s="41">
        <v>44870</v>
      </c>
      <c r="B400" s="56">
        <v>1</v>
      </c>
      <c r="C400" t="s">
        <v>17</v>
      </c>
      <c r="D400" t="s">
        <v>18</v>
      </c>
      <c r="E400" t="s">
        <v>211</v>
      </c>
      <c r="G400" s="64">
        <v>24.5</v>
      </c>
      <c r="H400" s="56">
        <v>20</v>
      </c>
      <c r="I400" s="71">
        <v>490</v>
      </c>
      <c r="J400" s="41">
        <v>44872</v>
      </c>
      <c r="K400" t="s">
        <v>20</v>
      </c>
      <c r="L400" t="s">
        <v>21</v>
      </c>
      <c r="N400" t="str">
        <f t="shared" si="28"/>
        <v>NÃO</v>
      </c>
      <c r="O400" t="str">
        <f t="shared" si="30"/>
        <v/>
      </c>
      <c r="P400" s="52" t="str">
        <f t="shared" si="29"/>
        <v>44870112125858606TRANSPORTE24,544872</v>
      </c>
      <c r="Q400" s="1">
        <f>IF(A400=0,"",VLOOKUP($A400,RESUMO!$A$8:$B$107,2,FALSE))</f>
        <v>14</v>
      </c>
    </row>
    <row r="401" spans="1:17" x14ac:dyDescent="0.25">
      <c r="A401" s="41">
        <v>44870</v>
      </c>
      <c r="B401" s="56">
        <v>1</v>
      </c>
      <c r="C401" t="s">
        <v>17</v>
      </c>
      <c r="D401" t="s">
        <v>18</v>
      </c>
      <c r="E401" t="s">
        <v>212</v>
      </c>
      <c r="G401" s="64">
        <v>4</v>
      </c>
      <c r="H401" s="56">
        <v>20</v>
      </c>
      <c r="I401" s="71">
        <v>80</v>
      </c>
      <c r="J401" s="41">
        <v>44872</v>
      </c>
      <c r="K401" t="s">
        <v>20</v>
      </c>
      <c r="L401" t="s">
        <v>21</v>
      </c>
      <c r="N401" t="str">
        <f t="shared" si="28"/>
        <v>NÃO</v>
      </c>
      <c r="O401" t="str">
        <f t="shared" si="30"/>
        <v/>
      </c>
      <c r="P401" s="52" t="str">
        <f t="shared" si="29"/>
        <v>44870112125858606CAFÉ444872</v>
      </c>
      <c r="Q401" s="1">
        <f>IF(A401=0,"",VLOOKUP($A401,RESUMO!$A$8:$B$107,2,FALSE))</f>
        <v>14</v>
      </c>
    </row>
    <row r="402" spans="1:17" x14ac:dyDescent="0.25">
      <c r="A402" s="41">
        <v>44870</v>
      </c>
      <c r="B402" s="56">
        <v>1</v>
      </c>
      <c r="C402" t="s">
        <v>180</v>
      </c>
      <c r="D402" t="s">
        <v>181</v>
      </c>
      <c r="E402" t="s">
        <v>175</v>
      </c>
      <c r="G402" s="64">
        <v>752.58</v>
      </c>
      <c r="H402" s="56">
        <v>1</v>
      </c>
      <c r="I402" s="71">
        <v>752.58</v>
      </c>
      <c r="J402" s="41">
        <v>44872</v>
      </c>
      <c r="K402" t="s">
        <v>20</v>
      </c>
      <c r="L402" t="s">
        <v>182</v>
      </c>
      <c r="N402" t="str">
        <f t="shared" si="28"/>
        <v>NÃO</v>
      </c>
      <c r="O402" t="str">
        <f t="shared" si="30"/>
        <v/>
      </c>
      <c r="P402" s="52" t="str">
        <f t="shared" si="29"/>
        <v>44870111200000000SALÁRIO752,5844872</v>
      </c>
      <c r="Q402" s="1">
        <f>IF(A402=0,"",VLOOKUP($A402,RESUMO!$A$8:$B$107,2,FALSE))</f>
        <v>14</v>
      </c>
    </row>
    <row r="403" spans="1:17" x14ac:dyDescent="0.25">
      <c r="A403" s="41">
        <v>44870</v>
      </c>
      <c r="B403" s="56">
        <v>1</v>
      </c>
      <c r="C403" t="s">
        <v>180</v>
      </c>
      <c r="D403" t="s">
        <v>181</v>
      </c>
      <c r="E403" t="s">
        <v>211</v>
      </c>
      <c r="G403" s="64">
        <v>35</v>
      </c>
      <c r="H403" s="56">
        <v>20</v>
      </c>
      <c r="I403" s="71">
        <v>700</v>
      </c>
      <c r="J403" s="41">
        <v>44872</v>
      </c>
      <c r="K403" t="s">
        <v>20</v>
      </c>
      <c r="L403" t="s">
        <v>182</v>
      </c>
      <c r="N403" t="str">
        <f t="shared" si="28"/>
        <v>NÃO</v>
      </c>
      <c r="O403" t="str">
        <f t="shared" si="30"/>
        <v/>
      </c>
      <c r="P403" s="52" t="str">
        <f t="shared" si="29"/>
        <v>44870111200000000TRANSPORTE3544872</v>
      </c>
      <c r="Q403" s="1">
        <f>IF(A403=0,"",VLOOKUP($A403,RESUMO!$A$8:$B$107,2,FALSE))</f>
        <v>14</v>
      </c>
    </row>
    <row r="404" spans="1:17" x14ac:dyDescent="0.25">
      <c r="A404" s="41">
        <v>44870</v>
      </c>
      <c r="B404" s="56">
        <v>1</v>
      </c>
      <c r="C404" t="s">
        <v>180</v>
      </c>
      <c r="D404" t="s">
        <v>181</v>
      </c>
      <c r="E404" t="s">
        <v>212</v>
      </c>
      <c r="G404" s="64">
        <v>4</v>
      </c>
      <c r="H404" s="56">
        <v>20</v>
      </c>
      <c r="I404" s="71">
        <v>80</v>
      </c>
      <c r="J404" s="41">
        <v>44872</v>
      </c>
      <c r="K404" t="s">
        <v>20</v>
      </c>
      <c r="L404" t="s">
        <v>182</v>
      </c>
      <c r="N404" t="str">
        <f t="shared" si="28"/>
        <v>NÃO</v>
      </c>
      <c r="O404" t="str">
        <f t="shared" si="30"/>
        <v/>
      </c>
      <c r="P404" s="52" t="str">
        <f t="shared" si="29"/>
        <v>44870111200000000CAFÉ444872</v>
      </c>
      <c r="Q404" s="1">
        <f>IF(A404=0,"",VLOOKUP($A404,RESUMO!$A$8:$B$107,2,FALSE))</f>
        <v>14</v>
      </c>
    </row>
    <row r="405" spans="1:17" x14ac:dyDescent="0.25">
      <c r="A405" s="41">
        <v>44870</v>
      </c>
      <c r="B405" s="56">
        <v>1</v>
      </c>
      <c r="C405" t="s">
        <v>279</v>
      </c>
      <c r="D405" t="s">
        <v>280</v>
      </c>
      <c r="E405" t="s">
        <v>175</v>
      </c>
      <c r="G405" s="64">
        <v>2095.6</v>
      </c>
      <c r="H405" s="56">
        <v>1</v>
      </c>
      <c r="I405" s="71">
        <v>2095.6</v>
      </c>
      <c r="J405" s="41">
        <v>44872</v>
      </c>
      <c r="K405" t="s">
        <v>20</v>
      </c>
      <c r="L405" t="s">
        <v>281</v>
      </c>
      <c r="N405" t="str">
        <f t="shared" si="28"/>
        <v>NÃO</v>
      </c>
      <c r="O405" t="str">
        <f t="shared" si="30"/>
        <v/>
      </c>
      <c r="P405" s="52" t="str">
        <f t="shared" si="29"/>
        <v>44870110526143614SALÁRIO2095,644872</v>
      </c>
      <c r="Q405" s="1">
        <f>IF(A405=0,"",VLOOKUP($A405,RESUMO!$A$8:$B$107,2,FALSE))</f>
        <v>14</v>
      </c>
    </row>
    <row r="406" spans="1:17" x14ac:dyDescent="0.25">
      <c r="A406" s="41">
        <v>44870</v>
      </c>
      <c r="B406" s="56">
        <v>1</v>
      </c>
      <c r="C406" t="s">
        <v>279</v>
      </c>
      <c r="D406" t="s">
        <v>280</v>
      </c>
      <c r="E406" t="s">
        <v>211</v>
      </c>
      <c r="G406" s="64">
        <v>35.5</v>
      </c>
      <c r="H406" s="56">
        <v>20</v>
      </c>
      <c r="I406" s="71">
        <v>710</v>
      </c>
      <c r="J406" s="41">
        <v>44872</v>
      </c>
      <c r="K406" t="s">
        <v>20</v>
      </c>
      <c r="L406" t="s">
        <v>281</v>
      </c>
      <c r="N406" t="str">
        <f t="shared" si="28"/>
        <v>NÃO</v>
      </c>
      <c r="O406" t="str">
        <f t="shared" si="30"/>
        <v/>
      </c>
      <c r="P406" s="52" t="str">
        <f t="shared" si="29"/>
        <v>44870110526143614TRANSPORTE35,544872</v>
      </c>
      <c r="Q406" s="1">
        <f>IF(A406=0,"",VLOOKUP($A406,RESUMO!$A$8:$B$107,2,FALSE))</f>
        <v>14</v>
      </c>
    </row>
    <row r="407" spans="1:17" x14ac:dyDescent="0.25">
      <c r="A407" s="41">
        <v>44870</v>
      </c>
      <c r="B407" s="56">
        <v>1</v>
      </c>
      <c r="C407" t="s">
        <v>279</v>
      </c>
      <c r="D407" t="s">
        <v>280</v>
      </c>
      <c r="E407" t="s">
        <v>212</v>
      </c>
      <c r="G407" s="64">
        <v>4</v>
      </c>
      <c r="H407" s="56">
        <v>20</v>
      </c>
      <c r="I407" s="71">
        <v>80</v>
      </c>
      <c r="J407" s="41">
        <v>44872</v>
      </c>
      <c r="K407" t="s">
        <v>20</v>
      </c>
      <c r="L407" t="s">
        <v>281</v>
      </c>
      <c r="N407" t="str">
        <f t="shared" si="28"/>
        <v>NÃO</v>
      </c>
      <c r="O407" t="str">
        <f t="shared" si="30"/>
        <v/>
      </c>
      <c r="P407" s="52" t="str">
        <f t="shared" si="29"/>
        <v>44870110526143614CAFÉ444872</v>
      </c>
      <c r="Q407" s="1">
        <f>IF(A407=0,"",VLOOKUP($A407,RESUMO!$A$8:$B$107,2,FALSE))</f>
        <v>14</v>
      </c>
    </row>
    <row r="408" spans="1:17" x14ac:dyDescent="0.25">
      <c r="A408" s="41">
        <v>44870</v>
      </c>
      <c r="B408" s="56">
        <v>1</v>
      </c>
      <c r="C408" t="s">
        <v>391</v>
      </c>
      <c r="D408" t="s">
        <v>392</v>
      </c>
      <c r="E408" t="s">
        <v>175</v>
      </c>
      <c r="G408" s="64">
        <v>1249.56</v>
      </c>
      <c r="H408" s="56">
        <v>1</v>
      </c>
      <c r="I408" s="71">
        <v>1249.56</v>
      </c>
      <c r="J408" s="41">
        <v>44872</v>
      </c>
      <c r="K408" t="s">
        <v>20</v>
      </c>
      <c r="L408" t="s">
        <v>393</v>
      </c>
      <c r="N408" t="str">
        <f t="shared" si="28"/>
        <v>NÃO</v>
      </c>
      <c r="O408" t="str">
        <f t="shared" si="30"/>
        <v/>
      </c>
      <c r="P408" s="52" t="str">
        <f t="shared" si="29"/>
        <v>44870111776778650SALÁRIO1249,5644872</v>
      </c>
      <c r="Q408" s="1">
        <f>IF(A408=0,"",VLOOKUP($A408,RESUMO!$A$8:$B$107,2,FALSE))</f>
        <v>14</v>
      </c>
    </row>
    <row r="409" spans="1:17" x14ac:dyDescent="0.25">
      <c r="A409" s="41">
        <v>44870</v>
      </c>
      <c r="B409" s="56">
        <v>1</v>
      </c>
      <c r="C409" t="s">
        <v>391</v>
      </c>
      <c r="D409" t="s">
        <v>392</v>
      </c>
      <c r="E409" t="s">
        <v>211</v>
      </c>
      <c r="G409" s="64">
        <v>34.799999999999997</v>
      </c>
      <c r="H409" s="56">
        <v>20</v>
      </c>
      <c r="I409" s="71">
        <v>696</v>
      </c>
      <c r="J409" s="41">
        <v>44872</v>
      </c>
      <c r="K409" t="s">
        <v>20</v>
      </c>
      <c r="L409" t="s">
        <v>393</v>
      </c>
      <c r="N409" t="str">
        <f t="shared" si="28"/>
        <v>NÃO</v>
      </c>
      <c r="O409" t="str">
        <f t="shared" si="30"/>
        <v/>
      </c>
      <c r="P409" s="52" t="str">
        <f t="shared" si="29"/>
        <v>44870111776778650TRANSPORTE34,844872</v>
      </c>
      <c r="Q409" s="1">
        <f>IF(A409=0,"",VLOOKUP($A409,RESUMO!$A$8:$B$107,2,FALSE))</f>
        <v>14</v>
      </c>
    </row>
    <row r="410" spans="1:17" x14ac:dyDescent="0.25">
      <c r="A410" s="41">
        <v>44870</v>
      </c>
      <c r="B410" s="56">
        <v>1</v>
      </c>
      <c r="C410" t="s">
        <v>391</v>
      </c>
      <c r="D410" t="s">
        <v>392</v>
      </c>
      <c r="E410" t="s">
        <v>212</v>
      </c>
      <c r="G410" s="64">
        <v>4</v>
      </c>
      <c r="H410" s="56">
        <v>20</v>
      </c>
      <c r="I410" s="71">
        <v>80</v>
      </c>
      <c r="J410" s="41">
        <v>44872</v>
      </c>
      <c r="K410" t="s">
        <v>20</v>
      </c>
      <c r="L410" t="s">
        <v>393</v>
      </c>
      <c r="N410" t="str">
        <f t="shared" si="28"/>
        <v>NÃO</v>
      </c>
      <c r="O410" t="str">
        <f t="shared" si="30"/>
        <v/>
      </c>
      <c r="P410" s="52" t="str">
        <f t="shared" si="29"/>
        <v>44870111776778650CAFÉ444872</v>
      </c>
      <c r="Q410" s="1">
        <f>IF(A410=0,"",VLOOKUP($A410,RESUMO!$A$8:$B$107,2,FALSE))</f>
        <v>14</v>
      </c>
    </row>
    <row r="411" spans="1:17" x14ac:dyDescent="0.25">
      <c r="A411" s="41">
        <v>44870</v>
      </c>
      <c r="B411" s="56">
        <v>1</v>
      </c>
      <c r="C411" t="s">
        <v>282</v>
      </c>
      <c r="D411" t="s">
        <v>283</v>
      </c>
      <c r="E411" t="s">
        <v>19</v>
      </c>
      <c r="G411" s="64">
        <v>130</v>
      </c>
      <c r="H411" s="56">
        <v>9</v>
      </c>
      <c r="I411" s="71">
        <v>1170</v>
      </c>
      <c r="J411" s="41">
        <v>44872</v>
      </c>
      <c r="K411" t="s">
        <v>20</v>
      </c>
      <c r="L411" t="s">
        <v>284</v>
      </c>
      <c r="N411" t="str">
        <f t="shared" si="28"/>
        <v>NÃO</v>
      </c>
      <c r="O411" t="str">
        <f t="shared" si="30"/>
        <v/>
      </c>
      <c r="P411" s="52" t="str">
        <f t="shared" si="29"/>
        <v>44870114758063613DIÁRIA13044872</v>
      </c>
      <c r="Q411" s="1">
        <f>IF(A411=0,"",VLOOKUP($A411,RESUMO!$A$8:$B$107,2,FALSE))</f>
        <v>14</v>
      </c>
    </row>
    <row r="412" spans="1:17" x14ac:dyDescent="0.25">
      <c r="A412" s="41">
        <v>44870</v>
      </c>
      <c r="B412" s="56">
        <v>1</v>
      </c>
      <c r="C412" t="s">
        <v>285</v>
      </c>
      <c r="D412" t="s">
        <v>286</v>
      </c>
      <c r="E412" t="s">
        <v>19</v>
      </c>
      <c r="G412" s="64">
        <v>130</v>
      </c>
      <c r="H412" s="56">
        <v>11</v>
      </c>
      <c r="I412" s="71">
        <v>1430</v>
      </c>
      <c r="J412" s="41">
        <v>44872</v>
      </c>
      <c r="K412" t="s">
        <v>20</v>
      </c>
      <c r="L412" t="s">
        <v>287</v>
      </c>
      <c r="N412" t="str">
        <f t="shared" si="28"/>
        <v>NÃO</v>
      </c>
      <c r="O412" t="str">
        <f t="shared" si="30"/>
        <v/>
      </c>
      <c r="P412" s="52" t="str">
        <f t="shared" si="29"/>
        <v>44870106493573610DIÁRIA13044872</v>
      </c>
      <c r="Q412" s="1">
        <f>IF(A412=0,"",VLOOKUP($A412,RESUMO!$A$8:$B$107,2,FALSE))</f>
        <v>14</v>
      </c>
    </row>
    <row r="413" spans="1:17" x14ac:dyDescent="0.25">
      <c r="A413" s="41">
        <v>44870</v>
      </c>
      <c r="B413" s="56">
        <v>1</v>
      </c>
      <c r="C413" t="s">
        <v>334</v>
      </c>
      <c r="D413" t="s">
        <v>335</v>
      </c>
      <c r="E413" t="s">
        <v>19</v>
      </c>
      <c r="G413" s="64">
        <v>110</v>
      </c>
      <c r="H413" s="56">
        <v>11</v>
      </c>
      <c r="I413" s="71">
        <v>1210</v>
      </c>
      <c r="J413" s="41">
        <v>44872</v>
      </c>
      <c r="K413" t="s">
        <v>20</v>
      </c>
      <c r="L413" t="s">
        <v>336</v>
      </c>
      <c r="N413" t="str">
        <f t="shared" si="28"/>
        <v>NÃO</v>
      </c>
      <c r="O413" t="str">
        <f t="shared" si="30"/>
        <v/>
      </c>
      <c r="P413" s="52" t="str">
        <f t="shared" si="29"/>
        <v>44870103124439600DIÁRIA11044872</v>
      </c>
      <c r="Q413" s="1">
        <f>IF(A413=0,"",VLOOKUP($A413,RESUMO!$A$8:$B$107,2,FALSE))</f>
        <v>14</v>
      </c>
    </row>
    <row r="414" spans="1:17" x14ac:dyDescent="0.25">
      <c r="A414" s="41">
        <v>44870</v>
      </c>
      <c r="B414" s="56">
        <v>1</v>
      </c>
      <c r="C414" t="s">
        <v>290</v>
      </c>
      <c r="D414" t="s">
        <v>291</v>
      </c>
      <c r="E414" t="s">
        <v>19</v>
      </c>
      <c r="G414" s="64">
        <v>170</v>
      </c>
      <c r="H414" s="56">
        <v>11</v>
      </c>
      <c r="I414" s="71">
        <v>1870</v>
      </c>
      <c r="J414" s="41">
        <v>44872</v>
      </c>
      <c r="K414" t="s">
        <v>20</v>
      </c>
      <c r="L414" t="s">
        <v>292</v>
      </c>
      <c r="N414" t="str">
        <f t="shared" si="28"/>
        <v>NÃO</v>
      </c>
      <c r="O414" t="str">
        <f t="shared" si="30"/>
        <v/>
      </c>
      <c r="P414" s="52" t="str">
        <f t="shared" si="29"/>
        <v>44870121594554668DIÁRIA17044872</v>
      </c>
      <c r="Q414" s="1">
        <f>IF(A414=0,"",VLOOKUP($A414,RESUMO!$A$8:$B$107,2,FALSE))</f>
        <v>14</v>
      </c>
    </row>
    <row r="415" spans="1:17" x14ac:dyDescent="0.25">
      <c r="A415" s="41">
        <v>44870</v>
      </c>
      <c r="B415" s="56">
        <v>1</v>
      </c>
      <c r="C415" t="s">
        <v>293</v>
      </c>
      <c r="D415" t="s">
        <v>294</v>
      </c>
      <c r="E415" t="s">
        <v>19</v>
      </c>
      <c r="G415" s="64">
        <v>170</v>
      </c>
      <c r="H415" s="56">
        <v>10</v>
      </c>
      <c r="I415" s="71">
        <v>1700</v>
      </c>
      <c r="J415" s="41">
        <v>44872</v>
      </c>
      <c r="K415" t="s">
        <v>20</v>
      </c>
      <c r="L415" t="s">
        <v>456</v>
      </c>
      <c r="N415" t="str">
        <f t="shared" si="28"/>
        <v>NÃO</v>
      </c>
      <c r="O415" t="str">
        <f t="shared" si="30"/>
        <v/>
      </c>
      <c r="P415" s="52" t="str">
        <f t="shared" si="29"/>
        <v>44870109394979646DIÁRIA17044872</v>
      </c>
      <c r="Q415" s="1">
        <f>IF(A415=0,"",VLOOKUP($A415,RESUMO!$A$8:$B$107,2,FALSE))</f>
        <v>14</v>
      </c>
    </row>
    <row r="416" spans="1:17" x14ac:dyDescent="0.25">
      <c r="A416" s="41">
        <v>44870</v>
      </c>
      <c r="B416" s="56">
        <v>1</v>
      </c>
      <c r="C416" t="s">
        <v>177</v>
      </c>
      <c r="D416" t="s">
        <v>178</v>
      </c>
      <c r="E416" t="s">
        <v>19</v>
      </c>
      <c r="G416" s="64">
        <v>190</v>
      </c>
      <c r="H416" s="56">
        <v>11</v>
      </c>
      <c r="I416" s="71">
        <v>2090</v>
      </c>
      <c r="J416" s="41">
        <v>44872</v>
      </c>
      <c r="K416" t="s">
        <v>20</v>
      </c>
      <c r="L416" t="s">
        <v>179</v>
      </c>
      <c r="N416" t="str">
        <f t="shared" si="28"/>
        <v>NÃO</v>
      </c>
      <c r="O416" t="str">
        <f t="shared" si="30"/>
        <v/>
      </c>
      <c r="P416" s="52" t="str">
        <f t="shared" si="29"/>
        <v>44870100959416650DIÁRIA19044872</v>
      </c>
      <c r="Q416" s="1">
        <f>IF(A416=0,"",VLOOKUP($A416,RESUMO!$A$8:$B$107,2,FALSE))</f>
        <v>14</v>
      </c>
    </row>
    <row r="417" spans="1:17" x14ac:dyDescent="0.25">
      <c r="A417" s="41">
        <v>44870</v>
      </c>
      <c r="B417" s="56">
        <v>1</v>
      </c>
      <c r="C417" t="s">
        <v>436</v>
      </c>
      <c r="D417" t="s">
        <v>437</v>
      </c>
      <c r="E417" t="s">
        <v>19</v>
      </c>
      <c r="G417" s="64">
        <v>180</v>
      </c>
      <c r="H417" s="56">
        <v>10</v>
      </c>
      <c r="I417" s="71">
        <v>1800</v>
      </c>
      <c r="J417" s="41">
        <v>44872</v>
      </c>
      <c r="K417" t="s">
        <v>20</v>
      </c>
      <c r="L417" t="s">
        <v>438</v>
      </c>
      <c r="N417" t="str">
        <f t="shared" si="28"/>
        <v>NÃO</v>
      </c>
      <c r="O417" t="str">
        <f t="shared" si="30"/>
        <v/>
      </c>
      <c r="P417" s="52" t="str">
        <f t="shared" si="29"/>
        <v>44870154228255604DIÁRIA18044872</v>
      </c>
      <c r="Q417" s="1">
        <f>IF(A417=0,"",VLOOKUP($A417,RESUMO!$A$8:$B$107,2,FALSE))</f>
        <v>14</v>
      </c>
    </row>
    <row r="418" spans="1:17" x14ac:dyDescent="0.25">
      <c r="A418" s="41">
        <v>44870</v>
      </c>
      <c r="B418" s="56">
        <v>1</v>
      </c>
      <c r="C418" t="s">
        <v>337</v>
      </c>
      <c r="D418" t="s">
        <v>338</v>
      </c>
      <c r="E418" t="s">
        <v>19</v>
      </c>
      <c r="G418" s="64">
        <v>180</v>
      </c>
      <c r="H418" s="56">
        <v>11</v>
      </c>
      <c r="I418" s="71">
        <v>1980</v>
      </c>
      <c r="J418" s="41">
        <v>44872</v>
      </c>
      <c r="K418" t="s">
        <v>20</v>
      </c>
      <c r="L418" t="s">
        <v>339</v>
      </c>
      <c r="N418" t="str">
        <f t="shared" si="28"/>
        <v>NÃO</v>
      </c>
      <c r="O418" t="str">
        <f t="shared" si="30"/>
        <v/>
      </c>
      <c r="P418" s="52" t="str">
        <f t="shared" si="29"/>
        <v>44870179702732620DIÁRIA18044872</v>
      </c>
      <c r="Q418" s="1">
        <f>IF(A418=0,"",VLOOKUP($A418,RESUMO!$A$8:$B$107,2,FALSE))</f>
        <v>14</v>
      </c>
    </row>
    <row r="419" spans="1:17" x14ac:dyDescent="0.25">
      <c r="A419" s="41">
        <v>44870</v>
      </c>
      <c r="B419" s="56">
        <v>1</v>
      </c>
      <c r="C419" t="s">
        <v>117</v>
      </c>
      <c r="D419" t="s">
        <v>173</v>
      </c>
      <c r="E419" t="s">
        <v>19</v>
      </c>
      <c r="G419" s="64">
        <v>311.08</v>
      </c>
      <c r="H419" s="56">
        <v>1</v>
      </c>
      <c r="I419" s="71">
        <v>311.08</v>
      </c>
      <c r="J419" s="41">
        <v>44872</v>
      </c>
      <c r="K419" t="s">
        <v>20</v>
      </c>
      <c r="L419" t="s">
        <v>174</v>
      </c>
      <c r="N419" t="str">
        <f t="shared" si="28"/>
        <v>NÃO</v>
      </c>
      <c r="O419" t="str">
        <f t="shared" si="30"/>
        <v/>
      </c>
      <c r="P419" s="52" t="str">
        <f t="shared" si="29"/>
        <v>44870107378472808DIÁRIA311,0844872</v>
      </c>
      <c r="Q419" s="1">
        <f>IF(A419=0,"",VLOOKUP($A419,RESUMO!$A$8:$B$107,2,FALSE))</f>
        <v>14</v>
      </c>
    </row>
    <row r="420" spans="1:17" x14ac:dyDescent="0.25">
      <c r="A420" s="41">
        <v>44870</v>
      </c>
      <c r="B420" s="56">
        <v>2</v>
      </c>
      <c r="C420" t="s">
        <v>129</v>
      </c>
      <c r="D420" t="s">
        <v>130</v>
      </c>
      <c r="E420" t="s">
        <v>457</v>
      </c>
      <c r="G420" s="64">
        <v>727.2</v>
      </c>
      <c r="H420" s="56">
        <v>1</v>
      </c>
      <c r="I420" s="71">
        <v>727.2</v>
      </c>
      <c r="J420" s="41">
        <v>44872</v>
      </c>
      <c r="K420" t="s">
        <v>20</v>
      </c>
      <c r="L420" t="s">
        <v>132</v>
      </c>
      <c r="N420" t="str">
        <f t="shared" ref="N420:N483" si="31">IF(ISERROR(SEARCH("NF",E420,1)),"NÃO","SIM")</f>
        <v>NÃO</v>
      </c>
      <c r="O420" t="str">
        <f t="shared" si="30"/>
        <v/>
      </c>
      <c r="P420" s="52" t="str">
        <f t="shared" ref="P420:P483" si="32">A420&amp;B420&amp;C420&amp;E420&amp;G420&amp;EDATE(J420,0)</f>
        <v>44870200125682603FOLHA 10/2022727,244872</v>
      </c>
      <c r="Q420" s="1">
        <f>IF(A420=0,"",VLOOKUP($A420,RESUMO!$A$8:$B$107,2,FALSE))</f>
        <v>14</v>
      </c>
    </row>
    <row r="421" spans="1:17" x14ac:dyDescent="0.25">
      <c r="A421" s="41">
        <v>44870</v>
      </c>
      <c r="B421" s="56">
        <v>2</v>
      </c>
      <c r="C421" t="s">
        <v>215</v>
      </c>
      <c r="D421" t="s">
        <v>216</v>
      </c>
      <c r="E421" t="s">
        <v>458</v>
      </c>
      <c r="G421" s="64">
        <v>195</v>
      </c>
      <c r="H421" s="56">
        <v>1</v>
      </c>
      <c r="I421" s="71">
        <v>195</v>
      </c>
      <c r="J421" s="41">
        <v>44872</v>
      </c>
      <c r="K421" t="s">
        <v>20</v>
      </c>
      <c r="L421" t="s">
        <v>76</v>
      </c>
      <c r="N421" t="str">
        <f t="shared" si="31"/>
        <v>NÃO</v>
      </c>
      <c r="O421" t="str">
        <f t="shared" si="30"/>
        <v/>
      </c>
      <c r="P421" s="52" t="str">
        <f t="shared" si="32"/>
        <v>44870200000011126REF. 11/202219544872</v>
      </c>
      <c r="Q421" s="1">
        <f>IF(A421=0,"",VLOOKUP($A421,RESUMO!$A$8:$B$107,2,FALSE))</f>
        <v>14</v>
      </c>
    </row>
    <row r="422" spans="1:17" x14ac:dyDescent="0.25">
      <c r="A422" s="41">
        <v>44870</v>
      </c>
      <c r="B422" s="56">
        <v>2</v>
      </c>
      <c r="C422" t="s">
        <v>426</v>
      </c>
      <c r="D422" t="s">
        <v>427</v>
      </c>
      <c r="E422" t="s">
        <v>459</v>
      </c>
      <c r="F422" t="s">
        <v>460</v>
      </c>
      <c r="G422" s="64">
        <v>270</v>
      </c>
      <c r="H422" s="56">
        <v>1</v>
      </c>
      <c r="I422" s="71">
        <v>270</v>
      </c>
      <c r="J422" s="41">
        <v>44872</v>
      </c>
      <c r="K422" t="s">
        <v>148</v>
      </c>
      <c r="L422" t="s">
        <v>24</v>
      </c>
      <c r="N422" t="str">
        <f t="shared" si="31"/>
        <v>NÃO</v>
      </c>
      <c r="O422" t="str">
        <f t="shared" si="30"/>
        <v/>
      </c>
      <c r="P422" s="52" t="str">
        <f t="shared" si="32"/>
        <v>448702415988850001501 CAÇAMBA27044872</v>
      </c>
      <c r="Q422" s="1">
        <f>IF(A422=0,"",VLOOKUP($A422,RESUMO!$A$8:$B$107,2,FALSE))</f>
        <v>14</v>
      </c>
    </row>
    <row r="423" spans="1:17" x14ac:dyDescent="0.25">
      <c r="A423" s="41">
        <v>44870</v>
      </c>
      <c r="B423" s="56">
        <v>3</v>
      </c>
      <c r="C423" t="s">
        <v>219</v>
      </c>
      <c r="D423" t="s">
        <v>220</v>
      </c>
      <c r="E423" t="s">
        <v>443</v>
      </c>
      <c r="G423" s="64">
        <v>1133.1199999999999</v>
      </c>
      <c r="H423" s="56">
        <v>1</v>
      </c>
      <c r="I423" s="71">
        <v>1133.1199999999999</v>
      </c>
      <c r="J423" s="41">
        <v>44872</v>
      </c>
      <c r="K423" t="s">
        <v>20</v>
      </c>
      <c r="L423" t="s">
        <v>24</v>
      </c>
      <c r="N423" t="str">
        <f t="shared" si="31"/>
        <v>NÃO</v>
      </c>
      <c r="O423" t="str">
        <f t="shared" si="30"/>
        <v/>
      </c>
      <c r="P423" s="52" t="str">
        <f t="shared" si="32"/>
        <v>44870300360305000104REF. 10/20221133,1244872</v>
      </c>
      <c r="Q423" s="1">
        <f>IF(A423=0,"",VLOOKUP($A423,RESUMO!$A$8:$B$107,2,FALSE))</f>
        <v>14</v>
      </c>
    </row>
    <row r="424" spans="1:17" x14ac:dyDescent="0.25">
      <c r="A424" s="41">
        <v>44870</v>
      </c>
      <c r="B424" s="56">
        <v>3</v>
      </c>
      <c r="C424" t="s">
        <v>144</v>
      </c>
      <c r="D424" t="s">
        <v>145</v>
      </c>
      <c r="E424" t="s">
        <v>416</v>
      </c>
      <c r="F424" t="s">
        <v>461</v>
      </c>
      <c r="G424" s="64">
        <v>210</v>
      </c>
      <c r="H424" s="56">
        <v>1</v>
      </c>
      <c r="I424" s="71">
        <v>210</v>
      </c>
      <c r="J424" s="41">
        <v>44875</v>
      </c>
      <c r="K424" t="s">
        <v>148</v>
      </c>
      <c r="L424" t="s">
        <v>24</v>
      </c>
      <c r="N424" t="str">
        <f t="shared" si="31"/>
        <v>NÃO</v>
      </c>
      <c r="O424" t="str">
        <f t="shared" si="30"/>
        <v/>
      </c>
      <c r="P424" s="52" t="str">
        <f t="shared" si="32"/>
        <v>44870307409393000130MOTOR E MANGOTE21044875</v>
      </c>
      <c r="Q424" s="1">
        <f>IF(A424=0,"",VLOOKUP($A424,RESUMO!$A$8:$B$107,2,FALSE))</f>
        <v>14</v>
      </c>
    </row>
    <row r="425" spans="1:17" x14ac:dyDescent="0.25">
      <c r="A425" s="41">
        <v>44870</v>
      </c>
      <c r="B425" s="56">
        <v>3</v>
      </c>
      <c r="C425" t="s">
        <v>377</v>
      </c>
      <c r="D425" t="s">
        <v>378</v>
      </c>
      <c r="E425" t="s">
        <v>462</v>
      </c>
      <c r="G425" s="64">
        <v>25885.200000000001</v>
      </c>
      <c r="H425" s="56">
        <v>1</v>
      </c>
      <c r="I425" s="71">
        <v>25885.200000000001</v>
      </c>
      <c r="J425" s="41">
        <v>44875</v>
      </c>
      <c r="K425" t="s">
        <v>148</v>
      </c>
      <c r="L425" t="s">
        <v>24</v>
      </c>
      <c r="N425" t="str">
        <f t="shared" si="31"/>
        <v>NÃO</v>
      </c>
      <c r="O425" t="str">
        <f t="shared" si="30"/>
        <v/>
      </c>
      <c r="P425" s="52" t="str">
        <f t="shared" si="32"/>
        <v>44870314939732000156LOCAÇÃO DE EQUIPAMENTOS - FL 237825885,244875</v>
      </c>
      <c r="Q425" s="1">
        <f>IF(A425=0,"",VLOOKUP($A425,RESUMO!$A$8:$B$107,2,FALSE))</f>
        <v>14</v>
      </c>
    </row>
    <row r="426" spans="1:17" x14ac:dyDescent="0.25">
      <c r="A426" s="41">
        <v>44870</v>
      </c>
      <c r="B426" s="56">
        <v>3</v>
      </c>
      <c r="C426" t="s">
        <v>463</v>
      </c>
      <c r="D426" t="s">
        <v>464</v>
      </c>
      <c r="E426" t="s">
        <v>465</v>
      </c>
      <c r="G426" s="64">
        <v>500</v>
      </c>
      <c r="H426" s="56">
        <v>1</v>
      </c>
      <c r="I426" s="71">
        <v>500</v>
      </c>
      <c r="J426" s="41">
        <v>44876</v>
      </c>
      <c r="K426" t="s">
        <v>28</v>
      </c>
      <c r="L426" t="s">
        <v>24</v>
      </c>
      <c r="N426" t="str">
        <f t="shared" si="31"/>
        <v>NÃO</v>
      </c>
      <c r="O426" t="str">
        <f t="shared" si="30"/>
        <v/>
      </c>
      <c r="P426" s="52" t="str">
        <f t="shared" si="32"/>
        <v>44870334857089000129RELÓGIO DE PONTO50044876</v>
      </c>
      <c r="Q426" s="1">
        <f>IF(A426=0,"",VLOOKUP($A426,RESUMO!$A$8:$B$107,2,FALSE))</f>
        <v>14</v>
      </c>
    </row>
    <row r="427" spans="1:17" x14ac:dyDescent="0.25">
      <c r="A427" s="41">
        <v>44870</v>
      </c>
      <c r="B427" s="56">
        <v>3</v>
      </c>
      <c r="C427" t="s">
        <v>466</v>
      </c>
      <c r="D427" t="s">
        <v>467</v>
      </c>
      <c r="E427" t="s">
        <v>311</v>
      </c>
      <c r="F427" t="s">
        <v>468</v>
      </c>
      <c r="G427" s="64">
        <v>300</v>
      </c>
      <c r="H427" s="56">
        <v>1</v>
      </c>
      <c r="I427" s="71">
        <v>300</v>
      </c>
      <c r="J427" s="41">
        <v>44889</v>
      </c>
      <c r="K427" t="s">
        <v>20</v>
      </c>
      <c r="L427" t="s">
        <v>24</v>
      </c>
      <c r="N427" t="str">
        <f t="shared" si="31"/>
        <v>NÃO</v>
      </c>
      <c r="O427" t="str">
        <f t="shared" si="30"/>
        <v/>
      </c>
      <c r="P427" s="52" t="str">
        <f t="shared" si="32"/>
        <v>44870324200699000100UNIFORMES30044889</v>
      </c>
      <c r="Q427" s="1">
        <f>IF(A427=0,"",VLOOKUP($A427,RESUMO!$A$8:$B$107,2,FALSE))</f>
        <v>14</v>
      </c>
    </row>
    <row r="428" spans="1:17" x14ac:dyDescent="0.25">
      <c r="A428" s="41">
        <v>44870</v>
      </c>
      <c r="B428" s="56">
        <v>3</v>
      </c>
      <c r="C428" t="s">
        <v>309</v>
      </c>
      <c r="D428" t="s">
        <v>310</v>
      </c>
      <c r="E428" t="s">
        <v>311</v>
      </c>
      <c r="F428" t="s">
        <v>469</v>
      </c>
      <c r="G428" s="64">
        <v>1059</v>
      </c>
      <c r="H428" s="56">
        <v>1</v>
      </c>
      <c r="I428" s="71">
        <v>1059</v>
      </c>
      <c r="J428" s="41">
        <v>44883</v>
      </c>
      <c r="K428" t="s">
        <v>20</v>
      </c>
      <c r="L428" t="s">
        <v>24</v>
      </c>
      <c r="N428" t="str">
        <f t="shared" si="31"/>
        <v>NÃO</v>
      </c>
      <c r="O428" t="str">
        <f t="shared" si="30"/>
        <v/>
      </c>
      <c r="P428" s="52" t="str">
        <f t="shared" si="32"/>
        <v>44870310767401000125UNIFORMES105944883</v>
      </c>
      <c r="Q428" s="1">
        <f>IF(A428=0,"",VLOOKUP($A428,RESUMO!$A$8:$B$107,2,FALSE))</f>
        <v>14</v>
      </c>
    </row>
    <row r="429" spans="1:17" x14ac:dyDescent="0.25">
      <c r="A429" s="41">
        <v>44870</v>
      </c>
      <c r="B429" s="56">
        <v>3</v>
      </c>
      <c r="C429" t="s">
        <v>221</v>
      </c>
      <c r="D429" t="s">
        <v>222</v>
      </c>
      <c r="E429" t="s">
        <v>470</v>
      </c>
      <c r="G429" s="64">
        <v>408.11</v>
      </c>
      <c r="H429" s="56">
        <v>1</v>
      </c>
      <c r="I429" s="71">
        <v>408.11</v>
      </c>
      <c r="J429" s="41">
        <v>44883</v>
      </c>
      <c r="K429" t="s">
        <v>20</v>
      </c>
      <c r="L429" t="s">
        <v>24</v>
      </c>
      <c r="N429" t="str">
        <f t="shared" si="31"/>
        <v>NÃO</v>
      </c>
      <c r="O429" t="str">
        <f t="shared" si="30"/>
        <v/>
      </c>
      <c r="P429" s="52" t="str">
        <f t="shared" si="32"/>
        <v>44870300394460000141IRRF - 10/2022408,1144883</v>
      </c>
      <c r="Q429" s="1">
        <f>IF(A429=0,"",VLOOKUP($A429,RESUMO!$A$8:$B$107,2,FALSE))</f>
        <v>14</v>
      </c>
    </row>
    <row r="430" spans="1:17" x14ac:dyDescent="0.25">
      <c r="A430" s="41">
        <v>44870</v>
      </c>
      <c r="B430" s="56">
        <v>3</v>
      </c>
      <c r="C430" t="s">
        <v>221</v>
      </c>
      <c r="D430" t="s">
        <v>222</v>
      </c>
      <c r="E430" t="s">
        <v>471</v>
      </c>
      <c r="G430" s="64">
        <v>5295.32</v>
      </c>
      <c r="H430" s="56">
        <v>1</v>
      </c>
      <c r="I430" s="71">
        <v>5295.32</v>
      </c>
      <c r="J430" s="41">
        <v>44883</v>
      </c>
      <c r="K430" t="s">
        <v>20</v>
      </c>
      <c r="L430" t="s">
        <v>24</v>
      </c>
      <c r="N430" t="str">
        <f t="shared" si="31"/>
        <v>NÃO</v>
      </c>
      <c r="O430" t="str">
        <f t="shared" si="30"/>
        <v/>
      </c>
      <c r="P430" s="52" t="str">
        <f t="shared" si="32"/>
        <v>44870300394460000141INSS 10/20225295,3244883</v>
      </c>
      <c r="Q430" s="1">
        <f>IF(A430=0,"",VLOOKUP($A430,RESUMO!$A$8:$B$107,2,FALSE))</f>
        <v>14</v>
      </c>
    </row>
    <row r="431" spans="1:17" x14ac:dyDescent="0.25">
      <c r="A431" s="41">
        <v>44870</v>
      </c>
      <c r="B431" s="56">
        <v>4</v>
      </c>
      <c r="C431" t="s">
        <v>279</v>
      </c>
      <c r="D431" t="s">
        <v>280</v>
      </c>
      <c r="E431" t="s">
        <v>472</v>
      </c>
      <c r="G431" s="64">
        <v>27.53</v>
      </c>
      <c r="H431" s="56">
        <v>1</v>
      </c>
      <c r="I431" s="71">
        <v>27.53</v>
      </c>
      <c r="J431" s="41">
        <v>44847</v>
      </c>
      <c r="K431" t="s">
        <v>20</v>
      </c>
      <c r="L431" t="s">
        <v>281</v>
      </c>
      <c r="M431" t="s">
        <v>473</v>
      </c>
      <c r="N431" t="str">
        <f t="shared" si="31"/>
        <v>NÃO</v>
      </c>
      <c r="O431" t="str">
        <f t="shared" si="30"/>
        <v/>
      </c>
      <c r="P431" s="52" t="str">
        <f t="shared" si="32"/>
        <v>44870410526143614CNR MATERIAIS DE CONSTRUÇÕES - FITA ISOLANTE27,5344847</v>
      </c>
      <c r="Q431" s="1">
        <f>IF(A431=0,"",VLOOKUP($A431,RESUMO!$A$8:$B$107,2,FALSE))</f>
        <v>14</v>
      </c>
    </row>
    <row r="432" spans="1:17" x14ac:dyDescent="0.25">
      <c r="A432" s="41">
        <v>44870</v>
      </c>
      <c r="B432" s="56">
        <v>4</v>
      </c>
      <c r="C432" t="s">
        <v>474</v>
      </c>
      <c r="D432" t="s">
        <v>475</v>
      </c>
      <c r="E432" t="s">
        <v>476</v>
      </c>
      <c r="G432" s="64">
        <v>149.94</v>
      </c>
      <c r="H432" s="56">
        <v>1</v>
      </c>
      <c r="I432" s="71">
        <v>149.94</v>
      </c>
      <c r="J432" s="41">
        <v>44848</v>
      </c>
      <c r="K432" t="s">
        <v>28</v>
      </c>
      <c r="L432" t="s">
        <v>24</v>
      </c>
      <c r="M432" t="s">
        <v>473</v>
      </c>
      <c r="N432" t="str">
        <f t="shared" si="31"/>
        <v>NÃO</v>
      </c>
      <c r="O432" t="str">
        <f t="shared" si="30"/>
        <v/>
      </c>
      <c r="P432" s="52" t="str">
        <f t="shared" si="32"/>
        <v>44870405193541682LOJA ELETRICA
- FITA149,9444848</v>
      </c>
      <c r="Q432" s="1">
        <f>IF(A432=0,"",VLOOKUP($A432,RESUMO!$A$8:$B$107,2,FALSE))</f>
        <v>14</v>
      </c>
    </row>
    <row r="433" spans="1:17" x14ac:dyDescent="0.25">
      <c r="A433" s="41">
        <v>44870</v>
      </c>
      <c r="B433" s="56">
        <v>5</v>
      </c>
      <c r="C433" t="s">
        <v>67</v>
      </c>
      <c r="D433" t="s">
        <v>68</v>
      </c>
      <c r="E433" t="s">
        <v>477</v>
      </c>
      <c r="F433" t="s">
        <v>478</v>
      </c>
      <c r="G433" s="64">
        <v>1358</v>
      </c>
      <c r="H433" s="56">
        <v>1</v>
      </c>
      <c r="I433" s="71">
        <v>1358</v>
      </c>
      <c r="J433" s="41">
        <v>44852</v>
      </c>
      <c r="K433" t="s">
        <v>33</v>
      </c>
      <c r="L433" t="s">
        <v>24</v>
      </c>
      <c r="N433" t="str">
        <f t="shared" si="31"/>
        <v>NÃO</v>
      </c>
      <c r="O433" t="str">
        <f t="shared" si="30"/>
        <v>SIM</v>
      </c>
      <c r="P433" s="52" t="str">
        <f t="shared" si="32"/>
        <v>44870507305286000162ARAME RECOZIDO135844852</v>
      </c>
      <c r="Q433" s="1">
        <f>IF(A433=0,"",VLOOKUP($A433,RESUMO!$A$8:$B$107,2,FALSE))</f>
        <v>14</v>
      </c>
    </row>
    <row r="434" spans="1:17" x14ac:dyDescent="0.25">
      <c r="A434" s="41">
        <v>44870</v>
      </c>
      <c r="B434" s="56">
        <v>5</v>
      </c>
      <c r="C434" t="s">
        <v>466</v>
      </c>
      <c r="D434" t="s">
        <v>467</v>
      </c>
      <c r="E434" t="s">
        <v>311</v>
      </c>
      <c r="F434" t="s">
        <v>479</v>
      </c>
      <c r="G434" s="64">
        <v>571.26</v>
      </c>
      <c r="H434" s="56">
        <v>1</v>
      </c>
      <c r="I434" s="71">
        <v>571.26</v>
      </c>
      <c r="J434" s="41">
        <v>44851</v>
      </c>
      <c r="K434" t="s">
        <v>20</v>
      </c>
      <c r="L434" t="s">
        <v>24</v>
      </c>
      <c r="N434" t="str">
        <f t="shared" si="31"/>
        <v>NÃO</v>
      </c>
      <c r="O434" t="str">
        <f t="shared" si="30"/>
        <v>SIM</v>
      </c>
      <c r="P434" s="52" t="str">
        <f t="shared" si="32"/>
        <v>44870524200699000100UNIFORMES571,2644851</v>
      </c>
      <c r="Q434" s="1">
        <f>IF(A434=0,"",VLOOKUP($A434,RESUMO!$A$8:$B$107,2,FALSE))</f>
        <v>14</v>
      </c>
    </row>
    <row r="435" spans="1:17" x14ac:dyDescent="0.25">
      <c r="A435" s="41">
        <v>44870</v>
      </c>
      <c r="B435" s="56">
        <v>5</v>
      </c>
      <c r="C435" t="s">
        <v>95</v>
      </c>
      <c r="D435" t="s">
        <v>96</v>
      </c>
      <c r="E435" t="s">
        <v>480</v>
      </c>
      <c r="F435" t="s">
        <v>481</v>
      </c>
      <c r="G435" s="64">
        <v>1208.99</v>
      </c>
      <c r="H435" s="56">
        <v>1</v>
      </c>
      <c r="I435" s="71">
        <v>1208.99</v>
      </c>
      <c r="J435" s="41">
        <v>44855</v>
      </c>
      <c r="K435" t="s">
        <v>33</v>
      </c>
      <c r="L435" t="s">
        <v>24</v>
      </c>
      <c r="N435" t="str">
        <f t="shared" si="31"/>
        <v>NÃO</v>
      </c>
      <c r="O435" t="str">
        <f t="shared" si="30"/>
        <v>SIM</v>
      </c>
      <c r="P435" s="52" t="str">
        <f t="shared" si="32"/>
        <v>44870502697297000383MATERIAIS ELÉTRICOS1208,9944855</v>
      </c>
      <c r="Q435" s="1">
        <f>IF(A435=0,"",VLOOKUP($A435,RESUMO!$A$8:$B$107,2,FALSE))</f>
        <v>14</v>
      </c>
    </row>
    <row r="436" spans="1:17" x14ac:dyDescent="0.25">
      <c r="A436" s="41">
        <v>44885</v>
      </c>
      <c r="B436" s="56">
        <v>1</v>
      </c>
      <c r="C436" t="s">
        <v>34</v>
      </c>
      <c r="D436" t="s">
        <v>35</v>
      </c>
      <c r="E436" t="s">
        <v>175</v>
      </c>
      <c r="G436" s="64">
        <v>576</v>
      </c>
      <c r="H436" s="56">
        <v>1</v>
      </c>
      <c r="I436" s="71">
        <v>576</v>
      </c>
      <c r="J436" s="41">
        <v>44885</v>
      </c>
      <c r="K436" t="s">
        <v>20</v>
      </c>
      <c r="L436" t="s">
        <v>36</v>
      </c>
      <c r="N436" t="str">
        <f t="shared" si="31"/>
        <v>NÃO</v>
      </c>
      <c r="O436" t="str">
        <f t="shared" si="30"/>
        <v/>
      </c>
      <c r="P436" s="52" t="str">
        <f t="shared" si="32"/>
        <v>44885170428051600SALÁRIO57644885</v>
      </c>
      <c r="Q436" s="1">
        <f>IF(A436=0,"",VLOOKUP($A436,RESUMO!$A$8:$B$107,2,FALSE))</f>
        <v>15</v>
      </c>
    </row>
    <row r="437" spans="1:17" x14ac:dyDescent="0.25">
      <c r="A437" s="41">
        <v>44885</v>
      </c>
      <c r="B437" s="56">
        <v>1</v>
      </c>
      <c r="C437" t="s">
        <v>17</v>
      </c>
      <c r="D437" t="s">
        <v>18</v>
      </c>
      <c r="E437" t="s">
        <v>175</v>
      </c>
      <c r="G437" s="64">
        <v>988</v>
      </c>
      <c r="H437" s="56">
        <v>1</v>
      </c>
      <c r="I437" s="71">
        <v>988</v>
      </c>
      <c r="J437" s="41">
        <v>44885</v>
      </c>
      <c r="K437" t="s">
        <v>20</v>
      </c>
      <c r="L437" t="s">
        <v>21</v>
      </c>
      <c r="N437" t="str">
        <f t="shared" si="31"/>
        <v>NÃO</v>
      </c>
      <c r="O437" t="str">
        <f t="shared" si="30"/>
        <v/>
      </c>
      <c r="P437" s="52" t="str">
        <f t="shared" si="32"/>
        <v>44885112125858606SALÁRIO98844885</v>
      </c>
      <c r="Q437" s="1">
        <f>IF(A437=0,"",VLOOKUP($A437,RESUMO!$A$8:$B$107,2,FALSE))</f>
        <v>15</v>
      </c>
    </row>
    <row r="438" spans="1:17" x14ac:dyDescent="0.25">
      <c r="A438" s="41">
        <v>44885</v>
      </c>
      <c r="B438" s="56">
        <v>1</v>
      </c>
      <c r="C438" t="s">
        <v>180</v>
      </c>
      <c r="D438" t="s">
        <v>181</v>
      </c>
      <c r="E438" t="s">
        <v>175</v>
      </c>
      <c r="G438" s="64">
        <v>576</v>
      </c>
      <c r="H438" s="56">
        <v>1</v>
      </c>
      <c r="I438" s="71">
        <v>576</v>
      </c>
      <c r="J438" s="41">
        <v>44885</v>
      </c>
      <c r="K438" t="s">
        <v>20</v>
      </c>
      <c r="L438" t="s">
        <v>182</v>
      </c>
      <c r="N438" t="str">
        <f t="shared" si="31"/>
        <v>NÃO</v>
      </c>
      <c r="O438" t="str">
        <f t="shared" si="30"/>
        <v/>
      </c>
      <c r="P438" s="52" t="str">
        <f t="shared" si="32"/>
        <v>44885111200000000SALÁRIO57644885</v>
      </c>
      <c r="Q438" s="1">
        <f>IF(A438=0,"",VLOOKUP($A438,RESUMO!$A$8:$B$107,2,FALSE))</f>
        <v>15</v>
      </c>
    </row>
    <row r="439" spans="1:17" x14ac:dyDescent="0.25">
      <c r="A439" s="41">
        <v>44885</v>
      </c>
      <c r="B439" s="56">
        <v>1</v>
      </c>
      <c r="C439" t="s">
        <v>279</v>
      </c>
      <c r="D439" t="s">
        <v>280</v>
      </c>
      <c r="E439" t="s">
        <v>175</v>
      </c>
      <c r="G439" s="64">
        <v>2000</v>
      </c>
      <c r="H439" s="56">
        <v>1</v>
      </c>
      <c r="I439" s="71">
        <v>2000</v>
      </c>
      <c r="J439" s="41">
        <v>44885</v>
      </c>
      <c r="K439" t="s">
        <v>20</v>
      </c>
      <c r="L439" t="s">
        <v>281</v>
      </c>
      <c r="N439" t="str">
        <f t="shared" si="31"/>
        <v>NÃO</v>
      </c>
      <c r="O439" t="str">
        <f t="shared" si="30"/>
        <v/>
      </c>
      <c r="P439" s="52" t="str">
        <f t="shared" si="32"/>
        <v>44885110526143614SALÁRIO200044885</v>
      </c>
      <c r="Q439" s="1">
        <f>IF(A439=0,"",VLOOKUP($A439,RESUMO!$A$8:$B$107,2,FALSE))</f>
        <v>15</v>
      </c>
    </row>
    <row r="440" spans="1:17" x14ac:dyDescent="0.25">
      <c r="A440" s="41">
        <v>44885</v>
      </c>
      <c r="B440" s="56">
        <v>1</v>
      </c>
      <c r="C440" t="s">
        <v>391</v>
      </c>
      <c r="D440" t="s">
        <v>392</v>
      </c>
      <c r="E440" t="s">
        <v>175</v>
      </c>
      <c r="G440" s="64">
        <v>988</v>
      </c>
      <c r="H440" s="56">
        <v>1</v>
      </c>
      <c r="I440" s="71">
        <v>988</v>
      </c>
      <c r="J440" s="41">
        <v>44885</v>
      </c>
      <c r="K440" t="s">
        <v>20</v>
      </c>
      <c r="L440" t="s">
        <v>393</v>
      </c>
      <c r="N440" t="str">
        <f t="shared" si="31"/>
        <v>NÃO</v>
      </c>
      <c r="O440" t="str">
        <f t="shared" ref="O440:O503" si="33">IF($B440=5,"SIM","")</f>
        <v/>
      </c>
      <c r="P440" s="52" t="str">
        <f t="shared" si="32"/>
        <v>44885111776778650SALÁRIO98844885</v>
      </c>
      <c r="Q440" s="1">
        <f>IF(A440=0,"",VLOOKUP($A440,RESUMO!$A$8:$B$107,2,FALSE))</f>
        <v>15</v>
      </c>
    </row>
    <row r="441" spans="1:17" x14ac:dyDescent="0.25">
      <c r="A441" s="41">
        <v>44885</v>
      </c>
      <c r="B441" s="56">
        <v>1</v>
      </c>
      <c r="C441" t="s">
        <v>84</v>
      </c>
      <c r="D441" t="s">
        <v>85</v>
      </c>
      <c r="E441" t="s">
        <v>367</v>
      </c>
      <c r="G441" s="64">
        <v>2690.49</v>
      </c>
      <c r="H441" s="56">
        <v>1</v>
      </c>
      <c r="I441" s="71">
        <v>2690.49</v>
      </c>
      <c r="J441" s="41">
        <v>44885</v>
      </c>
      <c r="K441" t="s">
        <v>20</v>
      </c>
      <c r="L441" t="s">
        <v>176</v>
      </c>
      <c r="N441" t="str">
        <f t="shared" si="31"/>
        <v>NÃO</v>
      </c>
      <c r="O441" t="str">
        <f t="shared" si="33"/>
        <v/>
      </c>
      <c r="P441" s="52" t="str">
        <f t="shared" si="32"/>
        <v>44885141623141877RESCISÃO2690,4944885</v>
      </c>
      <c r="Q441" s="1">
        <f>IF(A441=0,"",VLOOKUP($A441,RESUMO!$A$8:$B$107,2,FALSE))</f>
        <v>15</v>
      </c>
    </row>
    <row r="442" spans="1:17" x14ac:dyDescent="0.25">
      <c r="A442" s="41">
        <v>44885</v>
      </c>
      <c r="B442" s="56">
        <v>1</v>
      </c>
      <c r="C442" t="s">
        <v>282</v>
      </c>
      <c r="D442" t="s">
        <v>283</v>
      </c>
      <c r="E442" t="s">
        <v>19</v>
      </c>
      <c r="G442" s="64">
        <v>130</v>
      </c>
      <c r="H442" s="56">
        <v>8</v>
      </c>
      <c r="I442" s="71">
        <v>1040</v>
      </c>
      <c r="J442" s="41">
        <v>44885</v>
      </c>
      <c r="K442" t="s">
        <v>20</v>
      </c>
      <c r="L442" t="s">
        <v>284</v>
      </c>
      <c r="N442" t="str">
        <f t="shared" si="31"/>
        <v>NÃO</v>
      </c>
      <c r="O442" t="str">
        <f t="shared" si="33"/>
        <v/>
      </c>
      <c r="P442" s="52" t="str">
        <f t="shared" si="32"/>
        <v>44885114758063613DIÁRIA13044885</v>
      </c>
      <c r="Q442" s="1">
        <f>IF(A442=0,"",VLOOKUP($A442,RESUMO!$A$8:$B$107,2,FALSE))</f>
        <v>15</v>
      </c>
    </row>
    <row r="443" spans="1:17" x14ac:dyDescent="0.25">
      <c r="A443" s="41">
        <v>44885</v>
      </c>
      <c r="B443" s="56">
        <v>1</v>
      </c>
      <c r="C443" t="s">
        <v>285</v>
      </c>
      <c r="D443" t="s">
        <v>286</v>
      </c>
      <c r="E443" t="s">
        <v>19</v>
      </c>
      <c r="G443" s="64">
        <v>130</v>
      </c>
      <c r="H443" s="56">
        <v>9</v>
      </c>
      <c r="I443" s="71">
        <v>1170</v>
      </c>
      <c r="J443" s="41">
        <v>44885</v>
      </c>
      <c r="K443" t="s">
        <v>20</v>
      </c>
      <c r="L443" t="s">
        <v>287</v>
      </c>
      <c r="N443" t="str">
        <f t="shared" si="31"/>
        <v>NÃO</v>
      </c>
      <c r="O443" t="str">
        <f t="shared" si="33"/>
        <v/>
      </c>
      <c r="P443" s="52" t="str">
        <f t="shared" si="32"/>
        <v>44885106493573610DIÁRIA13044885</v>
      </c>
      <c r="Q443" s="1">
        <f>IF(A443=0,"",VLOOKUP($A443,RESUMO!$A$8:$B$107,2,FALSE))</f>
        <v>15</v>
      </c>
    </row>
    <row r="444" spans="1:17" x14ac:dyDescent="0.25">
      <c r="A444" s="41">
        <v>44885</v>
      </c>
      <c r="B444" s="56">
        <v>1</v>
      </c>
      <c r="C444" t="s">
        <v>334</v>
      </c>
      <c r="D444" t="s">
        <v>335</v>
      </c>
      <c r="E444" t="s">
        <v>19</v>
      </c>
      <c r="G444" s="64">
        <v>110</v>
      </c>
      <c r="H444" s="56">
        <v>9</v>
      </c>
      <c r="I444" s="71">
        <v>990</v>
      </c>
      <c r="J444" s="41">
        <v>44885</v>
      </c>
      <c r="K444" t="s">
        <v>20</v>
      </c>
      <c r="L444" t="s">
        <v>336</v>
      </c>
      <c r="N444" t="str">
        <f t="shared" si="31"/>
        <v>NÃO</v>
      </c>
      <c r="O444" t="str">
        <f t="shared" si="33"/>
        <v/>
      </c>
      <c r="P444" s="52" t="str">
        <f t="shared" si="32"/>
        <v>44885103124439600DIÁRIA11044885</v>
      </c>
      <c r="Q444" s="1">
        <f>IF(A444=0,"",VLOOKUP($A444,RESUMO!$A$8:$B$107,2,FALSE))</f>
        <v>15</v>
      </c>
    </row>
    <row r="445" spans="1:17" x14ac:dyDescent="0.25">
      <c r="A445" s="41">
        <v>44885</v>
      </c>
      <c r="B445" s="56">
        <v>1</v>
      </c>
      <c r="C445" t="s">
        <v>290</v>
      </c>
      <c r="D445" t="s">
        <v>291</v>
      </c>
      <c r="E445" t="s">
        <v>19</v>
      </c>
      <c r="G445" s="64">
        <v>170</v>
      </c>
      <c r="H445" s="56">
        <v>10</v>
      </c>
      <c r="I445" s="71">
        <v>1700</v>
      </c>
      <c r="J445" s="41">
        <v>44885</v>
      </c>
      <c r="K445" t="s">
        <v>20</v>
      </c>
      <c r="L445" t="s">
        <v>292</v>
      </c>
      <c r="N445" t="str">
        <f t="shared" si="31"/>
        <v>NÃO</v>
      </c>
      <c r="O445" t="str">
        <f t="shared" si="33"/>
        <v/>
      </c>
      <c r="P445" s="52" t="str">
        <f t="shared" si="32"/>
        <v>44885121594554668DIÁRIA17044885</v>
      </c>
      <c r="Q445" s="1">
        <f>IF(A445=0,"",VLOOKUP($A445,RESUMO!$A$8:$B$107,2,FALSE))</f>
        <v>15</v>
      </c>
    </row>
    <row r="446" spans="1:17" x14ac:dyDescent="0.25">
      <c r="A446" s="41">
        <v>44885</v>
      </c>
      <c r="B446" s="56">
        <v>1</v>
      </c>
      <c r="C446" t="s">
        <v>293</v>
      </c>
      <c r="D446" t="s">
        <v>294</v>
      </c>
      <c r="E446" t="s">
        <v>19</v>
      </c>
      <c r="G446" s="64">
        <v>170</v>
      </c>
      <c r="H446" s="56">
        <v>8</v>
      </c>
      <c r="I446" s="71">
        <v>1360</v>
      </c>
      <c r="J446" s="41">
        <v>44885</v>
      </c>
      <c r="K446" t="s">
        <v>20</v>
      </c>
      <c r="L446" t="s">
        <v>295</v>
      </c>
      <c r="N446" t="str">
        <f t="shared" si="31"/>
        <v>NÃO</v>
      </c>
      <c r="O446" t="str">
        <f t="shared" si="33"/>
        <v/>
      </c>
      <c r="P446" s="52" t="str">
        <f t="shared" si="32"/>
        <v>44885109394979646DIÁRIA17044885</v>
      </c>
      <c r="Q446" s="1">
        <f>IF(A446=0,"",VLOOKUP($A446,RESUMO!$A$8:$B$107,2,FALSE))</f>
        <v>15</v>
      </c>
    </row>
    <row r="447" spans="1:17" x14ac:dyDescent="0.25">
      <c r="A447" s="41">
        <v>44885</v>
      </c>
      <c r="B447" s="56">
        <v>1</v>
      </c>
      <c r="C447" t="s">
        <v>177</v>
      </c>
      <c r="D447" t="s">
        <v>178</v>
      </c>
      <c r="E447" t="s">
        <v>19</v>
      </c>
      <c r="G447" s="64">
        <v>190</v>
      </c>
      <c r="H447" s="56">
        <v>8</v>
      </c>
      <c r="I447" s="71">
        <v>1520</v>
      </c>
      <c r="J447" s="41">
        <v>44885</v>
      </c>
      <c r="K447" t="s">
        <v>20</v>
      </c>
      <c r="L447" t="s">
        <v>179</v>
      </c>
      <c r="N447" t="str">
        <f t="shared" si="31"/>
        <v>NÃO</v>
      </c>
      <c r="O447" t="str">
        <f t="shared" si="33"/>
        <v/>
      </c>
      <c r="P447" s="52" t="str">
        <f t="shared" si="32"/>
        <v>44885100959416650DIÁRIA19044885</v>
      </c>
      <c r="Q447" s="1">
        <f>IF(A447=0,"",VLOOKUP($A447,RESUMO!$A$8:$B$107,2,FALSE))</f>
        <v>15</v>
      </c>
    </row>
    <row r="448" spans="1:17" x14ac:dyDescent="0.25">
      <c r="A448" s="41">
        <v>44885</v>
      </c>
      <c r="B448" s="56">
        <v>1</v>
      </c>
      <c r="C448" t="s">
        <v>436</v>
      </c>
      <c r="D448" t="s">
        <v>437</v>
      </c>
      <c r="E448" t="s">
        <v>19</v>
      </c>
      <c r="G448" s="64">
        <v>180</v>
      </c>
      <c r="H448" s="56">
        <v>9</v>
      </c>
      <c r="I448" s="71">
        <v>1620</v>
      </c>
      <c r="J448" s="41">
        <v>44885</v>
      </c>
      <c r="K448" t="s">
        <v>20</v>
      </c>
      <c r="L448" t="s">
        <v>438</v>
      </c>
      <c r="N448" t="str">
        <f t="shared" si="31"/>
        <v>NÃO</v>
      </c>
      <c r="O448" t="str">
        <f t="shared" si="33"/>
        <v/>
      </c>
      <c r="P448" s="52" t="str">
        <f t="shared" si="32"/>
        <v>44885154228255604DIÁRIA18044885</v>
      </c>
      <c r="Q448" s="1">
        <f>IF(A448=0,"",VLOOKUP($A448,RESUMO!$A$8:$B$107,2,FALSE))</f>
        <v>15</v>
      </c>
    </row>
    <row r="449" spans="1:17" x14ac:dyDescent="0.25">
      <c r="A449" s="41">
        <v>44885</v>
      </c>
      <c r="B449" s="56">
        <v>1</v>
      </c>
      <c r="C449" t="s">
        <v>337</v>
      </c>
      <c r="D449" t="s">
        <v>338</v>
      </c>
      <c r="E449" t="s">
        <v>19</v>
      </c>
      <c r="G449" s="64">
        <v>180</v>
      </c>
      <c r="H449" s="56">
        <v>9</v>
      </c>
      <c r="I449" s="71">
        <v>1620</v>
      </c>
      <c r="J449" s="41">
        <v>44885</v>
      </c>
      <c r="K449" t="s">
        <v>20</v>
      </c>
      <c r="L449" t="s">
        <v>339</v>
      </c>
      <c r="N449" t="str">
        <f t="shared" si="31"/>
        <v>NÃO</v>
      </c>
      <c r="O449" t="str">
        <f t="shared" si="33"/>
        <v/>
      </c>
      <c r="P449" s="52" t="str">
        <f t="shared" si="32"/>
        <v>44885179702732620DIÁRIA18044885</v>
      </c>
      <c r="Q449" s="1">
        <f>IF(A449=0,"",VLOOKUP($A449,RESUMO!$A$8:$B$107,2,FALSE))</f>
        <v>15</v>
      </c>
    </row>
    <row r="450" spans="1:17" x14ac:dyDescent="0.25">
      <c r="A450" s="41">
        <v>44885</v>
      </c>
      <c r="B450" s="56">
        <v>1</v>
      </c>
      <c r="C450" t="s">
        <v>34</v>
      </c>
      <c r="D450" t="s">
        <v>35</v>
      </c>
      <c r="E450" t="s">
        <v>482</v>
      </c>
      <c r="G450" s="64">
        <v>420</v>
      </c>
      <c r="H450" s="56">
        <v>1</v>
      </c>
      <c r="I450" s="71">
        <v>420</v>
      </c>
      <c r="J450" s="41">
        <v>44885</v>
      </c>
      <c r="K450" t="s">
        <v>20</v>
      </c>
      <c r="L450" t="s">
        <v>36</v>
      </c>
      <c r="N450" t="str">
        <f t="shared" si="31"/>
        <v>NÃO</v>
      </c>
      <c r="O450" t="str">
        <f t="shared" si="33"/>
        <v/>
      </c>
      <c r="P450" s="52" t="str">
        <f t="shared" si="32"/>
        <v>4488517042805160013º SALÁRIO42044885</v>
      </c>
      <c r="Q450" s="1">
        <f>IF(A450=0,"",VLOOKUP($A450,RESUMO!$A$8:$B$107,2,FALSE))</f>
        <v>15</v>
      </c>
    </row>
    <row r="451" spans="1:17" x14ac:dyDescent="0.25">
      <c r="A451" s="41">
        <v>44885</v>
      </c>
      <c r="B451" s="56">
        <v>1</v>
      </c>
      <c r="C451" t="s">
        <v>17</v>
      </c>
      <c r="D451" t="s">
        <v>18</v>
      </c>
      <c r="E451" t="s">
        <v>482</v>
      </c>
      <c r="G451" s="64">
        <v>720.42</v>
      </c>
      <c r="H451" s="56">
        <v>1</v>
      </c>
      <c r="I451" s="71">
        <v>720.42</v>
      </c>
      <c r="J451" s="41">
        <v>44885</v>
      </c>
      <c r="K451" t="s">
        <v>20</v>
      </c>
      <c r="L451" t="s">
        <v>21</v>
      </c>
      <c r="N451" t="str">
        <f t="shared" si="31"/>
        <v>NÃO</v>
      </c>
      <c r="O451" t="str">
        <f t="shared" si="33"/>
        <v/>
      </c>
      <c r="P451" s="52" t="str">
        <f t="shared" si="32"/>
        <v>4488511212585860613º SALÁRIO720,4244885</v>
      </c>
      <c r="Q451" s="1">
        <f>IF(A451=0,"",VLOOKUP($A451,RESUMO!$A$8:$B$107,2,FALSE))</f>
        <v>15</v>
      </c>
    </row>
    <row r="452" spans="1:17" x14ac:dyDescent="0.25">
      <c r="A452" s="41">
        <v>44885</v>
      </c>
      <c r="B452" s="56">
        <v>1</v>
      </c>
      <c r="C452" t="s">
        <v>180</v>
      </c>
      <c r="D452" t="s">
        <v>181</v>
      </c>
      <c r="E452" t="s">
        <v>482</v>
      </c>
      <c r="G452" s="64">
        <v>360</v>
      </c>
      <c r="H452" s="56">
        <v>1</v>
      </c>
      <c r="I452" s="71">
        <v>360</v>
      </c>
      <c r="J452" s="41">
        <v>44885</v>
      </c>
      <c r="K452" t="s">
        <v>20</v>
      </c>
      <c r="L452" t="s">
        <v>182</v>
      </c>
      <c r="N452" t="str">
        <f t="shared" si="31"/>
        <v>NÃO</v>
      </c>
      <c r="O452" t="str">
        <f t="shared" si="33"/>
        <v/>
      </c>
      <c r="P452" s="52" t="str">
        <f t="shared" si="32"/>
        <v>4488511120000000013º SALÁRIO36044885</v>
      </c>
      <c r="Q452" s="1">
        <f>IF(A452=0,"",VLOOKUP($A452,RESUMO!$A$8:$B$107,2,FALSE))</f>
        <v>15</v>
      </c>
    </row>
    <row r="453" spans="1:17" x14ac:dyDescent="0.25">
      <c r="A453" s="41">
        <v>44885</v>
      </c>
      <c r="B453" s="56">
        <v>1</v>
      </c>
      <c r="C453" t="s">
        <v>279</v>
      </c>
      <c r="D453" t="s">
        <v>280</v>
      </c>
      <c r="E453" t="s">
        <v>482</v>
      </c>
      <c r="G453" s="64">
        <v>833.33</v>
      </c>
      <c r="H453" s="56">
        <v>1</v>
      </c>
      <c r="I453" s="71">
        <v>833.33</v>
      </c>
      <c r="J453" s="41">
        <v>44885</v>
      </c>
      <c r="K453" t="s">
        <v>20</v>
      </c>
      <c r="L453" t="s">
        <v>281</v>
      </c>
      <c r="N453" t="str">
        <f t="shared" si="31"/>
        <v>NÃO</v>
      </c>
      <c r="O453" t="str">
        <f t="shared" si="33"/>
        <v/>
      </c>
      <c r="P453" s="52" t="str">
        <f t="shared" si="32"/>
        <v>4488511052614361413º SALÁRIO833,3344885</v>
      </c>
      <c r="Q453" s="1">
        <f>IF(A453=0,"",VLOOKUP($A453,RESUMO!$A$8:$B$107,2,FALSE))</f>
        <v>15</v>
      </c>
    </row>
    <row r="454" spans="1:17" x14ac:dyDescent="0.25">
      <c r="A454" s="41">
        <v>44885</v>
      </c>
      <c r="B454" s="56">
        <v>1</v>
      </c>
      <c r="C454" t="s">
        <v>391</v>
      </c>
      <c r="D454" t="s">
        <v>392</v>
      </c>
      <c r="E454" t="s">
        <v>482</v>
      </c>
      <c r="G454" s="64">
        <v>411.67</v>
      </c>
      <c r="H454" s="56">
        <v>1</v>
      </c>
      <c r="I454" s="71">
        <v>411.67</v>
      </c>
      <c r="J454" s="41">
        <v>44885</v>
      </c>
      <c r="K454" t="s">
        <v>20</v>
      </c>
      <c r="L454" t="s">
        <v>394</v>
      </c>
      <c r="N454" t="str">
        <f t="shared" si="31"/>
        <v>NÃO</v>
      </c>
      <c r="O454" t="str">
        <f t="shared" si="33"/>
        <v/>
      </c>
      <c r="P454" s="52" t="str">
        <f t="shared" si="32"/>
        <v>4488511177677865013º SALÁRIO411,6744885</v>
      </c>
      <c r="Q454" s="1">
        <f>IF(A454=0,"",VLOOKUP($A454,RESUMO!$A$8:$B$107,2,FALSE))</f>
        <v>15</v>
      </c>
    </row>
    <row r="455" spans="1:17" x14ac:dyDescent="0.25">
      <c r="A455" s="41">
        <v>44885</v>
      </c>
      <c r="B455" s="56">
        <v>2</v>
      </c>
      <c r="C455" t="s">
        <v>135</v>
      </c>
      <c r="D455" t="s">
        <v>136</v>
      </c>
      <c r="E455" t="s">
        <v>483</v>
      </c>
      <c r="G455" s="64">
        <v>80</v>
      </c>
      <c r="H455" s="56">
        <v>1</v>
      </c>
      <c r="I455" s="71">
        <v>80</v>
      </c>
      <c r="J455" s="41">
        <v>44885</v>
      </c>
      <c r="K455" t="s">
        <v>20</v>
      </c>
      <c r="L455" t="s">
        <v>76</v>
      </c>
      <c r="N455" t="str">
        <f t="shared" si="31"/>
        <v>NÃO</v>
      </c>
      <c r="O455" t="str">
        <f t="shared" si="33"/>
        <v/>
      </c>
      <c r="P455" s="52" t="str">
        <f t="shared" si="32"/>
        <v>44885200000011045EVENTOS SST E-SOCIAL 20/118044885</v>
      </c>
      <c r="Q455" s="1">
        <f>IF(A455=0,"",VLOOKUP($A455,RESUMO!$A$8:$B$107,2,FALSE))</f>
        <v>15</v>
      </c>
    </row>
    <row r="456" spans="1:17" x14ac:dyDescent="0.25">
      <c r="A456" s="41">
        <v>44885</v>
      </c>
      <c r="B456" s="56">
        <v>3</v>
      </c>
      <c r="C456" t="s">
        <v>169</v>
      </c>
      <c r="D456" t="s">
        <v>170</v>
      </c>
      <c r="E456" t="s">
        <v>484</v>
      </c>
      <c r="F456" t="s">
        <v>415</v>
      </c>
      <c r="G456" s="64">
        <v>131</v>
      </c>
      <c r="H456" s="56">
        <v>1</v>
      </c>
      <c r="I456" s="71">
        <v>131</v>
      </c>
      <c r="J456" s="41">
        <v>44886</v>
      </c>
      <c r="K456" t="s">
        <v>20</v>
      </c>
      <c r="L456" t="s">
        <v>24</v>
      </c>
      <c r="N456" t="str">
        <f t="shared" si="31"/>
        <v>NÃO</v>
      </c>
      <c r="O456" t="str">
        <f t="shared" si="33"/>
        <v/>
      </c>
      <c r="P456" s="52" t="str">
        <f t="shared" si="32"/>
        <v>44885330996544000116EXAMES MÉDICOS13144886</v>
      </c>
      <c r="Q456" s="1">
        <f>IF(A456=0,"",VLOOKUP($A456,RESUMO!$A$8:$B$107,2,FALSE))</f>
        <v>15</v>
      </c>
    </row>
    <row r="457" spans="1:17" x14ac:dyDescent="0.25">
      <c r="A457" s="41">
        <v>44885</v>
      </c>
      <c r="B457" s="56">
        <v>3</v>
      </c>
      <c r="C457" t="s">
        <v>144</v>
      </c>
      <c r="D457" t="s">
        <v>145</v>
      </c>
      <c r="E457" t="s">
        <v>407</v>
      </c>
      <c r="F457" t="s">
        <v>485</v>
      </c>
      <c r="G457" s="64">
        <v>580</v>
      </c>
      <c r="H457" s="56">
        <v>1</v>
      </c>
      <c r="I457" s="71">
        <v>580</v>
      </c>
      <c r="J457" s="41">
        <v>44893</v>
      </c>
      <c r="K457" t="s">
        <v>148</v>
      </c>
      <c r="L457" t="s">
        <v>24</v>
      </c>
      <c r="N457" t="str">
        <f t="shared" si="31"/>
        <v>NÃO</v>
      </c>
      <c r="O457" t="str">
        <f t="shared" si="33"/>
        <v/>
      </c>
      <c r="P457" s="52" t="str">
        <f t="shared" si="32"/>
        <v>44885307409393000130BETONEIRA E MARTELO58044893</v>
      </c>
      <c r="Q457" s="1">
        <f>IF(A457=0,"",VLOOKUP($A457,RESUMO!$A$8:$B$107,2,FALSE))</f>
        <v>15</v>
      </c>
    </row>
    <row r="458" spans="1:17" x14ac:dyDescent="0.25">
      <c r="A458" s="41">
        <v>44885</v>
      </c>
      <c r="B458" s="56">
        <v>3</v>
      </c>
      <c r="C458" t="s">
        <v>149</v>
      </c>
      <c r="D458" t="s">
        <v>150</v>
      </c>
      <c r="E458" t="s">
        <v>486</v>
      </c>
      <c r="G458" s="64">
        <v>125.58</v>
      </c>
      <c r="H458" s="56">
        <v>1</v>
      </c>
      <c r="I458" s="71">
        <v>125.58</v>
      </c>
      <c r="J458" s="41">
        <v>44895</v>
      </c>
      <c r="K458" t="s">
        <v>20</v>
      </c>
      <c r="L458" t="s">
        <v>24</v>
      </c>
      <c r="N458" t="str">
        <f t="shared" si="31"/>
        <v>NÃO</v>
      </c>
      <c r="O458" t="str">
        <f t="shared" si="33"/>
        <v/>
      </c>
      <c r="P458" s="52" t="str">
        <f t="shared" si="32"/>
        <v>44885338727707000177SEGUROCOLABORADORES125,5844895</v>
      </c>
      <c r="Q458" s="1">
        <f>IF(A458=0,"",VLOOKUP($A458,RESUMO!$A$8:$B$107,2,FALSE))</f>
        <v>15</v>
      </c>
    </row>
    <row r="459" spans="1:17" x14ac:dyDescent="0.25">
      <c r="A459" s="41">
        <v>44885</v>
      </c>
      <c r="B459" s="56">
        <v>3</v>
      </c>
      <c r="C459" t="s">
        <v>219</v>
      </c>
      <c r="D459" t="s">
        <v>220</v>
      </c>
      <c r="E459" t="s">
        <v>487</v>
      </c>
      <c r="G459" s="64">
        <v>519.11</v>
      </c>
      <c r="H459" s="56">
        <v>1</v>
      </c>
      <c r="I459" s="71">
        <v>519.11</v>
      </c>
      <c r="J459" s="41">
        <v>44897</v>
      </c>
      <c r="K459" t="s">
        <v>20</v>
      </c>
      <c r="L459" t="s">
        <v>24</v>
      </c>
      <c r="N459" t="str">
        <f t="shared" si="31"/>
        <v>NÃO</v>
      </c>
      <c r="O459" t="str">
        <f t="shared" si="33"/>
        <v/>
      </c>
      <c r="P459" s="52" t="str">
        <f t="shared" si="32"/>
        <v>44885300360305000104GRRF - JOSEILSON SANTOS MORAIS 519,1144897</v>
      </c>
      <c r="Q459" s="1">
        <f>IF(A459=0,"",VLOOKUP($A459,RESUMO!$A$8:$B$107,2,FALSE))</f>
        <v>15</v>
      </c>
    </row>
    <row r="460" spans="1:17" x14ac:dyDescent="0.25">
      <c r="A460" s="41">
        <v>44885</v>
      </c>
      <c r="B460" s="56">
        <v>3</v>
      </c>
      <c r="C460" t="s">
        <v>144</v>
      </c>
      <c r="D460" t="s">
        <v>145</v>
      </c>
      <c r="E460" t="s">
        <v>267</v>
      </c>
      <c r="F460" t="s">
        <v>488</v>
      </c>
      <c r="G460" s="64">
        <v>280</v>
      </c>
      <c r="H460" s="56">
        <v>1</v>
      </c>
      <c r="I460" s="71">
        <v>280</v>
      </c>
      <c r="J460" s="41">
        <v>44899</v>
      </c>
      <c r="K460" t="s">
        <v>148</v>
      </c>
      <c r="L460" t="s">
        <v>24</v>
      </c>
      <c r="N460" t="str">
        <f t="shared" si="31"/>
        <v>NÃO</v>
      </c>
      <c r="O460" t="str">
        <f t="shared" si="33"/>
        <v/>
      </c>
      <c r="P460" s="52" t="str">
        <f t="shared" si="32"/>
        <v>44885307409393000130SERRA DE BANCADA28044899</v>
      </c>
      <c r="Q460" s="1">
        <f>IF(A460=0,"",VLOOKUP($A460,RESUMO!$A$8:$B$107,2,FALSE))</f>
        <v>15</v>
      </c>
    </row>
    <row r="461" spans="1:17" x14ac:dyDescent="0.25">
      <c r="A461" s="41">
        <v>44885</v>
      </c>
      <c r="B461" s="56">
        <v>3</v>
      </c>
      <c r="C461" t="s">
        <v>193</v>
      </c>
      <c r="D461" t="s">
        <v>194</v>
      </c>
      <c r="E461" t="s">
        <v>195</v>
      </c>
      <c r="F461" t="s">
        <v>489</v>
      </c>
      <c r="G461" s="64">
        <v>3253.18</v>
      </c>
      <c r="H461" s="56">
        <v>1</v>
      </c>
      <c r="I461" s="71">
        <v>3253.18</v>
      </c>
      <c r="J461" s="41">
        <v>44900</v>
      </c>
      <c r="K461" t="s">
        <v>20</v>
      </c>
      <c r="L461" t="s">
        <v>24</v>
      </c>
      <c r="N461" t="str">
        <f t="shared" si="31"/>
        <v>NÃO</v>
      </c>
      <c r="O461" t="str">
        <f t="shared" si="33"/>
        <v/>
      </c>
      <c r="P461" s="52" t="str">
        <f t="shared" si="32"/>
        <v>44885324654133000220CESTAS BÁSICAS3253,1844900</v>
      </c>
      <c r="Q461" s="1">
        <f>IF(A461=0,"",VLOOKUP($A461,RESUMO!$A$8:$B$107,2,FALSE))</f>
        <v>15</v>
      </c>
    </row>
    <row r="462" spans="1:17" x14ac:dyDescent="0.25">
      <c r="A462" s="41">
        <v>44885</v>
      </c>
      <c r="B462" s="56">
        <v>5</v>
      </c>
      <c r="C462" t="s">
        <v>205</v>
      </c>
      <c r="D462" t="s">
        <v>206</v>
      </c>
      <c r="E462" t="s">
        <v>434</v>
      </c>
      <c r="F462" t="s">
        <v>490</v>
      </c>
      <c r="G462" s="64">
        <v>58186.239999999998</v>
      </c>
      <c r="H462" s="56">
        <v>1</v>
      </c>
      <c r="I462" s="71">
        <v>58186.239999999998</v>
      </c>
      <c r="J462" s="41">
        <v>44874</v>
      </c>
      <c r="K462" t="s">
        <v>33</v>
      </c>
      <c r="L462" t="s">
        <v>24</v>
      </c>
      <c r="N462" t="str">
        <f t="shared" si="31"/>
        <v>NÃO</v>
      </c>
      <c r="O462" t="str">
        <f t="shared" si="33"/>
        <v>SIM</v>
      </c>
      <c r="P462" s="52" t="str">
        <f t="shared" si="32"/>
        <v>44885510780884000106CONCRETAGEM58186,2444874</v>
      </c>
      <c r="Q462" s="1">
        <f>IF(A462=0,"",VLOOKUP($A462,RESUMO!$A$8:$B$107,2,FALSE))</f>
        <v>15</v>
      </c>
    </row>
    <row r="463" spans="1:17" x14ac:dyDescent="0.25">
      <c r="A463" s="41">
        <v>44885</v>
      </c>
      <c r="B463" s="56">
        <v>5</v>
      </c>
      <c r="C463" t="s">
        <v>67</v>
      </c>
      <c r="D463" t="s">
        <v>68</v>
      </c>
      <c r="E463" t="s">
        <v>491</v>
      </c>
      <c r="G463" s="64">
        <v>17855.8</v>
      </c>
      <c r="H463" s="56">
        <v>1</v>
      </c>
      <c r="I463" s="71">
        <v>17855.8</v>
      </c>
      <c r="J463" s="41">
        <v>44873</v>
      </c>
      <c r="K463" t="s">
        <v>33</v>
      </c>
      <c r="L463" t="s">
        <v>24</v>
      </c>
      <c r="N463" t="str">
        <f t="shared" si="31"/>
        <v>NÃO</v>
      </c>
      <c r="O463" t="str">
        <f t="shared" si="33"/>
        <v>SIM</v>
      </c>
      <c r="P463" s="52" t="str">
        <f t="shared" si="32"/>
        <v>44885507305286000162VERGALHÃO17855,844873</v>
      </c>
      <c r="Q463" s="1">
        <f>IF(A463=0,"",VLOOKUP($A463,RESUMO!$A$8:$B$107,2,FALSE))</f>
        <v>15</v>
      </c>
    </row>
    <row r="464" spans="1:17" x14ac:dyDescent="0.25">
      <c r="A464" s="41">
        <v>44885</v>
      </c>
      <c r="B464" s="56">
        <v>5</v>
      </c>
      <c r="C464" t="s">
        <v>492</v>
      </c>
      <c r="D464" t="s">
        <v>493</v>
      </c>
      <c r="E464" t="s">
        <v>494</v>
      </c>
      <c r="G464" s="64">
        <v>2085</v>
      </c>
      <c r="H464" s="56">
        <v>1</v>
      </c>
      <c r="I464" s="71">
        <v>2085</v>
      </c>
      <c r="J464" s="41">
        <v>44869</v>
      </c>
      <c r="K464" t="s">
        <v>33</v>
      </c>
      <c r="L464" t="s">
        <v>24</v>
      </c>
      <c r="N464" t="str">
        <f t="shared" si="31"/>
        <v>NÃO</v>
      </c>
      <c r="O464" t="str">
        <f t="shared" si="33"/>
        <v>SIM</v>
      </c>
      <c r="P464" s="52" t="str">
        <f t="shared" si="32"/>
        <v>44885507861005000158SARRAFO208544869</v>
      </c>
      <c r="Q464" s="1">
        <f>IF(A464=0,"",VLOOKUP($A464,RESUMO!$A$8:$B$107,2,FALSE))</f>
        <v>15</v>
      </c>
    </row>
    <row r="465" spans="1:17" x14ac:dyDescent="0.25">
      <c r="A465" s="41">
        <v>44885</v>
      </c>
      <c r="B465" s="56">
        <v>5</v>
      </c>
      <c r="C465" t="s">
        <v>67</v>
      </c>
      <c r="D465" t="s">
        <v>68</v>
      </c>
      <c r="E465" t="s">
        <v>495</v>
      </c>
      <c r="G465" s="64">
        <v>2121</v>
      </c>
      <c r="H465" s="56">
        <v>1</v>
      </c>
      <c r="I465" s="71">
        <v>2121</v>
      </c>
      <c r="J465" s="41">
        <v>44868</v>
      </c>
      <c r="K465" t="s">
        <v>33</v>
      </c>
      <c r="L465" t="s">
        <v>24</v>
      </c>
      <c r="N465" t="str">
        <f t="shared" si="31"/>
        <v>NÃO</v>
      </c>
      <c r="O465" t="str">
        <f t="shared" si="33"/>
        <v>SIM</v>
      </c>
      <c r="P465" s="52" t="str">
        <f t="shared" si="32"/>
        <v>44885507305286000162ARAME212144868</v>
      </c>
      <c r="Q465" s="1">
        <f>IF(A465=0,"",VLOOKUP($A465,RESUMO!$A$8:$B$107,2,FALSE))</f>
        <v>15</v>
      </c>
    </row>
    <row r="466" spans="1:17" x14ac:dyDescent="0.25">
      <c r="A466" s="41">
        <v>44900</v>
      </c>
      <c r="B466" s="56">
        <v>1</v>
      </c>
      <c r="C466" t="s">
        <v>34</v>
      </c>
      <c r="D466" t="s">
        <v>35</v>
      </c>
      <c r="E466" t="s">
        <v>175</v>
      </c>
      <c r="G466" s="64">
        <v>752.58</v>
      </c>
      <c r="H466" s="56">
        <v>1</v>
      </c>
      <c r="I466" s="71">
        <v>752.58</v>
      </c>
      <c r="J466" s="41">
        <v>44901</v>
      </c>
      <c r="K466" t="s">
        <v>20</v>
      </c>
      <c r="L466" t="s">
        <v>36</v>
      </c>
      <c r="N466" t="str">
        <f t="shared" si="31"/>
        <v>NÃO</v>
      </c>
      <c r="O466" t="str">
        <f t="shared" si="33"/>
        <v/>
      </c>
      <c r="P466" s="52" t="str">
        <f t="shared" si="32"/>
        <v>44900170428051600SALÁRIO752,5844901</v>
      </c>
      <c r="Q466" s="1">
        <f>IF(A466=0,"",VLOOKUP($A466,RESUMO!$A$8:$B$107,2,FALSE))</f>
        <v>16</v>
      </c>
    </row>
    <row r="467" spans="1:17" x14ac:dyDescent="0.25">
      <c r="A467" s="41">
        <v>44900</v>
      </c>
      <c r="B467" s="56">
        <v>1</v>
      </c>
      <c r="C467" t="s">
        <v>34</v>
      </c>
      <c r="D467" t="s">
        <v>35</v>
      </c>
      <c r="E467" t="s">
        <v>211</v>
      </c>
      <c r="G467" s="64">
        <v>24.5</v>
      </c>
      <c r="H467" s="56">
        <v>21</v>
      </c>
      <c r="I467" s="71">
        <v>514.5</v>
      </c>
      <c r="J467" s="41">
        <v>44901</v>
      </c>
      <c r="K467" t="s">
        <v>20</v>
      </c>
      <c r="L467" t="s">
        <v>36</v>
      </c>
      <c r="N467" t="str">
        <f t="shared" si="31"/>
        <v>NÃO</v>
      </c>
      <c r="O467" t="str">
        <f t="shared" si="33"/>
        <v/>
      </c>
      <c r="P467" s="52" t="str">
        <f t="shared" si="32"/>
        <v>44900170428051600TRANSPORTE24,544901</v>
      </c>
      <c r="Q467" s="1">
        <f>IF(A467=0,"",VLOOKUP($A467,RESUMO!$A$8:$B$107,2,FALSE))</f>
        <v>16</v>
      </c>
    </row>
    <row r="468" spans="1:17" x14ac:dyDescent="0.25">
      <c r="A468" s="41">
        <v>44900</v>
      </c>
      <c r="B468" s="56">
        <v>1</v>
      </c>
      <c r="C468" t="s">
        <v>34</v>
      </c>
      <c r="D468" t="s">
        <v>35</v>
      </c>
      <c r="E468" t="s">
        <v>212</v>
      </c>
      <c r="G468" s="64">
        <v>4</v>
      </c>
      <c r="H468" s="56">
        <v>21</v>
      </c>
      <c r="I468" s="71">
        <v>84</v>
      </c>
      <c r="J468" s="41">
        <v>44901</v>
      </c>
      <c r="K468" t="s">
        <v>20</v>
      </c>
      <c r="L468" t="s">
        <v>36</v>
      </c>
      <c r="N468" t="str">
        <f t="shared" si="31"/>
        <v>NÃO</v>
      </c>
      <c r="O468" t="str">
        <f t="shared" si="33"/>
        <v/>
      </c>
      <c r="P468" s="52" t="str">
        <f t="shared" si="32"/>
        <v>44900170428051600CAFÉ444901</v>
      </c>
      <c r="Q468" s="1">
        <f>IF(A468=0,"",VLOOKUP($A468,RESUMO!$A$8:$B$107,2,FALSE))</f>
        <v>16</v>
      </c>
    </row>
    <row r="469" spans="1:17" x14ac:dyDescent="0.25">
      <c r="A469" s="41">
        <v>44900</v>
      </c>
      <c r="B469" s="56">
        <v>1</v>
      </c>
      <c r="C469" t="s">
        <v>17</v>
      </c>
      <c r="D469" t="s">
        <v>18</v>
      </c>
      <c r="E469" t="s">
        <v>175</v>
      </c>
      <c r="G469" s="64">
        <v>1263.78</v>
      </c>
      <c r="H469" s="56">
        <v>1</v>
      </c>
      <c r="I469" s="71">
        <v>1263.78</v>
      </c>
      <c r="J469" s="41">
        <v>44901</v>
      </c>
      <c r="K469" t="s">
        <v>20</v>
      </c>
      <c r="L469" t="s">
        <v>21</v>
      </c>
      <c r="N469" t="str">
        <f t="shared" si="31"/>
        <v>NÃO</v>
      </c>
      <c r="O469" t="str">
        <f t="shared" si="33"/>
        <v/>
      </c>
      <c r="P469" s="52" t="str">
        <f t="shared" si="32"/>
        <v>44900112125858606SALÁRIO1263,7844901</v>
      </c>
      <c r="Q469" s="1">
        <f>IF(A469=0,"",VLOOKUP($A469,RESUMO!$A$8:$B$107,2,FALSE))</f>
        <v>16</v>
      </c>
    </row>
    <row r="470" spans="1:17" x14ac:dyDescent="0.25">
      <c r="A470" s="41">
        <v>44900</v>
      </c>
      <c r="B470" s="56">
        <v>1</v>
      </c>
      <c r="C470" t="s">
        <v>17</v>
      </c>
      <c r="D470" t="s">
        <v>18</v>
      </c>
      <c r="E470" t="s">
        <v>211</v>
      </c>
      <c r="G470" s="64">
        <v>24.5</v>
      </c>
      <c r="H470" s="56">
        <v>21</v>
      </c>
      <c r="I470" s="71">
        <v>514.5</v>
      </c>
      <c r="J470" s="41">
        <v>44901</v>
      </c>
      <c r="K470" t="s">
        <v>20</v>
      </c>
      <c r="L470" t="s">
        <v>21</v>
      </c>
      <c r="N470" t="str">
        <f t="shared" si="31"/>
        <v>NÃO</v>
      </c>
      <c r="O470" t="str">
        <f t="shared" si="33"/>
        <v/>
      </c>
      <c r="P470" s="52" t="str">
        <f t="shared" si="32"/>
        <v>44900112125858606TRANSPORTE24,544901</v>
      </c>
      <c r="Q470" s="1">
        <f>IF(A470=0,"",VLOOKUP($A470,RESUMO!$A$8:$B$107,2,FALSE))</f>
        <v>16</v>
      </c>
    </row>
    <row r="471" spans="1:17" x14ac:dyDescent="0.25">
      <c r="A471" s="41">
        <v>44900</v>
      </c>
      <c r="B471" s="56">
        <v>1</v>
      </c>
      <c r="C471" t="s">
        <v>17</v>
      </c>
      <c r="D471" t="s">
        <v>18</v>
      </c>
      <c r="E471" t="s">
        <v>212</v>
      </c>
      <c r="G471" s="64">
        <v>4</v>
      </c>
      <c r="H471" s="56">
        <v>21</v>
      </c>
      <c r="I471" s="71">
        <v>84</v>
      </c>
      <c r="J471" s="41">
        <v>44901</v>
      </c>
      <c r="K471" t="s">
        <v>20</v>
      </c>
      <c r="L471" t="s">
        <v>21</v>
      </c>
      <c r="N471" t="str">
        <f t="shared" si="31"/>
        <v>NÃO</v>
      </c>
      <c r="O471" t="str">
        <f t="shared" si="33"/>
        <v/>
      </c>
      <c r="P471" s="52" t="str">
        <f t="shared" si="32"/>
        <v>44900112125858606CAFÉ444901</v>
      </c>
      <c r="Q471" s="1">
        <f>IF(A471=0,"",VLOOKUP($A471,RESUMO!$A$8:$B$107,2,FALSE))</f>
        <v>16</v>
      </c>
    </row>
    <row r="472" spans="1:17" x14ac:dyDescent="0.25">
      <c r="A472" s="41">
        <v>44900</v>
      </c>
      <c r="B472" s="56">
        <v>1</v>
      </c>
      <c r="C472" t="s">
        <v>180</v>
      </c>
      <c r="D472" t="s">
        <v>181</v>
      </c>
      <c r="E472" t="s">
        <v>175</v>
      </c>
      <c r="G472" s="64">
        <v>665.22</v>
      </c>
      <c r="H472" s="56">
        <v>1</v>
      </c>
      <c r="I472" s="71">
        <v>665.22</v>
      </c>
      <c r="J472" s="41">
        <v>44901</v>
      </c>
      <c r="K472" t="s">
        <v>20</v>
      </c>
      <c r="L472" t="s">
        <v>182</v>
      </c>
      <c r="N472" t="str">
        <f t="shared" si="31"/>
        <v>NÃO</v>
      </c>
      <c r="O472" t="str">
        <f t="shared" si="33"/>
        <v/>
      </c>
      <c r="P472" s="52" t="str">
        <f t="shared" si="32"/>
        <v>44900111200000000SALÁRIO665,2244901</v>
      </c>
      <c r="Q472" s="1">
        <f>IF(A472=0,"",VLOOKUP($A472,RESUMO!$A$8:$B$107,2,FALSE))</f>
        <v>16</v>
      </c>
    </row>
    <row r="473" spans="1:17" x14ac:dyDescent="0.25">
      <c r="A473" s="41">
        <v>44900</v>
      </c>
      <c r="B473" s="56">
        <v>1</v>
      </c>
      <c r="C473" t="s">
        <v>180</v>
      </c>
      <c r="D473" t="s">
        <v>181</v>
      </c>
      <c r="E473" t="s">
        <v>211</v>
      </c>
      <c r="G473" s="64">
        <v>35</v>
      </c>
      <c r="H473" s="56">
        <v>19</v>
      </c>
      <c r="I473" s="71">
        <v>665</v>
      </c>
      <c r="J473" s="41">
        <v>44901</v>
      </c>
      <c r="K473" t="s">
        <v>20</v>
      </c>
      <c r="L473" t="s">
        <v>182</v>
      </c>
      <c r="N473" t="str">
        <f t="shared" si="31"/>
        <v>NÃO</v>
      </c>
      <c r="O473" t="str">
        <f t="shared" si="33"/>
        <v/>
      </c>
      <c r="P473" s="52" t="str">
        <f t="shared" si="32"/>
        <v>44900111200000000TRANSPORTE3544901</v>
      </c>
      <c r="Q473" s="1">
        <f>IF(A473=0,"",VLOOKUP($A473,RESUMO!$A$8:$B$107,2,FALSE))</f>
        <v>16</v>
      </c>
    </row>
    <row r="474" spans="1:17" x14ac:dyDescent="0.25">
      <c r="A474" s="41">
        <v>44900</v>
      </c>
      <c r="B474" s="56">
        <v>1</v>
      </c>
      <c r="C474" t="s">
        <v>180</v>
      </c>
      <c r="D474" t="s">
        <v>181</v>
      </c>
      <c r="E474" t="s">
        <v>212</v>
      </c>
      <c r="G474" s="64">
        <v>4</v>
      </c>
      <c r="H474" s="56">
        <v>19</v>
      </c>
      <c r="I474" s="71">
        <v>76</v>
      </c>
      <c r="J474" s="41">
        <v>44901</v>
      </c>
      <c r="K474" t="s">
        <v>20</v>
      </c>
      <c r="L474" t="s">
        <v>182</v>
      </c>
      <c r="N474" t="str">
        <f t="shared" si="31"/>
        <v>NÃO</v>
      </c>
      <c r="O474" t="str">
        <f t="shared" si="33"/>
        <v/>
      </c>
      <c r="P474" s="52" t="str">
        <f t="shared" si="32"/>
        <v>44900111200000000CAFÉ444901</v>
      </c>
      <c r="Q474" s="1">
        <f>IF(A474=0,"",VLOOKUP($A474,RESUMO!$A$8:$B$107,2,FALSE))</f>
        <v>16</v>
      </c>
    </row>
    <row r="475" spans="1:17" x14ac:dyDescent="0.25">
      <c r="A475" s="41">
        <v>44900</v>
      </c>
      <c r="B475" s="56">
        <v>1</v>
      </c>
      <c r="C475" t="s">
        <v>279</v>
      </c>
      <c r="D475" t="s">
        <v>280</v>
      </c>
      <c r="E475" t="s">
        <v>175</v>
      </c>
      <c r="G475" s="64">
        <v>2095.6</v>
      </c>
      <c r="H475" s="56">
        <v>1</v>
      </c>
      <c r="I475" s="71">
        <v>2095.6</v>
      </c>
      <c r="J475" s="41">
        <v>44901</v>
      </c>
      <c r="K475" t="s">
        <v>20</v>
      </c>
      <c r="L475" t="s">
        <v>281</v>
      </c>
      <c r="N475" t="str">
        <f t="shared" si="31"/>
        <v>NÃO</v>
      </c>
      <c r="O475" t="str">
        <f t="shared" si="33"/>
        <v/>
      </c>
      <c r="P475" s="52" t="str">
        <f t="shared" si="32"/>
        <v>44900110526143614SALÁRIO2095,644901</v>
      </c>
      <c r="Q475" s="1">
        <f>IF(A475=0,"",VLOOKUP($A475,RESUMO!$A$8:$B$107,2,FALSE))</f>
        <v>16</v>
      </c>
    </row>
    <row r="476" spans="1:17" x14ac:dyDescent="0.25">
      <c r="A476" s="41">
        <v>44900</v>
      </c>
      <c r="B476" s="56">
        <v>1</v>
      </c>
      <c r="C476" t="s">
        <v>279</v>
      </c>
      <c r="D476" t="s">
        <v>280</v>
      </c>
      <c r="E476" t="s">
        <v>211</v>
      </c>
      <c r="G476" s="64">
        <v>35.5</v>
      </c>
      <c r="H476" s="56">
        <v>21</v>
      </c>
      <c r="I476" s="71">
        <v>745.5</v>
      </c>
      <c r="J476" s="41">
        <v>44901</v>
      </c>
      <c r="K476" t="s">
        <v>20</v>
      </c>
      <c r="L476" t="s">
        <v>281</v>
      </c>
      <c r="N476" t="str">
        <f t="shared" si="31"/>
        <v>NÃO</v>
      </c>
      <c r="O476" t="str">
        <f t="shared" si="33"/>
        <v/>
      </c>
      <c r="P476" s="52" t="str">
        <f t="shared" si="32"/>
        <v>44900110526143614TRANSPORTE35,544901</v>
      </c>
      <c r="Q476" s="1">
        <f>IF(A476=0,"",VLOOKUP($A476,RESUMO!$A$8:$B$107,2,FALSE))</f>
        <v>16</v>
      </c>
    </row>
    <row r="477" spans="1:17" x14ac:dyDescent="0.25">
      <c r="A477" s="41">
        <v>44900</v>
      </c>
      <c r="B477" s="56">
        <v>1</v>
      </c>
      <c r="C477" t="s">
        <v>279</v>
      </c>
      <c r="D477" t="s">
        <v>280</v>
      </c>
      <c r="E477" t="s">
        <v>212</v>
      </c>
      <c r="G477" s="64">
        <v>4</v>
      </c>
      <c r="H477" s="56">
        <v>21</v>
      </c>
      <c r="I477" s="71">
        <v>84</v>
      </c>
      <c r="J477" s="41">
        <v>44901</v>
      </c>
      <c r="K477" t="s">
        <v>20</v>
      </c>
      <c r="L477" t="s">
        <v>281</v>
      </c>
      <c r="N477" t="str">
        <f t="shared" si="31"/>
        <v>NÃO</v>
      </c>
      <c r="O477" t="str">
        <f t="shared" si="33"/>
        <v/>
      </c>
      <c r="P477" s="52" t="str">
        <f t="shared" si="32"/>
        <v>44900110526143614CAFÉ444901</v>
      </c>
      <c r="Q477" s="1">
        <f>IF(A477=0,"",VLOOKUP($A477,RESUMO!$A$8:$B$107,2,FALSE))</f>
        <v>16</v>
      </c>
    </row>
    <row r="478" spans="1:17" x14ac:dyDescent="0.25">
      <c r="A478" s="41">
        <v>44900</v>
      </c>
      <c r="B478" s="56">
        <v>1</v>
      </c>
      <c r="C478" t="s">
        <v>391</v>
      </c>
      <c r="D478" t="s">
        <v>392</v>
      </c>
      <c r="E478" t="s">
        <v>175</v>
      </c>
      <c r="G478" s="64">
        <v>1181.44</v>
      </c>
      <c r="H478" s="56">
        <v>1</v>
      </c>
      <c r="I478" s="71">
        <v>1181.44</v>
      </c>
      <c r="J478" s="41">
        <v>44901</v>
      </c>
      <c r="K478" t="s">
        <v>20</v>
      </c>
      <c r="L478" t="s">
        <v>394</v>
      </c>
      <c r="N478" t="str">
        <f t="shared" si="31"/>
        <v>NÃO</v>
      </c>
      <c r="O478" t="str">
        <f t="shared" si="33"/>
        <v/>
      </c>
      <c r="P478" s="52" t="str">
        <f t="shared" si="32"/>
        <v>44900111776778650SALÁRIO1181,4444901</v>
      </c>
      <c r="Q478" s="1">
        <f>IF(A478=0,"",VLOOKUP($A478,RESUMO!$A$8:$B$107,2,FALSE))</f>
        <v>16</v>
      </c>
    </row>
    <row r="479" spans="1:17" x14ac:dyDescent="0.25">
      <c r="A479" s="41">
        <v>44900</v>
      </c>
      <c r="B479" s="56">
        <v>1</v>
      </c>
      <c r="C479" t="s">
        <v>391</v>
      </c>
      <c r="D479" t="s">
        <v>392</v>
      </c>
      <c r="E479" t="s">
        <v>211</v>
      </c>
      <c r="G479" s="64">
        <v>34.799999999999997</v>
      </c>
      <c r="H479" s="56">
        <v>20</v>
      </c>
      <c r="I479" s="71">
        <v>696</v>
      </c>
      <c r="J479" s="41">
        <v>44901</v>
      </c>
      <c r="K479" t="s">
        <v>20</v>
      </c>
      <c r="L479" t="s">
        <v>393</v>
      </c>
      <c r="N479" t="str">
        <f t="shared" si="31"/>
        <v>NÃO</v>
      </c>
      <c r="O479" t="str">
        <f t="shared" si="33"/>
        <v/>
      </c>
      <c r="P479" s="52" t="str">
        <f t="shared" si="32"/>
        <v>44900111776778650TRANSPORTE34,844901</v>
      </c>
      <c r="Q479" s="1">
        <f>IF(A479=0,"",VLOOKUP($A479,RESUMO!$A$8:$B$107,2,FALSE))</f>
        <v>16</v>
      </c>
    </row>
    <row r="480" spans="1:17" x14ac:dyDescent="0.25">
      <c r="A480" s="41">
        <v>44900</v>
      </c>
      <c r="B480" s="56">
        <v>1</v>
      </c>
      <c r="C480" t="s">
        <v>391</v>
      </c>
      <c r="D480" t="s">
        <v>392</v>
      </c>
      <c r="E480" t="s">
        <v>212</v>
      </c>
      <c r="G480" s="64">
        <v>4</v>
      </c>
      <c r="H480" s="56">
        <v>20</v>
      </c>
      <c r="I480" s="71">
        <v>80</v>
      </c>
      <c r="J480" s="41">
        <v>44901</v>
      </c>
      <c r="K480" t="s">
        <v>20</v>
      </c>
      <c r="L480" t="s">
        <v>393</v>
      </c>
      <c r="N480" t="str">
        <f t="shared" si="31"/>
        <v>NÃO</v>
      </c>
      <c r="O480" t="str">
        <f t="shared" si="33"/>
        <v/>
      </c>
      <c r="P480" s="52" t="str">
        <f t="shared" si="32"/>
        <v>44900111776778650CAFÉ444901</v>
      </c>
      <c r="Q480" s="1">
        <f>IF(A480=0,"",VLOOKUP($A480,RESUMO!$A$8:$B$107,2,FALSE))</f>
        <v>16</v>
      </c>
    </row>
    <row r="481" spans="1:17" x14ac:dyDescent="0.25">
      <c r="A481" s="41">
        <v>44900</v>
      </c>
      <c r="B481" s="56">
        <v>1</v>
      </c>
      <c r="C481" t="s">
        <v>282</v>
      </c>
      <c r="D481" t="s">
        <v>283</v>
      </c>
      <c r="E481" t="s">
        <v>19</v>
      </c>
      <c r="G481" s="64">
        <v>130</v>
      </c>
      <c r="H481" s="56">
        <v>11</v>
      </c>
      <c r="I481" s="71">
        <v>1430</v>
      </c>
      <c r="J481" s="41">
        <v>44901</v>
      </c>
      <c r="K481" t="s">
        <v>20</v>
      </c>
      <c r="L481" t="s">
        <v>284</v>
      </c>
      <c r="N481" t="str">
        <f t="shared" si="31"/>
        <v>NÃO</v>
      </c>
      <c r="O481" t="str">
        <f t="shared" si="33"/>
        <v/>
      </c>
      <c r="P481" s="52" t="str">
        <f t="shared" si="32"/>
        <v>44900114758063613DIÁRIA13044901</v>
      </c>
      <c r="Q481" s="1">
        <f>IF(A481=0,"",VLOOKUP($A481,RESUMO!$A$8:$B$107,2,FALSE))</f>
        <v>16</v>
      </c>
    </row>
    <row r="482" spans="1:17" x14ac:dyDescent="0.25">
      <c r="A482" s="41">
        <v>44900</v>
      </c>
      <c r="B482" s="56">
        <v>1</v>
      </c>
      <c r="C482" t="s">
        <v>285</v>
      </c>
      <c r="D482" t="s">
        <v>286</v>
      </c>
      <c r="E482" t="s">
        <v>19</v>
      </c>
      <c r="G482" s="64">
        <v>130</v>
      </c>
      <c r="H482" s="56">
        <v>11</v>
      </c>
      <c r="I482" s="71">
        <v>1430</v>
      </c>
      <c r="J482" s="41">
        <v>44901</v>
      </c>
      <c r="K482" t="s">
        <v>20</v>
      </c>
      <c r="L482" t="s">
        <v>287</v>
      </c>
      <c r="N482" t="str">
        <f t="shared" si="31"/>
        <v>NÃO</v>
      </c>
      <c r="O482" t="str">
        <f t="shared" si="33"/>
        <v/>
      </c>
      <c r="P482" s="52" t="str">
        <f t="shared" si="32"/>
        <v>44900106493573610DIÁRIA13044901</v>
      </c>
      <c r="Q482" s="1">
        <f>IF(A482=0,"",VLOOKUP($A482,RESUMO!$A$8:$B$107,2,FALSE))</f>
        <v>16</v>
      </c>
    </row>
    <row r="483" spans="1:17" x14ac:dyDescent="0.25">
      <c r="A483" s="41">
        <v>44900</v>
      </c>
      <c r="B483" s="56">
        <v>1</v>
      </c>
      <c r="C483" t="s">
        <v>334</v>
      </c>
      <c r="D483" t="s">
        <v>335</v>
      </c>
      <c r="E483" t="s">
        <v>19</v>
      </c>
      <c r="G483" s="64">
        <v>110</v>
      </c>
      <c r="H483" s="56">
        <v>11</v>
      </c>
      <c r="I483" s="71">
        <v>1210</v>
      </c>
      <c r="J483" s="41">
        <v>44901</v>
      </c>
      <c r="K483" t="s">
        <v>20</v>
      </c>
      <c r="L483" t="s">
        <v>336</v>
      </c>
      <c r="N483" t="str">
        <f t="shared" si="31"/>
        <v>NÃO</v>
      </c>
      <c r="O483" t="str">
        <f t="shared" si="33"/>
        <v/>
      </c>
      <c r="P483" s="52" t="str">
        <f t="shared" si="32"/>
        <v>44900103124439600DIÁRIA11044901</v>
      </c>
      <c r="Q483" s="1">
        <f>IF(A483=0,"",VLOOKUP($A483,RESUMO!$A$8:$B$107,2,FALSE))</f>
        <v>16</v>
      </c>
    </row>
    <row r="484" spans="1:17" x14ac:dyDescent="0.25">
      <c r="A484" s="41">
        <v>44900</v>
      </c>
      <c r="B484" s="56">
        <v>1</v>
      </c>
      <c r="C484" t="s">
        <v>290</v>
      </c>
      <c r="D484" t="s">
        <v>291</v>
      </c>
      <c r="E484" t="s">
        <v>19</v>
      </c>
      <c r="G484" s="64">
        <v>170</v>
      </c>
      <c r="H484" s="56">
        <v>11</v>
      </c>
      <c r="I484" s="71">
        <v>1870</v>
      </c>
      <c r="J484" s="41">
        <v>44901</v>
      </c>
      <c r="K484" t="s">
        <v>20</v>
      </c>
      <c r="L484" t="s">
        <v>292</v>
      </c>
      <c r="N484" t="str">
        <f t="shared" ref="N484:N517" si="34">IF(ISERROR(SEARCH("NF",E484,1)),"NÃO","SIM")</f>
        <v>NÃO</v>
      </c>
      <c r="O484" t="str">
        <f t="shared" si="33"/>
        <v/>
      </c>
      <c r="P484" s="52" t="str">
        <f t="shared" ref="P484:P517" si="35">A484&amp;B484&amp;C484&amp;E484&amp;G484&amp;EDATE(J484,0)</f>
        <v>44900121594554668DIÁRIA17044901</v>
      </c>
      <c r="Q484" s="1">
        <f>IF(A484=0,"",VLOOKUP($A484,RESUMO!$A$8:$B$107,2,FALSE))</f>
        <v>16</v>
      </c>
    </row>
    <row r="485" spans="1:17" x14ac:dyDescent="0.25">
      <c r="A485" s="41">
        <v>44900</v>
      </c>
      <c r="B485" s="56">
        <v>1</v>
      </c>
      <c r="C485" t="s">
        <v>293</v>
      </c>
      <c r="D485" t="s">
        <v>294</v>
      </c>
      <c r="E485" t="s">
        <v>19</v>
      </c>
      <c r="G485" s="64">
        <v>170</v>
      </c>
      <c r="H485" s="56">
        <v>10</v>
      </c>
      <c r="I485" s="71">
        <v>1700</v>
      </c>
      <c r="J485" s="41">
        <v>44901</v>
      </c>
      <c r="K485" t="s">
        <v>20</v>
      </c>
      <c r="L485" t="s">
        <v>295</v>
      </c>
      <c r="N485" t="str">
        <f t="shared" si="34"/>
        <v>NÃO</v>
      </c>
      <c r="O485" t="str">
        <f t="shared" si="33"/>
        <v/>
      </c>
      <c r="P485" s="52" t="str">
        <f t="shared" si="35"/>
        <v>44900109394979646DIÁRIA17044901</v>
      </c>
      <c r="Q485" s="1">
        <f>IF(A485=0,"",VLOOKUP($A485,RESUMO!$A$8:$B$107,2,FALSE))</f>
        <v>16</v>
      </c>
    </row>
    <row r="486" spans="1:17" x14ac:dyDescent="0.25">
      <c r="A486" s="41">
        <v>44900</v>
      </c>
      <c r="B486" s="56">
        <v>1</v>
      </c>
      <c r="C486" t="s">
        <v>177</v>
      </c>
      <c r="D486" t="s">
        <v>178</v>
      </c>
      <c r="E486" t="s">
        <v>19</v>
      </c>
      <c r="G486" s="64">
        <v>190</v>
      </c>
      <c r="H486" s="56">
        <v>11</v>
      </c>
      <c r="I486" s="71">
        <v>2090</v>
      </c>
      <c r="J486" s="41">
        <v>44901</v>
      </c>
      <c r="K486" t="s">
        <v>20</v>
      </c>
      <c r="L486" t="s">
        <v>179</v>
      </c>
      <c r="N486" t="str">
        <f t="shared" si="34"/>
        <v>NÃO</v>
      </c>
      <c r="O486" t="str">
        <f t="shared" si="33"/>
        <v/>
      </c>
      <c r="P486" s="52" t="str">
        <f t="shared" si="35"/>
        <v>44900100959416650DIÁRIA19044901</v>
      </c>
      <c r="Q486" s="1">
        <f>IF(A486=0,"",VLOOKUP($A486,RESUMO!$A$8:$B$107,2,FALSE))</f>
        <v>16</v>
      </c>
    </row>
    <row r="487" spans="1:17" x14ac:dyDescent="0.25">
      <c r="A487" s="41">
        <v>44900</v>
      </c>
      <c r="B487" s="56">
        <v>1</v>
      </c>
      <c r="C487" t="s">
        <v>337</v>
      </c>
      <c r="D487" t="s">
        <v>338</v>
      </c>
      <c r="E487" t="s">
        <v>19</v>
      </c>
      <c r="G487" s="64">
        <v>180</v>
      </c>
      <c r="H487" s="56">
        <v>11</v>
      </c>
      <c r="I487" s="71">
        <v>1980</v>
      </c>
      <c r="J487" s="41">
        <v>44901</v>
      </c>
      <c r="K487" t="s">
        <v>20</v>
      </c>
      <c r="L487" t="s">
        <v>339</v>
      </c>
      <c r="N487" t="str">
        <f t="shared" si="34"/>
        <v>NÃO</v>
      </c>
      <c r="O487" t="str">
        <f t="shared" si="33"/>
        <v/>
      </c>
      <c r="P487" s="52" t="str">
        <f t="shared" si="35"/>
        <v>44900179702732620DIÁRIA18044901</v>
      </c>
      <c r="Q487" s="1">
        <f>IF(A487=0,"",VLOOKUP($A487,RESUMO!$A$8:$B$107,2,FALSE))</f>
        <v>16</v>
      </c>
    </row>
    <row r="488" spans="1:17" x14ac:dyDescent="0.25">
      <c r="A488" s="41">
        <v>44900</v>
      </c>
      <c r="B488" s="56">
        <v>1</v>
      </c>
      <c r="C488" t="s">
        <v>436</v>
      </c>
      <c r="D488" t="s">
        <v>437</v>
      </c>
      <c r="E488" t="s">
        <v>19</v>
      </c>
      <c r="G488" s="64">
        <v>180</v>
      </c>
      <c r="H488" s="56">
        <v>11</v>
      </c>
      <c r="I488" s="71">
        <v>1980</v>
      </c>
      <c r="J488" s="41">
        <v>44901</v>
      </c>
      <c r="K488" t="s">
        <v>20</v>
      </c>
      <c r="L488" t="s">
        <v>438</v>
      </c>
      <c r="N488" t="str">
        <f t="shared" si="34"/>
        <v>NÃO</v>
      </c>
      <c r="O488" t="str">
        <f t="shared" si="33"/>
        <v/>
      </c>
      <c r="P488" s="52" t="str">
        <f t="shared" si="35"/>
        <v>44900154228255604DIÁRIA18044901</v>
      </c>
      <c r="Q488" s="1">
        <f>IF(A488=0,"",VLOOKUP($A488,RESUMO!$A$8:$B$107,2,FALSE))</f>
        <v>16</v>
      </c>
    </row>
    <row r="489" spans="1:17" x14ac:dyDescent="0.25">
      <c r="A489" s="41">
        <v>44900</v>
      </c>
      <c r="B489" s="56">
        <v>2</v>
      </c>
      <c r="C489" t="s">
        <v>129</v>
      </c>
      <c r="D489" t="s">
        <v>130</v>
      </c>
      <c r="E489" t="s">
        <v>496</v>
      </c>
      <c r="G489" s="64">
        <v>727.2</v>
      </c>
      <c r="H489" s="56">
        <v>1</v>
      </c>
      <c r="I489" s="71">
        <v>727.2</v>
      </c>
      <c r="J489" s="41">
        <v>44901</v>
      </c>
      <c r="K489" t="s">
        <v>20</v>
      </c>
      <c r="L489" t="s">
        <v>132</v>
      </c>
      <c r="N489" t="str">
        <f t="shared" si="34"/>
        <v>NÃO</v>
      </c>
      <c r="O489" t="str">
        <f t="shared" si="33"/>
        <v/>
      </c>
      <c r="P489" s="52" t="str">
        <f t="shared" si="35"/>
        <v>44900200125682603FOLHA 11/2022727,244901</v>
      </c>
      <c r="Q489" s="1">
        <f>IF(A489=0,"",VLOOKUP($A489,RESUMO!$A$8:$B$107,2,FALSE))</f>
        <v>16</v>
      </c>
    </row>
    <row r="490" spans="1:17" x14ac:dyDescent="0.25">
      <c r="A490" s="41">
        <v>44900</v>
      </c>
      <c r="B490" s="56">
        <v>2</v>
      </c>
      <c r="C490" t="s">
        <v>215</v>
      </c>
      <c r="D490" t="s">
        <v>216</v>
      </c>
      <c r="E490" t="s">
        <v>497</v>
      </c>
      <c r="G490" s="64">
        <v>195</v>
      </c>
      <c r="H490" s="56">
        <v>1</v>
      </c>
      <c r="I490" s="71">
        <v>195</v>
      </c>
      <c r="J490" s="41">
        <v>44901</v>
      </c>
      <c r="K490" t="s">
        <v>20</v>
      </c>
      <c r="L490" t="s">
        <v>76</v>
      </c>
      <c r="N490" t="str">
        <f t="shared" si="34"/>
        <v>NÃO</v>
      </c>
      <c r="O490" t="str">
        <f t="shared" si="33"/>
        <v/>
      </c>
      <c r="P490" s="52" t="str">
        <f t="shared" si="35"/>
        <v>44900200000011126MENSALIDADE 12/202219544901</v>
      </c>
      <c r="Q490" s="1">
        <f>IF(A490=0,"",VLOOKUP($A490,RESUMO!$A$8:$B$107,2,FALSE))</f>
        <v>16</v>
      </c>
    </row>
    <row r="491" spans="1:17" x14ac:dyDescent="0.25">
      <c r="A491" s="41">
        <v>44900</v>
      </c>
      <c r="B491" s="56">
        <v>2</v>
      </c>
      <c r="C491" t="s">
        <v>77</v>
      </c>
      <c r="D491" t="s">
        <v>78</v>
      </c>
      <c r="E491" t="s">
        <v>498</v>
      </c>
      <c r="G491" s="64">
        <v>2820</v>
      </c>
      <c r="H491" s="56">
        <v>1</v>
      </c>
      <c r="I491" s="71">
        <v>2820</v>
      </c>
      <c r="J491" s="41">
        <v>44901</v>
      </c>
      <c r="K491" t="s">
        <v>33</v>
      </c>
      <c r="L491" t="s">
        <v>80</v>
      </c>
      <c r="N491" t="str">
        <f t="shared" si="34"/>
        <v>NÃO</v>
      </c>
      <c r="O491" t="str">
        <f t="shared" si="33"/>
        <v/>
      </c>
      <c r="P491" s="52" t="str">
        <f t="shared" si="35"/>
        <v>44900237052904870BRITA E AREIA - PED. Nº 2902 / 2777 / 2774282044901</v>
      </c>
      <c r="Q491" s="1">
        <f>IF(A491=0,"",VLOOKUP($A491,RESUMO!$A$8:$B$107,2,FALSE))</f>
        <v>16</v>
      </c>
    </row>
    <row r="492" spans="1:17" x14ac:dyDescent="0.25">
      <c r="A492" s="41">
        <v>44900</v>
      </c>
      <c r="B492" s="56">
        <v>3</v>
      </c>
      <c r="C492" t="s">
        <v>219</v>
      </c>
      <c r="D492" t="s">
        <v>220</v>
      </c>
      <c r="E492" t="s">
        <v>458</v>
      </c>
      <c r="G492" s="64">
        <v>1230.96</v>
      </c>
      <c r="H492" s="56">
        <v>1</v>
      </c>
      <c r="I492" s="71">
        <v>1230.96</v>
      </c>
      <c r="J492" s="41">
        <v>44902</v>
      </c>
      <c r="K492" t="s">
        <v>20</v>
      </c>
      <c r="L492" t="s">
        <v>24</v>
      </c>
      <c r="N492" t="str">
        <f t="shared" si="34"/>
        <v>NÃO</v>
      </c>
      <c r="O492" t="str">
        <f t="shared" si="33"/>
        <v/>
      </c>
      <c r="P492" s="52" t="str">
        <f t="shared" si="35"/>
        <v>44900300360305000104REF. 11/20221230,9644902</v>
      </c>
      <c r="Q492" s="1">
        <f>IF(A492=0,"",VLOOKUP($A492,RESUMO!$A$8:$B$107,2,FALSE))</f>
        <v>16</v>
      </c>
    </row>
    <row r="493" spans="1:17" x14ac:dyDescent="0.25">
      <c r="A493" s="41">
        <v>44900</v>
      </c>
      <c r="B493" s="56">
        <v>3</v>
      </c>
      <c r="C493" t="s">
        <v>377</v>
      </c>
      <c r="D493" t="s">
        <v>378</v>
      </c>
      <c r="E493" t="s">
        <v>499</v>
      </c>
      <c r="G493" s="64">
        <v>26777.91</v>
      </c>
      <c r="H493" s="56">
        <v>1</v>
      </c>
      <c r="I493" s="71">
        <v>26777.91</v>
      </c>
      <c r="J493" s="41">
        <v>44905</v>
      </c>
      <c r="K493" t="s">
        <v>148</v>
      </c>
      <c r="L493" t="s">
        <v>24</v>
      </c>
      <c r="N493" t="str">
        <f t="shared" si="34"/>
        <v>NÃO</v>
      </c>
      <c r="O493" t="str">
        <f t="shared" si="33"/>
        <v/>
      </c>
      <c r="P493" s="52" t="str">
        <f t="shared" si="35"/>
        <v>44900314939732000156LOCAÇÃO DE EQUIPAMENTOS - FL 243626777,9144905</v>
      </c>
      <c r="Q493" s="1">
        <f>IF(A493=0,"",VLOOKUP($A493,RESUMO!$A$8:$B$107,2,FALSE))</f>
        <v>16</v>
      </c>
    </row>
    <row r="494" spans="1:17" x14ac:dyDescent="0.25">
      <c r="A494" s="41">
        <v>44900</v>
      </c>
      <c r="B494" s="56">
        <v>3</v>
      </c>
      <c r="C494" t="s">
        <v>144</v>
      </c>
      <c r="D494" t="s">
        <v>145</v>
      </c>
      <c r="E494" t="s">
        <v>416</v>
      </c>
      <c r="F494" t="s">
        <v>500</v>
      </c>
      <c r="G494" s="64">
        <v>210</v>
      </c>
      <c r="H494" s="56">
        <v>1</v>
      </c>
      <c r="I494" s="71">
        <v>210</v>
      </c>
      <c r="J494" s="41">
        <v>44907</v>
      </c>
      <c r="K494" t="s">
        <v>148</v>
      </c>
      <c r="L494" t="s">
        <v>24</v>
      </c>
      <c r="N494" t="str">
        <f t="shared" si="34"/>
        <v>NÃO</v>
      </c>
      <c r="O494" t="str">
        <f t="shared" si="33"/>
        <v/>
      </c>
      <c r="P494" s="52" t="str">
        <f t="shared" si="35"/>
        <v>44900307409393000130MOTOR E MANGOTE21044907</v>
      </c>
      <c r="Q494" s="1">
        <f>IF(A494=0,"",VLOOKUP($A494,RESUMO!$A$8:$B$107,2,FALSE))</f>
        <v>16</v>
      </c>
    </row>
    <row r="495" spans="1:17" x14ac:dyDescent="0.25">
      <c r="A495" s="41">
        <v>44900</v>
      </c>
      <c r="B495" s="56">
        <v>3</v>
      </c>
      <c r="C495" t="s">
        <v>270</v>
      </c>
      <c r="D495" t="s">
        <v>271</v>
      </c>
      <c r="E495" t="s">
        <v>501</v>
      </c>
      <c r="F495" t="s">
        <v>502</v>
      </c>
      <c r="G495" s="64">
        <v>319.5</v>
      </c>
      <c r="H495" s="56">
        <v>1</v>
      </c>
      <c r="I495" s="71">
        <v>319.5</v>
      </c>
      <c r="J495" s="41">
        <v>44917</v>
      </c>
      <c r="K495" t="s">
        <v>33</v>
      </c>
      <c r="L495" t="s">
        <v>24</v>
      </c>
      <c r="N495" t="str">
        <f t="shared" si="34"/>
        <v>NÃO</v>
      </c>
      <c r="O495" t="str">
        <f t="shared" si="33"/>
        <v/>
      </c>
      <c r="P495" s="52" t="str">
        <f t="shared" si="35"/>
        <v>44900332392731000116MASSA GRAUTHE319,544917</v>
      </c>
      <c r="Q495" s="1">
        <f>IF(A495=0,"",VLOOKUP($A495,RESUMO!$A$8:$B$107,2,FALSE))</f>
        <v>16</v>
      </c>
    </row>
    <row r="496" spans="1:17" x14ac:dyDescent="0.25">
      <c r="A496" s="41">
        <v>44900</v>
      </c>
      <c r="B496" s="56">
        <v>3</v>
      </c>
      <c r="C496" t="s">
        <v>221</v>
      </c>
      <c r="D496" t="s">
        <v>222</v>
      </c>
      <c r="E496" t="s">
        <v>503</v>
      </c>
      <c r="G496" s="64">
        <v>402.58</v>
      </c>
      <c r="H496" s="56">
        <v>1</v>
      </c>
      <c r="I496" s="71">
        <v>402.58</v>
      </c>
      <c r="J496" s="41">
        <v>44915</v>
      </c>
      <c r="K496" t="s">
        <v>20</v>
      </c>
      <c r="L496" t="s">
        <v>24</v>
      </c>
      <c r="N496" t="str">
        <f t="shared" si="34"/>
        <v>NÃO</v>
      </c>
      <c r="O496" t="str">
        <f t="shared" si="33"/>
        <v/>
      </c>
      <c r="P496" s="52" t="str">
        <f t="shared" si="35"/>
        <v>44900300394460000141IRRF - 11/2022402,5844915</v>
      </c>
      <c r="Q496" s="1">
        <f>IF(A496=0,"",VLOOKUP($A496,RESUMO!$A$8:$B$107,2,FALSE))</f>
        <v>16</v>
      </c>
    </row>
    <row r="497" spans="1:17" x14ac:dyDescent="0.25">
      <c r="A497" s="41">
        <v>44900</v>
      </c>
      <c r="B497" s="56">
        <v>3</v>
      </c>
      <c r="C497" t="s">
        <v>221</v>
      </c>
      <c r="D497" t="s">
        <v>222</v>
      </c>
      <c r="E497" t="s">
        <v>504</v>
      </c>
      <c r="G497" s="64">
        <v>5412.07</v>
      </c>
      <c r="H497" s="56">
        <v>1</v>
      </c>
      <c r="I497" s="71">
        <v>5412.07</v>
      </c>
      <c r="J497" s="41">
        <v>44915</v>
      </c>
      <c r="K497" t="s">
        <v>20</v>
      </c>
      <c r="L497" t="s">
        <v>24</v>
      </c>
      <c r="N497" t="str">
        <f t="shared" si="34"/>
        <v>NÃO</v>
      </c>
      <c r="O497" t="str">
        <f t="shared" si="33"/>
        <v/>
      </c>
      <c r="P497" s="52" t="str">
        <f t="shared" si="35"/>
        <v>44900300394460000141INSS -11/20225412,0744915</v>
      </c>
      <c r="Q497" s="1">
        <f>IF(A497=0,"",VLOOKUP($A497,RESUMO!$A$8:$B$107,2,FALSE))</f>
        <v>16</v>
      </c>
    </row>
    <row r="498" spans="1:17" x14ac:dyDescent="0.25">
      <c r="A498" s="41">
        <v>44900</v>
      </c>
      <c r="B498" s="56">
        <v>5</v>
      </c>
      <c r="C498" t="s">
        <v>239</v>
      </c>
      <c r="D498" t="s">
        <v>240</v>
      </c>
      <c r="E498" t="s">
        <v>505</v>
      </c>
      <c r="F498" t="s">
        <v>506</v>
      </c>
      <c r="G498" s="64">
        <v>158</v>
      </c>
      <c r="H498" s="56">
        <v>1</v>
      </c>
      <c r="I498" s="71">
        <v>158</v>
      </c>
      <c r="J498" s="41">
        <v>44890</v>
      </c>
      <c r="K498" t="s">
        <v>20</v>
      </c>
      <c r="L498" t="s">
        <v>24</v>
      </c>
      <c r="N498" t="str">
        <f t="shared" si="34"/>
        <v>NÃO</v>
      </c>
      <c r="O498" t="str">
        <f t="shared" si="33"/>
        <v>SIM</v>
      </c>
      <c r="P498" s="52" t="str">
        <f t="shared" si="35"/>
        <v>44900517349481000300EXAME DEMISSIONAL15844890</v>
      </c>
      <c r="Q498" s="1">
        <f>IF(A498=0,"",VLOOKUP($A498,RESUMO!$A$8:$B$107,2,FALSE))</f>
        <v>16</v>
      </c>
    </row>
    <row r="499" spans="1:17" x14ac:dyDescent="0.25">
      <c r="A499" s="41">
        <v>44900</v>
      </c>
      <c r="B499" s="56">
        <v>5</v>
      </c>
      <c r="C499" t="s">
        <v>374</v>
      </c>
      <c r="D499" t="s">
        <v>375</v>
      </c>
      <c r="E499" t="s">
        <v>507</v>
      </c>
      <c r="F499" t="s">
        <v>508</v>
      </c>
      <c r="G499" s="64">
        <v>156.9</v>
      </c>
      <c r="H499" s="56">
        <v>1</v>
      </c>
      <c r="I499" s="71">
        <v>156.9</v>
      </c>
      <c r="J499" s="41">
        <v>44894</v>
      </c>
      <c r="K499" t="s">
        <v>33</v>
      </c>
      <c r="L499" t="s">
        <v>24</v>
      </c>
      <c r="N499" t="str">
        <f t="shared" si="34"/>
        <v>NÃO</v>
      </c>
      <c r="O499" t="str">
        <f t="shared" si="33"/>
        <v>SIM</v>
      </c>
      <c r="P499" s="52" t="str">
        <f t="shared" si="35"/>
        <v>44900519224252000122GRAUTE156,944894</v>
      </c>
      <c r="Q499" s="1">
        <f>IF(A499=0,"",VLOOKUP($A499,RESUMO!$A$8:$B$107,2,FALSE))</f>
        <v>16</v>
      </c>
    </row>
    <row r="500" spans="1:17" x14ac:dyDescent="0.25">
      <c r="A500" s="41">
        <v>44915</v>
      </c>
      <c r="B500" s="56">
        <v>1</v>
      </c>
      <c r="C500" t="s">
        <v>34</v>
      </c>
      <c r="D500" t="s">
        <v>35</v>
      </c>
      <c r="E500" t="s">
        <v>175</v>
      </c>
      <c r="G500" s="64">
        <v>576</v>
      </c>
      <c r="H500" s="56">
        <v>1</v>
      </c>
      <c r="I500" s="71">
        <v>576</v>
      </c>
      <c r="J500" s="41">
        <v>44915</v>
      </c>
      <c r="K500" t="s">
        <v>20</v>
      </c>
      <c r="L500" t="s">
        <v>36</v>
      </c>
      <c r="N500" t="str">
        <f t="shared" si="34"/>
        <v>NÃO</v>
      </c>
      <c r="O500" t="str">
        <f t="shared" si="33"/>
        <v/>
      </c>
      <c r="P500" s="52" t="str">
        <f t="shared" si="35"/>
        <v>44915170428051600SALÁRIO57644915</v>
      </c>
      <c r="Q500" s="1">
        <f>IF(A500=0,"",VLOOKUP($A500,RESUMO!$A$8:$B$107,2,FALSE))</f>
        <v>17</v>
      </c>
    </row>
    <row r="501" spans="1:17" x14ac:dyDescent="0.25">
      <c r="A501" s="41">
        <v>44915</v>
      </c>
      <c r="B501" s="56">
        <v>1</v>
      </c>
      <c r="C501" t="s">
        <v>34</v>
      </c>
      <c r="D501" t="s">
        <v>35</v>
      </c>
      <c r="E501" t="s">
        <v>482</v>
      </c>
      <c r="G501" s="64">
        <v>357</v>
      </c>
      <c r="H501" s="56">
        <v>1</v>
      </c>
      <c r="I501" s="71">
        <v>357</v>
      </c>
      <c r="J501" s="41">
        <v>44915</v>
      </c>
      <c r="K501" t="s">
        <v>20</v>
      </c>
      <c r="L501" t="s">
        <v>36</v>
      </c>
      <c r="N501" t="str">
        <f t="shared" si="34"/>
        <v>NÃO</v>
      </c>
      <c r="O501" t="str">
        <f t="shared" si="33"/>
        <v/>
      </c>
      <c r="P501" s="52" t="str">
        <f t="shared" si="35"/>
        <v>4491517042805160013º SALÁRIO35744915</v>
      </c>
      <c r="Q501" s="1">
        <f>IF(A501=0,"",VLOOKUP($A501,RESUMO!$A$8:$B$107,2,FALSE))</f>
        <v>17</v>
      </c>
    </row>
    <row r="502" spans="1:17" x14ac:dyDescent="0.25">
      <c r="A502" s="41">
        <v>44915</v>
      </c>
      <c r="B502" s="56">
        <v>1</v>
      </c>
      <c r="C502" t="s">
        <v>17</v>
      </c>
      <c r="D502" t="s">
        <v>18</v>
      </c>
      <c r="E502" t="s">
        <v>175</v>
      </c>
      <c r="G502" s="64">
        <v>988</v>
      </c>
      <c r="H502" s="56">
        <v>1</v>
      </c>
      <c r="I502" s="71">
        <v>988</v>
      </c>
      <c r="J502" s="41">
        <v>44915</v>
      </c>
      <c r="K502" t="s">
        <v>20</v>
      </c>
      <c r="L502" t="s">
        <v>21</v>
      </c>
      <c r="N502" t="str">
        <f t="shared" si="34"/>
        <v>NÃO</v>
      </c>
      <c r="O502" t="str">
        <f t="shared" si="33"/>
        <v/>
      </c>
      <c r="P502" s="52" t="str">
        <f t="shared" si="35"/>
        <v>44915112125858606SALÁRIO98844915</v>
      </c>
      <c r="Q502" s="1">
        <f>IF(A502=0,"",VLOOKUP($A502,RESUMO!$A$8:$B$107,2,FALSE))</f>
        <v>17</v>
      </c>
    </row>
    <row r="503" spans="1:17" x14ac:dyDescent="0.25">
      <c r="A503" s="41">
        <v>44915</v>
      </c>
      <c r="B503" s="56">
        <v>1</v>
      </c>
      <c r="C503" t="s">
        <v>17</v>
      </c>
      <c r="D503" t="s">
        <v>18</v>
      </c>
      <c r="E503" t="s">
        <v>482</v>
      </c>
      <c r="G503" s="64">
        <v>608.91999999999996</v>
      </c>
      <c r="H503" s="56">
        <v>1</v>
      </c>
      <c r="I503" s="71">
        <v>608.91999999999996</v>
      </c>
      <c r="J503" s="41">
        <v>44915</v>
      </c>
      <c r="K503" t="s">
        <v>20</v>
      </c>
      <c r="L503" t="s">
        <v>21</v>
      </c>
      <c r="N503" t="str">
        <f t="shared" si="34"/>
        <v>NÃO</v>
      </c>
      <c r="O503" t="str">
        <f t="shared" si="33"/>
        <v/>
      </c>
      <c r="P503" s="52" t="str">
        <f t="shared" si="35"/>
        <v>4491511212585860613º SALÁRIO608,9244915</v>
      </c>
      <c r="Q503" s="1">
        <f>IF(A503=0,"",VLOOKUP($A503,RESUMO!$A$8:$B$107,2,FALSE))</f>
        <v>17</v>
      </c>
    </row>
    <row r="504" spans="1:17" x14ac:dyDescent="0.25">
      <c r="A504" s="41">
        <v>44915</v>
      </c>
      <c r="B504" s="56">
        <v>1</v>
      </c>
      <c r="C504" t="s">
        <v>180</v>
      </c>
      <c r="D504" t="s">
        <v>181</v>
      </c>
      <c r="E504" t="s">
        <v>175</v>
      </c>
      <c r="G504" s="64">
        <v>576</v>
      </c>
      <c r="H504" s="56">
        <v>1</v>
      </c>
      <c r="I504" s="71">
        <v>576</v>
      </c>
      <c r="J504" s="41">
        <v>44915</v>
      </c>
      <c r="K504" t="s">
        <v>20</v>
      </c>
      <c r="L504" t="s">
        <v>182</v>
      </c>
      <c r="N504" t="str">
        <f t="shared" si="34"/>
        <v>NÃO</v>
      </c>
      <c r="O504" t="str">
        <f t="shared" ref="O504:O517" si="36">IF($B504=5,"SIM","")</f>
        <v/>
      </c>
      <c r="P504" s="52" t="str">
        <f t="shared" si="35"/>
        <v>44915111200000000SALÁRIO57644915</v>
      </c>
      <c r="Q504" s="1">
        <f>IF(A504=0,"",VLOOKUP($A504,RESUMO!$A$8:$B$107,2,FALSE))</f>
        <v>17</v>
      </c>
    </row>
    <row r="505" spans="1:17" x14ac:dyDescent="0.25">
      <c r="A505" s="41">
        <v>44915</v>
      </c>
      <c r="B505" s="56">
        <v>1</v>
      </c>
      <c r="C505" t="s">
        <v>180</v>
      </c>
      <c r="D505" t="s">
        <v>181</v>
      </c>
      <c r="E505" t="s">
        <v>482</v>
      </c>
      <c r="G505" s="64">
        <v>306</v>
      </c>
      <c r="H505" s="56">
        <v>1</v>
      </c>
      <c r="I505" s="71">
        <v>306</v>
      </c>
      <c r="J505" s="41">
        <v>44915</v>
      </c>
      <c r="K505" t="s">
        <v>20</v>
      </c>
      <c r="L505" t="s">
        <v>182</v>
      </c>
      <c r="N505" t="str">
        <f t="shared" si="34"/>
        <v>NÃO</v>
      </c>
      <c r="O505" t="str">
        <f t="shared" si="36"/>
        <v/>
      </c>
      <c r="P505" s="52" t="str">
        <f t="shared" si="35"/>
        <v>4491511120000000013º SALÁRIO30644915</v>
      </c>
      <c r="Q505" s="1">
        <f>IF(A505=0,"",VLOOKUP($A505,RESUMO!$A$8:$B$107,2,FALSE))</f>
        <v>17</v>
      </c>
    </row>
    <row r="506" spans="1:17" x14ac:dyDescent="0.25">
      <c r="A506" s="41">
        <v>44915</v>
      </c>
      <c r="B506" s="56">
        <v>1</v>
      </c>
      <c r="C506" t="s">
        <v>279</v>
      </c>
      <c r="D506" t="s">
        <v>280</v>
      </c>
      <c r="E506" t="s">
        <v>175</v>
      </c>
      <c r="G506" s="64">
        <v>2000</v>
      </c>
      <c r="H506" s="56">
        <v>1</v>
      </c>
      <c r="I506" s="71">
        <v>2000</v>
      </c>
      <c r="J506" s="41">
        <v>44915</v>
      </c>
      <c r="K506" t="s">
        <v>20</v>
      </c>
      <c r="L506" t="s">
        <v>281</v>
      </c>
      <c r="N506" t="str">
        <f t="shared" si="34"/>
        <v>NÃO</v>
      </c>
      <c r="O506" t="str">
        <f t="shared" si="36"/>
        <v/>
      </c>
      <c r="P506" s="52" t="str">
        <f t="shared" si="35"/>
        <v>44915110526143614SALÁRIO200044915</v>
      </c>
      <c r="Q506" s="1">
        <f>IF(A506=0,"",VLOOKUP($A506,RESUMO!$A$8:$B$107,2,FALSE))</f>
        <v>17</v>
      </c>
    </row>
    <row r="507" spans="1:17" x14ac:dyDescent="0.25">
      <c r="A507" s="41">
        <v>44915</v>
      </c>
      <c r="B507" s="56">
        <v>1</v>
      </c>
      <c r="C507" t="s">
        <v>279</v>
      </c>
      <c r="D507" t="s">
        <v>280</v>
      </c>
      <c r="E507" t="s">
        <v>482</v>
      </c>
      <c r="G507" s="64">
        <v>701.52</v>
      </c>
      <c r="H507" s="56">
        <v>1</v>
      </c>
      <c r="I507" s="71">
        <v>701.52</v>
      </c>
      <c r="J507" s="41">
        <v>44915</v>
      </c>
      <c r="K507" t="s">
        <v>20</v>
      </c>
      <c r="L507" t="s">
        <v>281</v>
      </c>
      <c r="N507" t="str">
        <f t="shared" si="34"/>
        <v>NÃO</v>
      </c>
      <c r="O507" t="str">
        <f t="shared" si="36"/>
        <v/>
      </c>
      <c r="P507" s="52" t="str">
        <f t="shared" si="35"/>
        <v>4491511052614361413º SALÁRIO701,5244915</v>
      </c>
      <c r="Q507" s="1">
        <f>IF(A507=0,"",VLOOKUP($A507,RESUMO!$A$8:$B$107,2,FALSE))</f>
        <v>17</v>
      </c>
    </row>
    <row r="508" spans="1:17" x14ac:dyDescent="0.25">
      <c r="A508" s="41">
        <v>44915</v>
      </c>
      <c r="B508" s="56">
        <v>1</v>
      </c>
      <c r="C508" t="s">
        <v>391</v>
      </c>
      <c r="D508" t="s">
        <v>392</v>
      </c>
      <c r="E508" t="s">
        <v>175</v>
      </c>
      <c r="G508" s="64">
        <v>988</v>
      </c>
      <c r="H508" s="56">
        <v>1</v>
      </c>
      <c r="I508" s="71">
        <v>988</v>
      </c>
      <c r="J508" s="41">
        <v>44915</v>
      </c>
      <c r="K508" t="s">
        <v>20</v>
      </c>
      <c r="L508" t="s">
        <v>393</v>
      </c>
      <c r="N508" t="str">
        <f t="shared" si="34"/>
        <v>NÃO</v>
      </c>
      <c r="O508" t="str">
        <f t="shared" si="36"/>
        <v/>
      </c>
      <c r="P508" s="52" t="str">
        <f t="shared" si="35"/>
        <v>44915111776778650SALÁRIO98844915</v>
      </c>
      <c r="Q508" s="1">
        <f>IF(A508=0,"",VLOOKUP($A508,RESUMO!$A$8:$B$107,2,FALSE))</f>
        <v>17</v>
      </c>
    </row>
    <row r="509" spans="1:17" x14ac:dyDescent="0.25">
      <c r="A509" s="41">
        <v>44915</v>
      </c>
      <c r="B509" s="56">
        <v>1</v>
      </c>
      <c r="C509" t="s">
        <v>391</v>
      </c>
      <c r="D509" t="s">
        <v>392</v>
      </c>
      <c r="E509" t="s">
        <v>482</v>
      </c>
      <c r="G509" s="64">
        <v>349.92</v>
      </c>
      <c r="H509" s="56">
        <v>1</v>
      </c>
      <c r="I509" s="71">
        <v>349.92</v>
      </c>
      <c r="J509" s="41">
        <v>44915</v>
      </c>
      <c r="K509" t="s">
        <v>20</v>
      </c>
      <c r="L509" t="s">
        <v>393</v>
      </c>
      <c r="N509" t="str">
        <f t="shared" si="34"/>
        <v>NÃO</v>
      </c>
      <c r="O509" t="str">
        <f t="shared" si="36"/>
        <v/>
      </c>
      <c r="P509" s="52" t="str">
        <f t="shared" si="35"/>
        <v>4491511177677865013º SALÁRIO349,9244915</v>
      </c>
      <c r="Q509" s="1">
        <f>IF(A509=0,"",VLOOKUP($A509,RESUMO!$A$8:$B$107,2,FALSE))</f>
        <v>17</v>
      </c>
    </row>
    <row r="510" spans="1:17" x14ac:dyDescent="0.25">
      <c r="A510" s="41">
        <v>44915</v>
      </c>
      <c r="B510" s="56">
        <v>1</v>
      </c>
      <c r="C510" t="s">
        <v>282</v>
      </c>
      <c r="D510" t="s">
        <v>283</v>
      </c>
      <c r="E510" t="s">
        <v>19</v>
      </c>
      <c r="G510" s="64">
        <v>130</v>
      </c>
      <c r="H510" s="56">
        <v>10</v>
      </c>
      <c r="I510" s="71">
        <v>1300</v>
      </c>
      <c r="J510" s="41">
        <v>44915</v>
      </c>
      <c r="K510" t="s">
        <v>20</v>
      </c>
      <c r="L510" t="s">
        <v>284</v>
      </c>
      <c r="N510" t="str">
        <f t="shared" si="34"/>
        <v>NÃO</v>
      </c>
      <c r="O510" t="str">
        <f t="shared" si="36"/>
        <v/>
      </c>
      <c r="P510" s="52" t="str">
        <f t="shared" si="35"/>
        <v>44915114758063613DIÁRIA13044915</v>
      </c>
      <c r="Q510" s="1">
        <f>IF(A510=0,"",VLOOKUP($A510,RESUMO!$A$8:$B$107,2,FALSE))</f>
        <v>17</v>
      </c>
    </row>
    <row r="511" spans="1:17" x14ac:dyDescent="0.25">
      <c r="A511" s="41">
        <v>44915</v>
      </c>
      <c r="B511" s="56">
        <v>1</v>
      </c>
      <c r="C511" t="s">
        <v>285</v>
      </c>
      <c r="D511" t="s">
        <v>286</v>
      </c>
      <c r="E511" t="s">
        <v>19</v>
      </c>
      <c r="G511" s="64">
        <v>130</v>
      </c>
      <c r="H511" s="56">
        <v>10</v>
      </c>
      <c r="I511" s="71">
        <v>1300</v>
      </c>
      <c r="J511" s="41">
        <v>44915</v>
      </c>
      <c r="K511" t="s">
        <v>20</v>
      </c>
      <c r="L511" t="s">
        <v>287</v>
      </c>
      <c r="N511" t="str">
        <f t="shared" si="34"/>
        <v>NÃO</v>
      </c>
      <c r="O511" t="str">
        <f t="shared" si="36"/>
        <v/>
      </c>
      <c r="P511" s="52" t="str">
        <f t="shared" si="35"/>
        <v>44915106493573610DIÁRIA13044915</v>
      </c>
      <c r="Q511" s="1">
        <f>IF(A511=0,"",VLOOKUP($A511,RESUMO!$A$8:$B$107,2,FALSE))</f>
        <v>17</v>
      </c>
    </row>
    <row r="512" spans="1:17" x14ac:dyDescent="0.25">
      <c r="A512" s="41">
        <v>44915</v>
      </c>
      <c r="B512" s="56">
        <v>1</v>
      </c>
      <c r="C512" t="s">
        <v>334</v>
      </c>
      <c r="D512" t="s">
        <v>335</v>
      </c>
      <c r="E512" t="s">
        <v>19</v>
      </c>
      <c r="G512" s="64">
        <v>110</v>
      </c>
      <c r="H512" s="56">
        <v>10</v>
      </c>
      <c r="I512" s="71">
        <v>1100</v>
      </c>
      <c r="J512" s="41">
        <v>44915</v>
      </c>
      <c r="K512" t="s">
        <v>20</v>
      </c>
      <c r="L512" t="s">
        <v>336</v>
      </c>
      <c r="N512" t="str">
        <f t="shared" si="34"/>
        <v>NÃO</v>
      </c>
      <c r="O512" t="str">
        <f t="shared" si="36"/>
        <v/>
      </c>
      <c r="P512" s="52" t="str">
        <f t="shared" si="35"/>
        <v>44915103124439600DIÁRIA11044915</v>
      </c>
      <c r="Q512" s="1">
        <f>IF(A512=0,"",VLOOKUP($A512,RESUMO!$A$8:$B$107,2,FALSE))</f>
        <v>17</v>
      </c>
    </row>
    <row r="513" spans="1:17" x14ac:dyDescent="0.25">
      <c r="A513" s="41">
        <v>44915</v>
      </c>
      <c r="B513" s="56">
        <v>1</v>
      </c>
      <c r="C513" t="s">
        <v>290</v>
      </c>
      <c r="D513" t="s">
        <v>291</v>
      </c>
      <c r="E513" t="s">
        <v>19</v>
      </c>
      <c r="G513" s="64">
        <v>170</v>
      </c>
      <c r="H513" s="56">
        <v>10</v>
      </c>
      <c r="I513" s="71">
        <v>1700</v>
      </c>
      <c r="J513" s="41">
        <v>44915</v>
      </c>
      <c r="K513" t="s">
        <v>20</v>
      </c>
      <c r="L513" t="s">
        <v>292</v>
      </c>
      <c r="N513" t="str">
        <f t="shared" si="34"/>
        <v>NÃO</v>
      </c>
      <c r="O513" t="str">
        <f t="shared" si="36"/>
        <v/>
      </c>
      <c r="P513" s="52" t="str">
        <f t="shared" si="35"/>
        <v>44915121594554668DIÁRIA17044915</v>
      </c>
      <c r="Q513" s="1">
        <f>IF(A513=0,"",VLOOKUP($A513,RESUMO!$A$8:$B$107,2,FALSE))</f>
        <v>17</v>
      </c>
    </row>
    <row r="514" spans="1:17" x14ac:dyDescent="0.25">
      <c r="A514" s="41">
        <v>44915</v>
      </c>
      <c r="B514" s="56">
        <v>1</v>
      </c>
      <c r="C514" t="s">
        <v>293</v>
      </c>
      <c r="D514" t="s">
        <v>294</v>
      </c>
      <c r="E514" t="s">
        <v>19</v>
      </c>
      <c r="G514" s="64">
        <v>170</v>
      </c>
      <c r="H514" s="56">
        <v>10</v>
      </c>
      <c r="I514" s="71">
        <v>1700</v>
      </c>
      <c r="J514" s="41">
        <v>44915</v>
      </c>
      <c r="K514" t="s">
        <v>20</v>
      </c>
      <c r="L514" t="s">
        <v>456</v>
      </c>
      <c r="N514" t="str">
        <f t="shared" si="34"/>
        <v>NÃO</v>
      </c>
      <c r="O514" t="str">
        <f t="shared" si="36"/>
        <v/>
      </c>
      <c r="P514" s="52" t="str">
        <f t="shared" si="35"/>
        <v>44915109394979646DIÁRIA17044915</v>
      </c>
      <c r="Q514" s="1">
        <f>IF(A514=0,"",VLOOKUP($A514,RESUMO!$A$8:$B$107,2,FALSE))</f>
        <v>17</v>
      </c>
    </row>
    <row r="515" spans="1:17" x14ac:dyDescent="0.25">
      <c r="A515" s="41">
        <v>44915</v>
      </c>
      <c r="B515" s="56">
        <v>1</v>
      </c>
      <c r="C515" t="s">
        <v>177</v>
      </c>
      <c r="D515" t="s">
        <v>178</v>
      </c>
      <c r="E515" t="s">
        <v>19</v>
      </c>
      <c r="G515" s="64">
        <v>190</v>
      </c>
      <c r="H515" s="56">
        <v>8</v>
      </c>
      <c r="I515" s="71">
        <v>1520</v>
      </c>
      <c r="J515" s="41">
        <v>44915</v>
      </c>
      <c r="K515" t="s">
        <v>20</v>
      </c>
      <c r="L515" t="s">
        <v>179</v>
      </c>
      <c r="N515" t="str">
        <f t="shared" si="34"/>
        <v>NÃO</v>
      </c>
      <c r="O515" t="str">
        <f t="shared" si="36"/>
        <v/>
      </c>
      <c r="P515" s="52" t="str">
        <f t="shared" si="35"/>
        <v>44915100959416650DIÁRIA19044915</v>
      </c>
      <c r="Q515" s="1">
        <f>IF(A515=0,"",VLOOKUP($A515,RESUMO!$A$8:$B$107,2,FALSE))</f>
        <v>17</v>
      </c>
    </row>
    <row r="516" spans="1:17" x14ac:dyDescent="0.25">
      <c r="A516" s="41">
        <v>44915</v>
      </c>
      <c r="B516" s="56">
        <v>1</v>
      </c>
      <c r="C516" t="s">
        <v>436</v>
      </c>
      <c r="D516" t="s">
        <v>437</v>
      </c>
      <c r="E516" t="s">
        <v>19</v>
      </c>
      <c r="G516" s="64">
        <v>180</v>
      </c>
      <c r="H516" s="56">
        <v>10</v>
      </c>
      <c r="I516" s="71">
        <v>1800</v>
      </c>
      <c r="J516" s="41">
        <v>44915</v>
      </c>
      <c r="K516" t="s">
        <v>20</v>
      </c>
      <c r="L516" t="s">
        <v>438</v>
      </c>
      <c r="N516" t="str">
        <f t="shared" si="34"/>
        <v>NÃO</v>
      </c>
      <c r="O516" t="str">
        <f t="shared" si="36"/>
        <v/>
      </c>
      <c r="P516" s="52" t="str">
        <f t="shared" si="35"/>
        <v>44915154228255604DIÁRIA18044915</v>
      </c>
      <c r="Q516" s="1">
        <f>IF(A516=0,"",VLOOKUP($A516,RESUMO!$A$8:$B$107,2,FALSE))</f>
        <v>17</v>
      </c>
    </row>
    <row r="517" spans="1:17" x14ac:dyDescent="0.25">
      <c r="A517" s="41">
        <v>44915</v>
      </c>
      <c r="B517" s="56">
        <v>1</v>
      </c>
      <c r="C517" t="s">
        <v>337</v>
      </c>
      <c r="D517" t="s">
        <v>338</v>
      </c>
      <c r="E517" t="s">
        <v>19</v>
      </c>
      <c r="G517" s="64">
        <v>180</v>
      </c>
      <c r="H517" s="56">
        <v>10</v>
      </c>
      <c r="I517" s="71">
        <v>1800</v>
      </c>
      <c r="J517" s="41">
        <v>44915</v>
      </c>
      <c r="K517" t="s">
        <v>20</v>
      </c>
      <c r="L517" t="s">
        <v>339</v>
      </c>
      <c r="N517" t="str">
        <f t="shared" si="34"/>
        <v>NÃO</v>
      </c>
      <c r="O517" t="str">
        <f t="shared" si="36"/>
        <v/>
      </c>
      <c r="P517" s="52" t="str">
        <f t="shared" si="35"/>
        <v>44915179702732620DIÁRIA18044915</v>
      </c>
      <c r="Q517" s="1">
        <f>IF(A517=0,"",VLOOKUP($A517,RESUMO!$A$8:$B$107,2,FALSE))</f>
        <v>17</v>
      </c>
    </row>
    <row r="518" spans="1:17" x14ac:dyDescent="0.25">
      <c r="A518" s="41">
        <v>44915</v>
      </c>
      <c r="B518">
        <v>2</v>
      </c>
      <c r="C518" t="s">
        <v>50</v>
      </c>
      <c r="D518" t="s">
        <v>51</v>
      </c>
      <c r="E518" t="s">
        <v>509</v>
      </c>
      <c r="G518" s="64">
        <v>12500</v>
      </c>
      <c r="H518" s="56">
        <v>1</v>
      </c>
      <c r="I518" s="71">
        <v>12500</v>
      </c>
      <c r="J518" s="41">
        <v>44915</v>
      </c>
      <c r="K518" t="s">
        <v>53</v>
      </c>
      <c r="M518" t="s">
        <v>138</v>
      </c>
      <c r="O518" t="str">
        <f t="shared" ref="O518:O581" si="37">IF($B518=5,"SIM","")</f>
        <v/>
      </c>
      <c r="P518" s="52" t="str">
        <f t="shared" ref="P518:P520" si="38">A518&amp;B518&amp;C518&amp;E518&amp;G518&amp;EDATE(J518,0)</f>
        <v>44915230104762000107ADM OBRA - PARC. 5/181250044915</v>
      </c>
      <c r="Q518" s="73">
        <f>IF(A518=0,"",VLOOKUP($A518,RESUMO!$A$8:$B$107,2,FALSE))</f>
        <v>17</v>
      </c>
    </row>
    <row r="519" spans="1:17" x14ac:dyDescent="0.25">
      <c r="A519" s="41">
        <v>44915</v>
      </c>
      <c r="B519">
        <v>2</v>
      </c>
      <c r="C519" t="s">
        <v>50</v>
      </c>
      <c r="D519" t="s">
        <v>51</v>
      </c>
      <c r="E519" t="s">
        <v>510</v>
      </c>
      <c r="G519" s="64">
        <v>12500</v>
      </c>
      <c r="H519" s="56">
        <v>1</v>
      </c>
      <c r="I519" s="71">
        <v>12500</v>
      </c>
      <c r="J519" s="41">
        <v>44915</v>
      </c>
      <c r="K519" t="s">
        <v>53</v>
      </c>
      <c r="M519" t="s">
        <v>138</v>
      </c>
      <c r="O519" t="str">
        <f t="shared" si="37"/>
        <v/>
      </c>
      <c r="P519" s="52" t="str">
        <f t="shared" si="38"/>
        <v>44915230104762000107ADM OBRA - PARC. 6/181250044915</v>
      </c>
      <c r="Q519" s="73">
        <f>IF(A519=0,"",VLOOKUP($A519,RESUMO!$A$8:$B$107,2,FALSE))</f>
        <v>17</v>
      </c>
    </row>
    <row r="520" spans="1:17" x14ac:dyDescent="0.25">
      <c r="A520" s="41">
        <v>44915</v>
      </c>
      <c r="B520" s="56">
        <v>2</v>
      </c>
      <c r="C520" t="s">
        <v>135</v>
      </c>
      <c r="D520" t="s">
        <v>136</v>
      </c>
      <c r="E520" t="s">
        <v>511</v>
      </c>
      <c r="G520" s="64">
        <v>90</v>
      </c>
      <c r="H520" s="56">
        <v>1</v>
      </c>
      <c r="I520" s="71">
        <v>90</v>
      </c>
      <c r="J520" s="41">
        <v>44915</v>
      </c>
      <c r="K520" t="s">
        <v>20</v>
      </c>
      <c r="L520" t="s">
        <v>76</v>
      </c>
      <c r="N520" t="str">
        <f t="shared" ref="N520" si="39">IF(ISERROR(SEARCH("NF",E520,1)),"NÃO","SIM")</f>
        <v>NÃO</v>
      </c>
      <c r="O520" t="str">
        <f t="shared" si="37"/>
        <v/>
      </c>
      <c r="P520" s="52" t="str">
        <f t="shared" si="38"/>
        <v>44915200000011045EVENTOS SST E-SOCIAL 20/129044915</v>
      </c>
      <c r="Q520" s="1">
        <f>IF(A520=0,"",VLOOKUP($A520,RESUMO!$A$8:$B$107,2,FALSE))</f>
        <v>17</v>
      </c>
    </row>
    <row r="521" spans="1:17" x14ac:dyDescent="0.25">
      <c r="A521" s="41">
        <v>44915</v>
      </c>
      <c r="B521" s="56">
        <v>2</v>
      </c>
      <c r="C521" t="s">
        <v>512</v>
      </c>
      <c r="D521" t="s">
        <v>513</v>
      </c>
      <c r="E521" t="s">
        <v>514</v>
      </c>
      <c r="F521" t="s">
        <v>515</v>
      </c>
      <c r="G521" s="64">
        <v>9824</v>
      </c>
      <c r="H521" s="56">
        <v>1</v>
      </c>
      <c r="I521" s="71">
        <v>9824</v>
      </c>
      <c r="J521" s="41">
        <v>44915</v>
      </c>
      <c r="K521" t="s">
        <v>33</v>
      </c>
      <c r="L521" t="s">
        <v>516</v>
      </c>
      <c r="N521" t="str">
        <f t="shared" ref="N521:N584" si="40">IF(ISERROR(SEARCH("NF",E521,1)),"NÃO","SIM")</f>
        <v>NÃO</v>
      </c>
      <c r="O521" t="str">
        <f t="shared" si="37"/>
        <v/>
      </c>
      <c r="P521" s="52" t="str">
        <f t="shared" ref="P521:P584" si="41">A521&amp;B521&amp;C521&amp;E521&amp;G521&amp;EDATE(J521,0)</f>
        <v>44915241549058000176PERFURAÇÃO DE POÇO982444915</v>
      </c>
      <c r="Q521" s="1">
        <f>IF(A521=0,"",VLOOKUP($A521,RESUMO!$A$8:$B$107,2,FALSE))</f>
        <v>17</v>
      </c>
    </row>
    <row r="522" spans="1:17" x14ac:dyDescent="0.25">
      <c r="A522" s="41">
        <v>44915</v>
      </c>
      <c r="B522" s="56">
        <v>2</v>
      </c>
      <c r="C522" t="s">
        <v>129</v>
      </c>
      <c r="D522" t="s">
        <v>130</v>
      </c>
      <c r="E522" t="s">
        <v>517</v>
      </c>
      <c r="G522" s="64">
        <v>727.2</v>
      </c>
      <c r="H522" s="56">
        <v>1</v>
      </c>
      <c r="I522" s="71">
        <v>727.2</v>
      </c>
      <c r="J522" s="41">
        <v>44915</v>
      </c>
      <c r="K522" t="s">
        <v>20</v>
      </c>
      <c r="L522" t="s">
        <v>132</v>
      </c>
      <c r="N522" t="str">
        <f t="shared" si="40"/>
        <v>NÃO</v>
      </c>
      <c r="O522" t="str">
        <f t="shared" si="37"/>
        <v/>
      </c>
      <c r="P522" s="52" t="str">
        <f t="shared" si="41"/>
        <v>44915200125682603FOLHA 13º 2022727,244915</v>
      </c>
      <c r="Q522" s="1">
        <f>IF(A522=0,"",VLOOKUP($A522,RESUMO!$A$8:$B$107,2,FALSE))</f>
        <v>17</v>
      </c>
    </row>
    <row r="523" spans="1:17" x14ac:dyDescent="0.25">
      <c r="A523" s="41">
        <v>44915</v>
      </c>
      <c r="B523" s="56">
        <v>3</v>
      </c>
      <c r="C523" t="s">
        <v>258</v>
      </c>
      <c r="D523" t="s">
        <v>259</v>
      </c>
      <c r="E523" t="s">
        <v>518</v>
      </c>
      <c r="F523" t="s">
        <v>519</v>
      </c>
      <c r="G523" s="64">
        <v>562</v>
      </c>
      <c r="H523" s="56">
        <v>1</v>
      </c>
      <c r="I523" s="71">
        <v>562</v>
      </c>
      <c r="J523" s="41">
        <v>44915</v>
      </c>
      <c r="K523" t="s">
        <v>48</v>
      </c>
      <c r="L523" t="s">
        <v>24</v>
      </c>
      <c r="N523" t="str">
        <f t="shared" si="40"/>
        <v>NÃO</v>
      </c>
      <c r="O523" t="str">
        <f t="shared" si="37"/>
        <v/>
      </c>
      <c r="P523" s="52" t="str">
        <f t="shared" si="41"/>
        <v>44915334713151000109PRESTAÇÃO DE SERVIÇO56244915</v>
      </c>
      <c r="Q523" s="1">
        <f>IF(A523=0,"",VLOOKUP($A523,RESUMO!$A$8:$B$107,2,FALSE))</f>
        <v>17</v>
      </c>
    </row>
    <row r="524" spans="1:17" x14ac:dyDescent="0.25">
      <c r="A524" s="41">
        <v>44915</v>
      </c>
      <c r="B524" s="56">
        <v>3</v>
      </c>
      <c r="C524" t="s">
        <v>258</v>
      </c>
      <c r="D524" t="s">
        <v>259</v>
      </c>
      <c r="E524" t="s">
        <v>520</v>
      </c>
      <c r="F524" t="s">
        <v>521</v>
      </c>
      <c r="G524" s="64">
        <v>562</v>
      </c>
      <c r="H524" s="56">
        <v>1</v>
      </c>
      <c r="I524" s="71">
        <v>562</v>
      </c>
      <c r="J524" s="41">
        <v>44921</v>
      </c>
      <c r="K524" t="s">
        <v>148</v>
      </c>
      <c r="L524" t="s">
        <v>24</v>
      </c>
      <c r="N524" t="str">
        <f t="shared" si="40"/>
        <v>NÃO</v>
      </c>
      <c r="O524" t="str">
        <f t="shared" si="37"/>
        <v/>
      </c>
      <c r="P524" s="52" t="str">
        <f t="shared" si="41"/>
        <v>44915334713151000109ALUGUEL DE EQUIPAMENTOS56244921</v>
      </c>
      <c r="Q524" s="1">
        <f>IF(A524=0,"",VLOOKUP($A524,RESUMO!$A$8:$B$107,2,FALSE))</f>
        <v>17</v>
      </c>
    </row>
    <row r="525" spans="1:17" x14ac:dyDescent="0.25">
      <c r="A525" s="41">
        <v>44915</v>
      </c>
      <c r="B525" s="56">
        <v>3</v>
      </c>
      <c r="C525" t="s">
        <v>144</v>
      </c>
      <c r="D525" t="s">
        <v>145</v>
      </c>
      <c r="E525" t="s">
        <v>407</v>
      </c>
      <c r="F525" t="s">
        <v>522</v>
      </c>
      <c r="G525" s="64">
        <v>580</v>
      </c>
      <c r="H525" s="56">
        <v>1</v>
      </c>
      <c r="I525" s="71">
        <v>580</v>
      </c>
      <c r="J525" s="41">
        <v>44923</v>
      </c>
      <c r="K525" t="s">
        <v>148</v>
      </c>
      <c r="L525" t="s">
        <v>24</v>
      </c>
      <c r="N525" t="str">
        <f t="shared" si="40"/>
        <v>NÃO</v>
      </c>
      <c r="O525" t="str">
        <f t="shared" si="37"/>
        <v/>
      </c>
      <c r="P525" s="52" t="str">
        <f t="shared" si="41"/>
        <v>44915307409393000130BETONEIRA E MARTELO58044923</v>
      </c>
      <c r="Q525" s="1">
        <f>IF(A525=0,"",VLOOKUP($A525,RESUMO!$A$8:$B$107,2,FALSE))</f>
        <v>17</v>
      </c>
    </row>
    <row r="526" spans="1:17" x14ac:dyDescent="0.25">
      <c r="A526" s="41">
        <v>44915</v>
      </c>
      <c r="B526" s="56">
        <v>3</v>
      </c>
      <c r="C526" t="s">
        <v>149</v>
      </c>
      <c r="D526" t="s">
        <v>150</v>
      </c>
      <c r="E526" t="s">
        <v>523</v>
      </c>
      <c r="G526" s="64">
        <v>104.65</v>
      </c>
      <c r="H526" s="56">
        <v>1</v>
      </c>
      <c r="I526" s="71">
        <v>104.65</v>
      </c>
      <c r="J526" s="41">
        <v>44926</v>
      </c>
      <c r="K526" t="s">
        <v>20</v>
      </c>
      <c r="L526" t="s">
        <v>24</v>
      </c>
      <c r="N526" t="str">
        <f t="shared" si="40"/>
        <v>NÃO</v>
      </c>
      <c r="O526" t="str">
        <f t="shared" si="37"/>
        <v/>
      </c>
      <c r="P526" s="52" t="str">
        <f t="shared" si="41"/>
        <v>44915338727707000177SEGURO COLABORADORES104,6544926</v>
      </c>
      <c r="Q526" s="1">
        <f>IF(A526=0,"",VLOOKUP($A526,RESUMO!$A$8:$B$107,2,FALSE))</f>
        <v>17</v>
      </c>
    </row>
    <row r="527" spans="1:17" x14ac:dyDescent="0.25">
      <c r="A527" s="41">
        <v>44915</v>
      </c>
      <c r="B527" s="56">
        <v>3</v>
      </c>
      <c r="C527" t="s">
        <v>466</v>
      </c>
      <c r="D527" t="s">
        <v>467</v>
      </c>
      <c r="E527" t="s">
        <v>524</v>
      </c>
      <c r="F527" t="s">
        <v>525</v>
      </c>
      <c r="G527" s="64">
        <v>461</v>
      </c>
      <c r="H527" s="56">
        <v>1</v>
      </c>
      <c r="I527" s="71">
        <v>461</v>
      </c>
      <c r="J527" s="41">
        <v>44928</v>
      </c>
      <c r="K527" t="s">
        <v>20</v>
      </c>
      <c r="L527" t="s">
        <v>24</v>
      </c>
      <c r="N527" t="str">
        <f t="shared" si="40"/>
        <v>NÃO</v>
      </c>
      <c r="O527" t="str">
        <f t="shared" si="37"/>
        <v/>
      </c>
      <c r="P527" s="52" t="str">
        <f t="shared" si="41"/>
        <v>44915324200699000100LUVAS46144928</v>
      </c>
      <c r="Q527" s="1">
        <f>IF(A527=0,"",VLOOKUP($A527,RESUMO!$A$8:$B$107,2,FALSE))</f>
        <v>17</v>
      </c>
    </row>
    <row r="528" spans="1:17" x14ac:dyDescent="0.25">
      <c r="A528" s="41">
        <v>44915</v>
      </c>
      <c r="B528" s="56">
        <v>3</v>
      </c>
      <c r="C528" t="s">
        <v>144</v>
      </c>
      <c r="D528" t="s">
        <v>145</v>
      </c>
      <c r="E528" t="s">
        <v>267</v>
      </c>
      <c r="F528" t="s">
        <v>526</v>
      </c>
      <c r="G528" s="64">
        <v>280</v>
      </c>
      <c r="H528" s="56">
        <v>1</v>
      </c>
      <c r="I528" s="71">
        <v>280</v>
      </c>
      <c r="J528" s="41">
        <v>44929</v>
      </c>
      <c r="K528" t="s">
        <v>148</v>
      </c>
      <c r="L528" t="s">
        <v>24</v>
      </c>
      <c r="N528" t="str">
        <f t="shared" si="40"/>
        <v>NÃO</v>
      </c>
      <c r="O528" t="str">
        <f t="shared" si="37"/>
        <v/>
      </c>
      <c r="P528" s="52" t="str">
        <f t="shared" si="41"/>
        <v>44915307409393000130SERRA DE BANCADA28044929</v>
      </c>
      <c r="Q528" s="1">
        <f>IF(A528=0,"",VLOOKUP($A528,RESUMO!$A$8:$B$107,2,FALSE))</f>
        <v>17</v>
      </c>
    </row>
    <row r="529" spans="1:17" x14ac:dyDescent="0.25">
      <c r="A529" s="41">
        <v>44915</v>
      </c>
      <c r="B529" s="56">
        <v>3</v>
      </c>
      <c r="C529" t="s">
        <v>221</v>
      </c>
      <c r="D529" t="s">
        <v>222</v>
      </c>
      <c r="E529" t="s">
        <v>527</v>
      </c>
      <c r="G529" s="64">
        <v>2003.38</v>
      </c>
      <c r="H529" s="56">
        <v>1</v>
      </c>
      <c r="I529" s="71">
        <v>2003.38</v>
      </c>
      <c r="J529" s="41">
        <v>44915</v>
      </c>
      <c r="K529" t="s">
        <v>20</v>
      </c>
      <c r="L529" t="s">
        <v>24</v>
      </c>
      <c r="N529" t="str">
        <f t="shared" si="40"/>
        <v>NÃO</v>
      </c>
      <c r="O529" t="str">
        <f t="shared" si="37"/>
        <v/>
      </c>
      <c r="P529" s="52" t="str">
        <f t="shared" si="41"/>
        <v>44915300394460000141INSS - 13º SALÁRIO 20222003,3844915</v>
      </c>
      <c r="Q529" s="1">
        <f>IF(A529=0,"",VLOOKUP($A529,RESUMO!$A$8:$B$107,2,FALSE))</f>
        <v>17</v>
      </c>
    </row>
    <row r="530" spans="1:17" x14ac:dyDescent="0.25">
      <c r="A530" s="41">
        <v>44915</v>
      </c>
      <c r="B530" s="56">
        <v>5</v>
      </c>
      <c r="C530" t="s">
        <v>363</v>
      </c>
      <c r="D530" t="s">
        <v>364</v>
      </c>
      <c r="E530" t="s">
        <v>528</v>
      </c>
      <c r="G530" s="64">
        <v>1400</v>
      </c>
      <c r="H530" s="56">
        <v>1</v>
      </c>
      <c r="I530" s="71">
        <v>1400</v>
      </c>
      <c r="J530" s="41">
        <v>44900</v>
      </c>
      <c r="K530" t="s">
        <v>28</v>
      </c>
      <c r="L530" t="s">
        <v>365</v>
      </c>
      <c r="N530" t="str">
        <f t="shared" si="40"/>
        <v>NÃO</v>
      </c>
      <c r="O530" t="str">
        <f t="shared" si="37"/>
        <v>SIM</v>
      </c>
      <c r="P530" s="52" t="str">
        <f t="shared" si="41"/>
        <v>44915505881010604FRETE 29/11/2022140044900</v>
      </c>
      <c r="Q530" s="1">
        <f>IF(A530=0,"",VLOOKUP($A530,RESUMO!$A$8:$B$107,2,FALSE))</f>
        <v>17</v>
      </c>
    </row>
    <row r="531" spans="1:17" x14ac:dyDescent="0.25">
      <c r="A531" s="41">
        <v>44931</v>
      </c>
      <c r="B531" s="56">
        <v>1</v>
      </c>
      <c r="C531" t="s">
        <v>34</v>
      </c>
      <c r="D531" t="s">
        <v>35</v>
      </c>
      <c r="E531" t="s">
        <v>175</v>
      </c>
      <c r="G531" s="64">
        <v>665.22</v>
      </c>
      <c r="H531" s="56">
        <v>1</v>
      </c>
      <c r="I531" s="71">
        <f t="shared" ref="I531:I557" si="42">G531*H531</f>
        <v>665.22</v>
      </c>
      <c r="J531" s="41">
        <v>44932</v>
      </c>
      <c r="K531" t="s">
        <v>20</v>
      </c>
      <c r="N531" t="str">
        <f t="shared" si="40"/>
        <v>NÃO</v>
      </c>
      <c r="O531" t="str">
        <f t="shared" si="37"/>
        <v/>
      </c>
      <c r="P531" s="52" t="str">
        <f t="shared" si="41"/>
        <v>44931170428051600SALÁRIO665,2244932</v>
      </c>
      <c r="Q531" s="1">
        <f>IF(A531=0,"",VLOOKUP($A531,RESUMO!$A$8:$B$107,2,FALSE))</f>
        <v>18</v>
      </c>
    </row>
    <row r="532" spans="1:17" x14ac:dyDescent="0.25">
      <c r="A532" s="41">
        <v>44931</v>
      </c>
      <c r="B532" s="56">
        <v>1</v>
      </c>
      <c r="C532" t="s">
        <v>34</v>
      </c>
      <c r="D532" t="s">
        <v>35</v>
      </c>
      <c r="E532" t="s">
        <v>211</v>
      </c>
      <c r="G532" s="64">
        <v>24.5</v>
      </c>
      <c r="H532" s="56">
        <v>19</v>
      </c>
      <c r="I532" s="71">
        <f t="shared" si="42"/>
        <v>465.5</v>
      </c>
      <c r="J532" s="41">
        <v>44932</v>
      </c>
      <c r="K532" t="s">
        <v>20</v>
      </c>
      <c r="N532" t="str">
        <f t="shared" si="40"/>
        <v>NÃO</v>
      </c>
      <c r="O532" t="str">
        <f t="shared" si="37"/>
        <v/>
      </c>
      <c r="P532" s="52" t="str">
        <f t="shared" si="41"/>
        <v>44931170428051600TRANSPORTE24,544932</v>
      </c>
      <c r="Q532" s="1">
        <f>IF(A532=0,"",VLOOKUP($A532,RESUMO!$A$8:$B$107,2,FALSE))</f>
        <v>18</v>
      </c>
    </row>
    <row r="533" spans="1:17" x14ac:dyDescent="0.25">
      <c r="A533" s="41">
        <v>44931</v>
      </c>
      <c r="B533" s="56">
        <v>1</v>
      </c>
      <c r="C533" t="s">
        <v>34</v>
      </c>
      <c r="D533" t="s">
        <v>35</v>
      </c>
      <c r="E533" t="s">
        <v>212</v>
      </c>
      <c r="G533" s="64">
        <v>4</v>
      </c>
      <c r="H533" s="56">
        <v>19</v>
      </c>
      <c r="I533" s="71">
        <f t="shared" si="42"/>
        <v>76</v>
      </c>
      <c r="J533" s="41">
        <v>44932</v>
      </c>
      <c r="K533" t="s">
        <v>20</v>
      </c>
      <c r="N533" t="str">
        <f t="shared" si="40"/>
        <v>NÃO</v>
      </c>
      <c r="O533" t="str">
        <f t="shared" si="37"/>
        <v/>
      </c>
      <c r="P533" s="52" t="str">
        <f t="shared" si="41"/>
        <v>44931170428051600CAFÉ444932</v>
      </c>
      <c r="Q533" s="1">
        <f>IF(A533=0,"",VLOOKUP($A533,RESUMO!$A$8:$B$107,2,FALSE))</f>
        <v>18</v>
      </c>
    </row>
    <row r="534" spans="1:17" x14ac:dyDescent="0.25">
      <c r="A534" s="41">
        <v>44931</v>
      </c>
      <c r="B534" s="56">
        <v>1</v>
      </c>
      <c r="C534" t="s">
        <v>17</v>
      </c>
      <c r="D534" t="s">
        <v>18</v>
      </c>
      <c r="E534" t="s">
        <v>175</v>
      </c>
      <c r="G534" s="64">
        <v>903.27</v>
      </c>
      <c r="H534" s="56">
        <v>1</v>
      </c>
      <c r="I534" s="71">
        <f t="shared" si="42"/>
        <v>903.27</v>
      </c>
      <c r="J534" s="41">
        <v>44932</v>
      </c>
      <c r="K534" t="s">
        <v>20</v>
      </c>
      <c r="N534" t="str">
        <f t="shared" si="40"/>
        <v>NÃO</v>
      </c>
      <c r="O534" t="str">
        <f t="shared" si="37"/>
        <v/>
      </c>
      <c r="P534" s="52" t="str">
        <f t="shared" si="41"/>
        <v>44931112125858606SALÁRIO903,2744932</v>
      </c>
      <c r="Q534" s="1">
        <f>IF(A534=0,"",VLOOKUP($A534,RESUMO!$A$8:$B$107,2,FALSE))</f>
        <v>18</v>
      </c>
    </row>
    <row r="535" spans="1:17" x14ac:dyDescent="0.25">
      <c r="A535" s="41">
        <v>44931</v>
      </c>
      <c r="B535" s="56">
        <v>1</v>
      </c>
      <c r="C535" t="s">
        <v>17</v>
      </c>
      <c r="D535" t="s">
        <v>18</v>
      </c>
      <c r="E535" t="s">
        <v>211</v>
      </c>
      <c r="G535" s="64">
        <v>24.5</v>
      </c>
      <c r="H535" s="56">
        <v>17</v>
      </c>
      <c r="I535" s="71">
        <f t="shared" si="42"/>
        <v>416.5</v>
      </c>
      <c r="J535" s="41">
        <v>44932</v>
      </c>
      <c r="K535" t="s">
        <v>20</v>
      </c>
      <c r="N535" t="str">
        <f t="shared" si="40"/>
        <v>NÃO</v>
      </c>
      <c r="O535" t="str">
        <f t="shared" si="37"/>
        <v/>
      </c>
      <c r="P535" s="52" t="str">
        <f t="shared" si="41"/>
        <v>44931112125858606TRANSPORTE24,544932</v>
      </c>
      <c r="Q535" s="1">
        <f>IF(A535=0,"",VLOOKUP($A535,RESUMO!$A$8:$B$107,2,FALSE))</f>
        <v>18</v>
      </c>
    </row>
    <row r="536" spans="1:17" x14ac:dyDescent="0.25">
      <c r="A536" s="41">
        <v>44931</v>
      </c>
      <c r="B536" s="56">
        <v>1</v>
      </c>
      <c r="C536" t="s">
        <v>17</v>
      </c>
      <c r="D536" t="s">
        <v>18</v>
      </c>
      <c r="E536" t="s">
        <v>212</v>
      </c>
      <c r="G536" s="64">
        <v>4</v>
      </c>
      <c r="H536" s="56">
        <v>17</v>
      </c>
      <c r="I536" s="71">
        <f t="shared" si="42"/>
        <v>68</v>
      </c>
      <c r="J536" s="41">
        <v>44932</v>
      </c>
      <c r="K536" t="s">
        <v>20</v>
      </c>
      <c r="N536" t="str">
        <f t="shared" si="40"/>
        <v>NÃO</v>
      </c>
      <c r="O536" t="str">
        <f t="shared" si="37"/>
        <v/>
      </c>
      <c r="P536" s="52" t="str">
        <f t="shared" si="41"/>
        <v>44931112125858606CAFÉ444932</v>
      </c>
      <c r="Q536" s="1">
        <f>IF(A536=0,"",VLOOKUP($A536,RESUMO!$A$8:$B$107,2,FALSE))</f>
        <v>18</v>
      </c>
    </row>
    <row r="537" spans="1:17" x14ac:dyDescent="0.25">
      <c r="A537" s="41">
        <v>44931</v>
      </c>
      <c r="B537" s="56">
        <v>1</v>
      </c>
      <c r="C537" t="s">
        <v>180</v>
      </c>
      <c r="D537" t="s">
        <v>181</v>
      </c>
      <c r="E537" t="s">
        <v>175</v>
      </c>
      <c r="G537" s="64">
        <v>621.54</v>
      </c>
      <c r="H537" s="56">
        <v>1</v>
      </c>
      <c r="I537" s="71">
        <f t="shared" si="42"/>
        <v>621.54</v>
      </c>
      <c r="J537" s="41">
        <v>44932</v>
      </c>
      <c r="K537" t="s">
        <v>20</v>
      </c>
      <c r="N537" t="str">
        <f t="shared" si="40"/>
        <v>NÃO</v>
      </c>
      <c r="O537" t="str">
        <f t="shared" si="37"/>
        <v/>
      </c>
      <c r="P537" s="52" t="str">
        <f t="shared" si="41"/>
        <v>44931111200000000SALÁRIO621,5444932</v>
      </c>
      <c r="Q537" s="1">
        <f>IF(A537=0,"",VLOOKUP($A537,RESUMO!$A$8:$B$107,2,FALSE))</f>
        <v>18</v>
      </c>
    </row>
    <row r="538" spans="1:17" x14ac:dyDescent="0.25">
      <c r="A538" s="41">
        <v>44931</v>
      </c>
      <c r="B538" s="56">
        <v>1</v>
      </c>
      <c r="C538" t="s">
        <v>180</v>
      </c>
      <c r="D538" t="s">
        <v>181</v>
      </c>
      <c r="E538" t="s">
        <v>211</v>
      </c>
      <c r="G538" s="64">
        <v>35</v>
      </c>
      <c r="H538" s="56">
        <v>19</v>
      </c>
      <c r="I538" s="71">
        <f t="shared" si="42"/>
        <v>665</v>
      </c>
      <c r="J538" s="41">
        <v>44932</v>
      </c>
      <c r="K538" t="s">
        <v>20</v>
      </c>
      <c r="N538" t="str">
        <f t="shared" si="40"/>
        <v>NÃO</v>
      </c>
      <c r="O538" t="str">
        <f t="shared" si="37"/>
        <v/>
      </c>
      <c r="P538" s="52" t="str">
        <f t="shared" si="41"/>
        <v>44931111200000000TRANSPORTE3544932</v>
      </c>
      <c r="Q538" s="1">
        <f>IF(A538=0,"",VLOOKUP($A538,RESUMO!$A$8:$B$107,2,FALSE))</f>
        <v>18</v>
      </c>
    </row>
    <row r="539" spans="1:17" x14ac:dyDescent="0.25">
      <c r="A539" s="41">
        <v>44931</v>
      </c>
      <c r="B539" s="56">
        <v>1</v>
      </c>
      <c r="C539" t="s">
        <v>180</v>
      </c>
      <c r="D539" t="s">
        <v>181</v>
      </c>
      <c r="E539" t="s">
        <v>212</v>
      </c>
      <c r="G539" s="64">
        <v>4</v>
      </c>
      <c r="H539" s="56">
        <v>19</v>
      </c>
      <c r="I539" s="71">
        <f t="shared" si="42"/>
        <v>76</v>
      </c>
      <c r="J539" s="41">
        <v>44932</v>
      </c>
      <c r="K539" t="s">
        <v>20</v>
      </c>
      <c r="N539" t="str">
        <f t="shared" si="40"/>
        <v>NÃO</v>
      </c>
      <c r="O539" t="str">
        <f t="shared" si="37"/>
        <v/>
      </c>
      <c r="P539" s="52" t="str">
        <f t="shared" si="41"/>
        <v>44931111200000000CAFÉ444932</v>
      </c>
      <c r="Q539" s="1">
        <f>IF(A539=0,"",VLOOKUP($A539,RESUMO!$A$8:$B$107,2,FALSE))</f>
        <v>18</v>
      </c>
    </row>
    <row r="540" spans="1:17" x14ac:dyDescent="0.25">
      <c r="A540" s="41">
        <v>44931</v>
      </c>
      <c r="B540" s="56">
        <v>1</v>
      </c>
      <c r="C540" t="s">
        <v>279</v>
      </c>
      <c r="D540" t="s">
        <v>280</v>
      </c>
      <c r="E540" t="s">
        <v>175</v>
      </c>
      <c r="G540" s="64">
        <v>2095.6</v>
      </c>
      <c r="H540" s="56">
        <v>1</v>
      </c>
      <c r="I540" s="71">
        <f t="shared" si="42"/>
        <v>2095.6</v>
      </c>
      <c r="J540" s="41">
        <v>44932</v>
      </c>
      <c r="K540" t="s">
        <v>20</v>
      </c>
      <c r="N540" t="str">
        <f t="shared" si="40"/>
        <v>NÃO</v>
      </c>
      <c r="O540" t="str">
        <f t="shared" si="37"/>
        <v/>
      </c>
      <c r="P540" s="52" t="str">
        <f t="shared" si="41"/>
        <v>44931110526143614SALÁRIO2095,644932</v>
      </c>
      <c r="Q540" s="1">
        <f>IF(A540=0,"",VLOOKUP($A540,RESUMO!$A$8:$B$107,2,FALSE))</f>
        <v>18</v>
      </c>
    </row>
    <row r="541" spans="1:17" x14ac:dyDescent="0.25">
      <c r="A541" s="41">
        <v>44931</v>
      </c>
      <c r="B541" s="56">
        <v>1</v>
      </c>
      <c r="C541" t="s">
        <v>279</v>
      </c>
      <c r="D541" t="s">
        <v>280</v>
      </c>
      <c r="E541" t="s">
        <v>211</v>
      </c>
      <c r="G541" s="64">
        <v>35.5</v>
      </c>
      <c r="H541" s="56">
        <v>22</v>
      </c>
      <c r="I541" s="71">
        <f t="shared" si="42"/>
        <v>781</v>
      </c>
      <c r="J541" s="41">
        <v>44932</v>
      </c>
      <c r="K541" t="s">
        <v>20</v>
      </c>
      <c r="N541" t="str">
        <f t="shared" si="40"/>
        <v>NÃO</v>
      </c>
      <c r="O541" t="str">
        <f t="shared" si="37"/>
        <v/>
      </c>
      <c r="P541" s="52" t="str">
        <f t="shared" si="41"/>
        <v>44931110526143614TRANSPORTE35,544932</v>
      </c>
      <c r="Q541" s="1">
        <f>IF(A541=0,"",VLOOKUP($A541,RESUMO!$A$8:$B$107,2,FALSE))</f>
        <v>18</v>
      </c>
    </row>
    <row r="542" spans="1:17" x14ac:dyDescent="0.25">
      <c r="A542" s="41">
        <v>44931</v>
      </c>
      <c r="B542" s="56">
        <v>1</v>
      </c>
      <c r="C542" t="s">
        <v>279</v>
      </c>
      <c r="D542" t="s">
        <v>280</v>
      </c>
      <c r="E542" t="s">
        <v>212</v>
      </c>
      <c r="G542" s="64">
        <v>4</v>
      </c>
      <c r="H542" s="56">
        <v>22</v>
      </c>
      <c r="I542" s="71">
        <f t="shared" si="42"/>
        <v>88</v>
      </c>
      <c r="J542" s="41">
        <v>44932</v>
      </c>
      <c r="K542" t="s">
        <v>20</v>
      </c>
      <c r="N542" t="str">
        <f t="shared" si="40"/>
        <v>NÃO</v>
      </c>
      <c r="O542" t="str">
        <f t="shared" si="37"/>
        <v/>
      </c>
      <c r="P542" s="52" t="str">
        <f t="shared" si="41"/>
        <v>44931110526143614CAFÉ444932</v>
      </c>
      <c r="Q542" s="1">
        <f>IF(A542=0,"",VLOOKUP($A542,RESUMO!$A$8:$B$107,2,FALSE))</f>
        <v>18</v>
      </c>
    </row>
    <row r="543" spans="1:17" x14ac:dyDescent="0.25">
      <c r="A543" s="41">
        <v>44931</v>
      </c>
      <c r="B543" s="56">
        <v>1</v>
      </c>
      <c r="C543" t="s">
        <v>391</v>
      </c>
      <c r="D543" t="s">
        <v>392</v>
      </c>
      <c r="E543" t="s">
        <v>175</v>
      </c>
      <c r="G543" s="64">
        <v>1181.44</v>
      </c>
      <c r="H543" s="56">
        <v>1</v>
      </c>
      <c r="I543" s="71">
        <f t="shared" si="42"/>
        <v>1181.44</v>
      </c>
      <c r="J543" s="41">
        <v>44932</v>
      </c>
      <c r="K543" t="s">
        <v>20</v>
      </c>
      <c r="N543" t="str">
        <f t="shared" si="40"/>
        <v>NÃO</v>
      </c>
      <c r="O543" t="str">
        <f t="shared" si="37"/>
        <v/>
      </c>
      <c r="P543" s="52" t="str">
        <f t="shared" si="41"/>
        <v>44931111776778650SALÁRIO1181,4444932</v>
      </c>
      <c r="Q543" s="1">
        <f>IF(A543=0,"",VLOOKUP($A543,RESUMO!$A$8:$B$107,2,FALSE))</f>
        <v>18</v>
      </c>
    </row>
    <row r="544" spans="1:17" x14ac:dyDescent="0.25">
      <c r="A544" s="41">
        <v>44931</v>
      </c>
      <c r="B544" s="56">
        <v>1</v>
      </c>
      <c r="C544" t="s">
        <v>391</v>
      </c>
      <c r="D544" t="s">
        <v>392</v>
      </c>
      <c r="E544" t="s">
        <v>211</v>
      </c>
      <c r="G544" s="64">
        <v>34.799999999999997</v>
      </c>
      <c r="H544" s="56">
        <v>21</v>
      </c>
      <c r="I544" s="71">
        <f t="shared" si="42"/>
        <v>730.8</v>
      </c>
      <c r="J544" s="41">
        <v>44932</v>
      </c>
      <c r="K544" t="s">
        <v>20</v>
      </c>
      <c r="N544" t="str">
        <f t="shared" si="40"/>
        <v>NÃO</v>
      </c>
      <c r="O544" t="str">
        <f t="shared" si="37"/>
        <v/>
      </c>
      <c r="P544" s="52" t="str">
        <f t="shared" si="41"/>
        <v>44931111776778650TRANSPORTE34,844932</v>
      </c>
      <c r="Q544" s="1">
        <f>IF(A544=0,"",VLOOKUP($A544,RESUMO!$A$8:$B$107,2,FALSE))</f>
        <v>18</v>
      </c>
    </row>
    <row r="545" spans="1:17" x14ac:dyDescent="0.25">
      <c r="A545" s="41">
        <v>44931</v>
      </c>
      <c r="B545" s="56">
        <v>1</v>
      </c>
      <c r="C545" t="s">
        <v>391</v>
      </c>
      <c r="D545" t="s">
        <v>392</v>
      </c>
      <c r="E545" t="s">
        <v>212</v>
      </c>
      <c r="G545" s="64">
        <v>4</v>
      </c>
      <c r="H545" s="56">
        <v>21</v>
      </c>
      <c r="I545" s="71">
        <f t="shared" si="42"/>
        <v>84</v>
      </c>
      <c r="J545" s="41">
        <v>44932</v>
      </c>
      <c r="K545" t="s">
        <v>20</v>
      </c>
      <c r="N545" t="str">
        <f t="shared" si="40"/>
        <v>NÃO</v>
      </c>
      <c r="O545" t="str">
        <f t="shared" si="37"/>
        <v/>
      </c>
      <c r="P545" s="52" t="str">
        <f t="shared" si="41"/>
        <v>44931111776778650CAFÉ444932</v>
      </c>
      <c r="Q545" s="1">
        <f>IF(A545=0,"",VLOOKUP($A545,RESUMO!$A$8:$B$107,2,FALSE))</f>
        <v>18</v>
      </c>
    </row>
    <row r="546" spans="1:17" x14ac:dyDescent="0.25">
      <c r="A546" s="41">
        <v>44931</v>
      </c>
      <c r="B546" s="1">
        <v>1</v>
      </c>
      <c r="C546" s="67" t="s">
        <v>529</v>
      </c>
      <c r="D546" s="54" t="s">
        <v>530</v>
      </c>
      <c r="E546" t="s">
        <v>175</v>
      </c>
      <c r="G546" s="64">
        <v>837.75</v>
      </c>
      <c r="H546" s="56">
        <v>1</v>
      </c>
      <c r="I546" s="71">
        <f t="shared" si="42"/>
        <v>837.75</v>
      </c>
      <c r="J546" s="41">
        <v>44932</v>
      </c>
      <c r="K546" t="s">
        <v>20</v>
      </c>
      <c r="N546" t="str">
        <f t="shared" si="40"/>
        <v>NÃO</v>
      </c>
      <c r="O546" t="str">
        <f t="shared" si="37"/>
        <v/>
      </c>
      <c r="P546" s="52" t="str">
        <f t="shared" si="41"/>
        <v>44931193649070600SALÁRIO837,7544932</v>
      </c>
      <c r="Q546" s="1">
        <f>IF(A546=0,"",VLOOKUP($A546,RESUMO!$A$8:$B$107,2,FALSE))</f>
        <v>18</v>
      </c>
    </row>
    <row r="547" spans="1:17" x14ac:dyDescent="0.25">
      <c r="A547" s="41">
        <v>44931</v>
      </c>
      <c r="B547" s="1">
        <v>1</v>
      </c>
      <c r="C547" s="67" t="s">
        <v>529</v>
      </c>
      <c r="D547" s="54" t="s">
        <v>530</v>
      </c>
      <c r="E547" t="s">
        <v>211</v>
      </c>
      <c r="G547" s="64">
        <v>35.5</v>
      </c>
      <c r="H547" s="56">
        <v>22</v>
      </c>
      <c r="I547" s="71">
        <f t="shared" si="42"/>
        <v>781</v>
      </c>
      <c r="J547" s="41">
        <v>44932</v>
      </c>
      <c r="K547" t="s">
        <v>20</v>
      </c>
      <c r="N547" t="str">
        <f t="shared" si="40"/>
        <v>NÃO</v>
      </c>
      <c r="O547" t="str">
        <f t="shared" si="37"/>
        <v/>
      </c>
      <c r="P547" s="52" t="str">
        <f t="shared" si="41"/>
        <v>44931193649070600TRANSPORTE35,544932</v>
      </c>
      <c r="Q547" s="1">
        <f>IF(A547=0,"",VLOOKUP($A547,RESUMO!$A$8:$B$107,2,FALSE))</f>
        <v>18</v>
      </c>
    </row>
    <row r="548" spans="1:17" x14ac:dyDescent="0.25">
      <c r="A548" s="41">
        <v>44931</v>
      </c>
      <c r="B548" s="1">
        <v>1</v>
      </c>
      <c r="C548" s="67" t="s">
        <v>529</v>
      </c>
      <c r="D548" s="54" t="s">
        <v>530</v>
      </c>
      <c r="E548" t="s">
        <v>212</v>
      </c>
      <c r="G548" s="64">
        <v>4</v>
      </c>
      <c r="H548" s="56">
        <v>22</v>
      </c>
      <c r="I548" s="71">
        <f t="shared" si="42"/>
        <v>88</v>
      </c>
      <c r="J548" s="41">
        <v>44932</v>
      </c>
      <c r="K548" t="s">
        <v>20</v>
      </c>
      <c r="N548" t="str">
        <f t="shared" si="40"/>
        <v>NÃO</v>
      </c>
      <c r="O548" t="str">
        <f t="shared" si="37"/>
        <v/>
      </c>
      <c r="P548" s="52" t="str">
        <f t="shared" si="41"/>
        <v>44931193649070600CAFÉ444932</v>
      </c>
      <c r="Q548" s="1">
        <f>IF(A548=0,"",VLOOKUP($A548,RESUMO!$A$8:$B$107,2,FALSE))</f>
        <v>18</v>
      </c>
    </row>
    <row r="549" spans="1:17" x14ac:dyDescent="0.25">
      <c r="A549" s="41">
        <v>44931</v>
      </c>
      <c r="B549" s="56">
        <v>1</v>
      </c>
      <c r="C549" t="s">
        <v>282</v>
      </c>
      <c r="D549" t="s">
        <v>283</v>
      </c>
      <c r="E549" t="s">
        <v>19</v>
      </c>
      <c r="G549" s="64">
        <v>130</v>
      </c>
      <c r="H549" s="56">
        <v>11</v>
      </c>
      <c r="I549" s="71">
        <v>2283.6</v>
      </c>
      <c r="J549" s="41">
        <v>44932</v>
      </c>
      <c r="K549" t="s">
        <v>20</v>
      </c>
      <c r="N549" t="str">
        <f t="shared" si="40"/>
        <v>NÃO</v>
      </c>
      <c r="O549" t="str">
        <f t="shared" si="37"/>
        <v/>
      </c>
      <c r="P549" s="52" t="str">
        <f t="shared" si="41"/>
        <v>44931114758063613DIÁRIA13044932</v>
      </c>
      <c r="Q549" s="1">
        <f>IF(A549=0,"",VLOOKUP($A549,RESUMO!$A$8:$B$107,2,FALSE))</f>
        <v>18</v>
      </c>
    </row>
    <row r="550" spans="1:17" x14ac:dyDescent="0.25">
      <c r="A550" s="41">
        <v>44931</v>
      </c>
      <c r="B550" s="56">
        <v>1</v>
      </c>
      <c r="C550" t="s">
        <v>285</v>
      </c>
      <c r="D550" t="s">
        <v>286</v>
      </c>
      <c r="E550" t="s">
        <v>19</v>
      </c>
      <c r="G550" s="64">
        <v>130</v>
      </c>
      <c r="H550" s="56">
        <v>10</v>
      </c>
      <c r="I550" s="71">
        <v>2169</v>
      </c>
      <c r="J550" s="41">
        <v>44932</v>
      </c>
      <c r="K550" t="s">
        <v>20</v>
      </c>
      <c r="N550" t="str">
        <f t="shared" si="40"/>
        <v>NÃO</v>
      </c>
      <c r="O550" t="str">
        <f t="shared" si="37"/>
        <v/>
      </c>
      <c r="P550" s="52" t="str">
        <f t="shared" si="41"/>
        <v>44931106493573610DIÁRIA13044932</v>
      </c>
      <c r="Q550" s="1">
        <f>IF(A550=0,"",VLOOKUP($A550,RESUMO!$A$8:$B$107,2,FALSE))</f>
        <v>18</v>
      </c>
    </row>
    <row r="551" spans="1:17" x14ac:dyDescent="0.25">
      <c r="A551" s="41">
        <v>44931</v>
      </c>
      <c r="B551" s="56">
        <v>1</v>
      </c>
      <c r="C551" t="s">
        <v>334</v>
      </c>
      <c r="D551" t="s">
        <v>335</v>
      </c>
      <c r="E551" t="s">
        <v>19</v>
      </c>
      <c r="G551" s="64">
        <v>110</v>
      </c>
      <c r="H551" s="56">
        <v>11</v>
      </c>
      <c r="I551" s="71">
        <v>2079</v>
      </c>
      <c r="J551" s="41">
        <v>44932</v>
      </c>
      <c r="K551" t="s">
        <v>20</v>
      </c>
      <c r="N551" t="str">
        <f t="shared" si="40"/>
        <v>NÃO</v>
      </c>
      <c r="O551" t="str">
        <f t="shared" si="37"/>
        <v/>
      </c>
      <c r="P551" s="52" t="str">
        <f t="shared" si="41"/>
        <v>44931103124439600DIÁRIA11044932</v>
      </c>
      <c r="Q551" s="1">
        <f>IF(A551=0,"",VLOOKUP($A551,RESUMO!$A$8:$B$107,2,FALSE))</f>
        <v>18</v>
      </c>
    </row>
    <row r="552" spans="1:17" x14ac:dyDescent="0.25">
      <c r="A552" s="41">
        <v>44931</v>
      </c>
      <c r="B552" s="56">
        <v>1</v>
      </c>
      <c r="C552" t="s">
        <v>290</v>
      </c>
      <c r="D552" t="s">
        <v>291</v>
      </c>
      <c r="E552" t="s">
        <v>19</v>
      </c>
      <c r="G552" s="64">
        <v>170</v>
      </c>
      <c r="H552" s="56">
        <v>4</v>
      </c>
      <c r="I552" s="71">
        <f t="shared" si="42"/>
        <v>680</v>
      </c>
      <c r="J552" s="41">
        <v>44932</v>
      </c>
      <c r="K552" t="s">
        <v>20</v>
      </c>
      <c r="N552" t="str">
        <f t="shared" si="40"/>
        <v>NÃO</v>
      </c>
      <c r="O552" t="str">
        <f t="shared" si="37"/>
        <v/>
      </c>
      <c r="P552" s="52" t="str">
        <f t="shared" si="41"/>
        <v>44931121594554668DIÁRIA17044932</v>
      </c>
      <c r="Q552" s="1">
        <f>IF(A552=0,"",VLOOKUP($A552,RESUMO!$A$8:$B$107,2,FALSE))</f>
        <v>18</v>
      </c>
    </row>
    <row r="553" spans="1:17" x14ac:dyDescent="0.25">
      <c r="A553" s="41">
        <v>44931</v>
      </c>
      <c r="B553" s="56">
        <v>1</v>
      </c>
      <c r="C553" t="s">
        <v>293</v>
      </c>
      <c r="D553" t="s">
        <v>294</v>
      </c>
      <c r="E553" t="s">
        <v>19</v>
      </c>
      <c r="G553" s="64">
        <v>170</v>
      </c>
      <c r="H553" s="56">
        <v>4</v>
      </c>
      <c r="I553" s="71">
        <f t="shared" si="42"/>
        <v>680</v>
      </c>
      <c r="J553" s="41">
        <v>44932</v>
      </c>
      <c r="K553" t="s">
        <v>20</v>
      </c>
      <c r="N553" t="str">
        <f t="shared" si="40"/>
        <v>NÃO</v>
      </c>
      <c r="O553" t="str">
        <f t="shared" si="37"/>
        <v/>
      </c>
      <c r="P553" s="52" t="str">
        <f t="shared" si="41"/>
        <v>44931109394979646DIÁRIA17044932</v>
      </c>
      <c r="Q553" s="1">
        <f>IF(A553=0,"",VLOOKUP($A553,RESUMO!$A$8:$B$107,2,FALSE))</f>
        <v>18</v>
      </c>
    </row>
    <row r="554" spans="1:17" x14ac:dyDescent="0.25">
      <c r="A554" s="41">
        <v>44931</v>
      </c>
      <c r="B554" s="56">
        <v>1</v>
      </c>
      <c r="C554" t="s">
        <v>177</v>
      </c>
      <c r="D554" t="s">
        <v>178</v>
      </c>
      <c r="E554" t="s">
        <v>19</v>
      </c>
      <c r="G554" s="64">
        <v>190</v>
      </c>
      <c r="H554" s="56">
        <v>4</v>
      </c>
      <c r="I554" s="71">
        <f t="shared" si="42"/>
        <v>760</v>
      </c>
      <c r="J554" s="41">
        <v>44932</v>
      </c>
      <c r="K554" t="s">
        <v>20</v>
      </c>
      <c r="N554" t="str">
        <f t="shared" si="40"/>
        <v>NÃO</v>
      </c>
      <c r="O554" t="str">
        <f t="shared" si="37"/>
        <v/>
      </c>
      <c r="P554" s="52" t="str">
        <f t="shared" si="41"/>
        <v>44931100959416650DIÁRIA19044932</v>
      </c>
      <c r="Q554" s="1">
        <f>IF(A554=0,"",VLOOKUP($A554,RESUMO!$A$8:$B$107,2,FALSE))</f>
        <v>18</v>
      </c>
    </row>
    <row r="555" spans="1:17" x14ac:dyDescent="0.25">
      <c r="A555" s="41">
        <v>44931</v>
      </c>
      <c r="B555" s="56">
        <v>1</v>
      </c>
      <c r="C555" t="s">
        <v>436</v>
      </c>
      <c r="D555" t="s">
        <v>437</v>
      </c>
      <c r="E555" t="s">
        <v>19</v>
      </c>
      <c r="G555" s="64">
        <v>180</v>
      </c>
      <c r="H555" s="56">
        <v>4</v>
      </c>
      <c r="I555" s="71">
        <f t="shared" si="42"/>
        <v>720</v>
      </c>
      <c r="J555" s="41">
        <v>44932</v>
      </c>
      <c r="K555" t="s">
        <v>20</v>
      </c>
      <c r="N555" t="str">
        <f t="shared" si="40"/>
        <v>NÃO</v>
      </c>
      <c r="O555" t="str">
        <f t="shared" si="37"/>
        <v/>
      </c>
      <c r="P555" s="52" t="str">
        <f t="shared" si="41"/>
        <v>44931154228255604DIÁRIA18044932</v>
      </c>
      <c r="Q555" s="1">
        <f>IF(A555=0,"",VLOOKUP($A555,RESUMO!$A$8:$B$107,2,FALSE))</f>
        <v>18</v>
      </c>
    </row>
    <row r="556" spans="1:17" x14ac:dyDescent="0.25">
      <c r="A556" s="41">
        <v>44931</v>
      </c>
      <c r="B556" s="56">
        <v>1</v>
      </c>
      <c r="C556" s="68" t="s">
        <v>531</v>
      </c>
      <c r="D556" t="s">
        <v>532</v>
      </c>
      <c r="E556" t="s">
        <v>19</v>
      </c>
      <c r="G556" s="64">
        <v>180</v>
      </c>
      <c r="H556" s="56">
        <v>5</v>
      </c>
      <c r="I556" s="71">
        <f t="shared" si="42"/>
        <v>900</v>
      </c>
      <c r="J556" s="41">
        <v>44932</v>
      </c>
      <c r="K556" t="s">
        <v>20</v>
      </c>
      <c r="N556" t="str">
        <f t="shared" si="40"/>
        <v>NÃO</v>
      </c>
      <c r="O556" t="str">
        <f t="shared" si="37"/>
        <v/>
      </c>
      <c r="P556" s="52" t="str">
        <f t="shared" si="41"/>
        <v>44931106182897635DIÁRIA18044932</v>
      </c>
      <c r="Q556" s="1">
        <f>IF(A556=0,"",VLOOKUP($A556,RESUMO!$A$8:$B$107,2,FALSE))</f>
        <v>18</v>
      </c>
    </row>
    <row r="557" spans="1:17" x14ac:dyDescent="0.25">
      <c r="A557" s="41">
        <v>44931</v>
      </c>
      <c r="B557" s="56">
        <v>1</v>
      </c>
      <c r="C557" t="s">
        <v>337</v>
      </c>
      <c r="D557" t="s">
        <v>338</v>
      </c>
      <c r="E557" t="s">
        <v>19</v>
      </c>
      <c r="G557" s="64">
        <v>180</v>
      </c>
      <c r="H557" s="56">
        <v>4</v>
      </c>
      <c r="I557" s="71">
        <f t="shared" si="42"/>
        <v>720</v>
      </c>
      <c r="J557" s="41">
        <v>44932</v>
      </c>
      <c r="K557" t="s">
        <v>20</v>
      </c>
      <c r="N557" t="str">
        <f t="shared" si="40"/>
        <v>NÃO</v>
      </c>
      <c r="O557" t="str">
        <f t="shared" si="37"/>
        <v/>
      </c>
      <c r="P557" s="52" t="str">
        <f t="shared" si="41"/>
        <v>44931179702732620DIÁRIA18044932</v>
      </c>
      <c r="Q557" s="1">
        <f>IF(A557=0,"",VLOOKUP($A557,RESUMO!$A$8:$B$107,2,FALSE))</f>
        <v>18</v>
      </c>
    </row>
    <row r="558" spans="1:17" x14ac:dyDescent="0.25">
      <c r="A558" s="41">
        <v>44931</v>
      </c>
      <c r="B558" s="56">
        <v>2</v>
      </c>
      <c r="C558" t="s">
        <v>129</v>
      </c>
      <c r="D558" t="s">
        <v>130</v>
      </c>
      <c r="E558" t="s">
        <v>517</v>
      </c>
      <c r="G558" s="64">
        <v>727.2</v>
      </c>
      <c r="H558" s="56">
        <v>1</v>
      </c>
      <c r="I558" s="71">
        <v>727.2</v>
      </c>
      <c r="J558" s="41">
        <v>44932</v>
      </c>
      <c r="K558" t="s">
        <v>20</v>
      </c>
      <c r="N558" t="str">
        <f t="shared" si="40"/>
        <v>NÃO</v>
      </c>
      <c r="O558" t="str">
        <f t="shared" si="37"/>
        <v/>
      </c>
      <c r="P558" s="52" t="str">
        <f t="shared" si="41"/>
        <v>44931200125682603FOLHA 13º 2022727,244932</v>
      </c>
      <c r="Q558" s="1">
        <f>IF(A558=0,"",VLOOKUP($A558,RESUMO!$A$8:$B$107,2,FALSE))</f>
        <v>18</v>
      </c>
    </row>
    <row r="559" spans="1:17" x14ac:dyDescent="0.25">
      <c r="A559" s="41">
        <v>44931</v>
      </c>
      <c r="B559" s="56">
        <v>2</v>
      </c>
      <c r="C559" t="s">
        <v>215</v>
      </c>
      <c r="D559" t="s">
        <v>216</v>
      </c>
      <c r="E559" t="s">
        <v>533</v>
      </c>
      <c r="G559" s="64">
        <v>225</v>
      </c>
      <c r="H559" s="56">
        <v>1</v>
      </c>
      <c r="I559" s="71">
        <v>225</v>
      </c>
      <c r="J559" s="41">
        <v>44932</v>
      </c>
      <c r="K559" t="s">
        <v>20</v>
      </c>
      <c r="N559" t="str">
        <f t="shared" si="40"/>
        <v>NÃO</v>
      </c>
      <c r="O559" t="str">
        <f t="shared" si="37"/>
        <v/>
      </c>
      <c r="P559" s="52" t="str">
        <f t="shared" si="41"/>
        <v>44931200000011126MENSALIDADE 01/202322544932</v>
      </c>
      <c r="Q559" s="1">
        <f>IF(A559=0,"",VLOOKUP($A559,RESUMO!$A$8:$B$107,2,FALSE))</f>
        <v>18</v>
      </c>
    </row>
    <row r="560" spans="1:17" x14ac:dyDescent="0.25">
      <c r="A560" s="41">
        <v>44931</v>
      </c>
      <c r="B560" s="1">
        <v>3</v>
      </c>
      <c r="C560" t="s">
        <v>219</v>
      </c>
      <c r="D560" s="54" t="s">
        <v>220</v>
      </c>
      <c r="E560" s="42" t="s">
        <v>534</v>
      </c>
      <c r="G560" s="64">
        <v>1258.96</v>
      </c>
      <c r="H560" s="56">
        <v>1</v>
      </c>
      <c r="I560" s="71">
        <v>1258.96</v>
      </c>
      <c r="J560" s="41">
        <v>44933</v>
      </c>
      <c r="K560" s="55" t="s">
        <v>20</v>
      </c>
      <c r="N560" t="str">
        <f t="shared" si="40"/>
        <v>NÃO</v>
      </c>
      <c r="O560" t="str">
        <f t="shared" si="37"/>
        <v/>
      </c>
      <c r="P560" s="52" t="str">
        <f t="shared" si="41"/>
        <v>44931300360305000104FGTS - 12/20221258,9644933</v>
      </c>
      <c r="Q560" s="1">
        <f>IF(A560=0,"",VLOOKUP($A560,RESUMO!$A$8:$B$107,2,FALSE))</f>
        <v>18</v>
      </c>
    </row>
    <row r="561" spans="1:17" x14ac:dyDescent="0.25">
      <c r="A561" s="41">
        <v>44931</v>
      </c>
      <c r="B561" s="1">
        <v>3</v>
      </c>
      <c r="C561" t="s">
        <v>193</v>
      </c>
      <c r="D561" s="54" t="s">
        <v>194</v>
      </c>
      <c r="E561" s="42" t="s">
        <v>535</v>
      </c>
      <c r="G561" s="64">
        <v>3323.18</v>
      </c>
      <c r="H561" s="56">
        <v>1</v>
      </c>
      <c r="I561" s="71">
        <v>3323.18</v>
      </c>
      <c r="J561" s="41">
        <v>44935</v>
      </c>
      <c r="K561" s="55" t="s">
        <v>20</v>
      </c>
      <c r="N561" t="str">
        <f t="shared" si="40"/>
        <v>SIM</v>
      </c>
      <c r="O561" t="str">
        <f t="shared" si="37"/>
        <v/>
      </c>
      <c r="P561" s="52" t="str">
        <f t="shared" si="41"/>
        <v>44931324654133000220CESTAS BASICAS - NF 1847553323,1844935</v>
      </c>
      <c r="Q561" s="1">
        <f>IF(A561=0,"",VLOOKUP($A561,RESUMO!$A$8:$B$107,2,FALSE))</f>
        <v>18</v>
      </c>
    </row>
    <row r="562" spans="1:17" x14ac:dyDescent="0.25">
      <c r="A562" s="41">
        <v>44931</v>
      </c>
      <c r="B562" s="1">
        <v>3</v>
      </c>
      <c r="C562" t="s">
        <v>377</v>
      </c>
      <c r="D562" s="54" t="s">
        <v>378</v>
      </c>
      <c r="E562" s="42" t="s">
        <v>536</v>
      </c>
      <c r="G562" s="64">
        <v>33352.85</v>
      </c>
      <c r="H562" s="56">
        <v>1</v>
      </c>
      <c r="I562" s="71">
        <v>33352.85</v>
      </c>
      <c r="J562" s="41">
        <v>44936</v>
      </c>
      <c r="K562" s="55" t="s">
        <v>148</v>
      </c>
      <c r="N562" t="str">
        <f t="shared" si="40"/>
        <v>NÃO</v>
      </c>
      <c r="O562" t="str">
        <f t="shared" si="37"/>
        <v/>
      </c>
      <c r="P562" s="52" t="str">
        <f t="shared" si="41"/>
        <v>44931314939732000156LOCAÇÃO DE EQUIPAMENTOS - FL 249233352,8544936</v>
      </c>
      <c r="Q562" s="1">
        <f>IF(A562=0,"",VLOOKUP($A562,RESUMO!$A$8:$B$107,2,FALSE))</f>
        <v>18</v>
      </c>
    </row>
    <row r="563" spans="1:17" x14ac:dyDescent="0.25">
      <c r="A563" s="41">
        <v>44931</v>
      </c>
      <c r="B563" s="1">
        <v>3</v>
      </c>
      <c r="C563" s="67" t="s">
        <v>537</v>
      </c>
      <c r="D563" s="54" t="s">
        <v>538</v>
      </c>
      <c r="E563" s="42" t="s">
        <v>539</v>
      </c>
      <c r="G563" s="64">
        <v>440</v>
      </c>
      <c r="H563" s="56">
        <v>1</v>
      </c>
      <c r="I563" s="71">
        <v>440</v>
      </c>
      <c r="J563" s="41">
        <v>44932</v>
      </c>
      <c r="K563" s="55" t="s">
        <v>20</v>
      </c>
      <c r="N563" t="str">
        <f t="shared" si="40"/>
        <v>SIM</v>
      </c>
      <c r="O563" t="str">
        <f t="shared" si="37"/>
        <v/>
      </c>
      <c r="P563" s="52" t="str">
        <f t="shared" si="41"/>
        <v>44931328514713000192CESTAS DE NATAL - NF 5140 - BOLETO44044932</v>
      </c>
      <c r="Q563" s="1">
        <f>IF(A563=0,"",VLOOKUP($A563,RESUMO!$A$8:$B$107,2,FALSE))</f>
        <v>18</v>
      </c>
    </row>
    <row r="564" spans="1:17" x14ac:dyDescent="0.25">
      <c r="A564" s="41">
        <v>44931</v>
      </c>
      <c r="B564" s="1">
        <v>3</v>
      </c>
      <c r="C564" t="s">
        <v>377</v>
      </c>
      <c r="D564" s="54" t="s">
        <v>378</v>
      </c>
      <c r="E564" s="42" t="s">
        <v>540</v>
      </c>
      <c r="G564" s="64">
        <v>210</v>
      </c>
      <c r="H564" s="56">
        <v>1</v>
      </c>
      <c r="I564" s="71">
        <v>210</v>
      </c>
      <c r="J564" s="41">
        <v>44936</v>
      </c>
      <c r="K564" s="55" t="s">
        <v>148</v>
      </c>
      <c r="N564" t="str">
        <f t="shared" si="40"/>
        <v>SIM</v>
      </c>
      <c r="O564" t="str">
        <f t="shared" si="37"/>
        <v/>
      </c>
      <c r="P564" s="52" t="str">
        <f t="shared" si="41"/>
        <v>44931314939732000156MOTOR E MANGOTE - NF 1918921044936</v>
      </c>
      <c r="Q564" s="1">
        <f>IF(A564=0,"",VLOOKUP($A564,RESUMO!$A$8:$B$107,2,FALSE))</f>
        <v>18</v>
      </c>
    </row>
    <row r="565" spans="1:17" x14ac:dyDescent="0.25">
      <c r="A565" s="41">
        <v>44931</v>
      </c>
      <c r="B565" s="1">
        <v>3</v>
      </c>
      <c r="C565" s="51" t="s">
        <v>541</v>
      </c>
      <c r="D565" s="54" t="s">
        <v>542</v>
      </c>
      <c r="E565" s="42" t="s">
        <v>543</v>
      </c>
      <c r="G565" s="64">
        <v>930</v>
      </c>
      <c r="H565" s="56">
        <v>1</v>
      </c>
      <c r="I565" s="71">
        <v>930</v>
      </c>
      <c r="J565" s="41">
        <v>44937</v>
      </c>
      <c r="K565" s="55" t="s">
        <v>33</v>
      </c>
      <c r="N565" t="str">
        <f t="shared" si="40"/>
        <v>SIM</v>
      </c>
      <c r="O565" t="str">
        <f t="shared" si="37"/>
        <v/>
      </c>
      <c r="P565" s="52" t="str">
        <f t="shared" si="41"/>
        <v>44931318802977000198CHAPISCO COLANTE - NF 5015993044937</v>
      </c>
      <c r="Q565" s="1">
        <f>IF(A565=0,"",VLOOKUP($A565,RESUMO!$A$8:$B$107,2,FALSE))</f>
        <v>18</v>
      </c>
    </row>
    <row r="566" spans="1:17" x14ac:dyDescent="0.25">
      <c r="A566" s="41">
        <v>44931</v>
      </c>
      <c r="B566" s="1">
        <v>3</v>
      </c>
      <c r="C566" t="s">
        <v>190</v>
      </c>
      <c r="D566" s="54" t="s">
        <v>191</v>
      </c>
      <c r="E566" s="42" t="s">
        <v>544</v>
      </c>
      <c r="G566" s="64">
        <v>3233.1</v>
      </c>
      <c r="H566" s="56">
        <v>1</v>
      </c>
      <c r="I566" s="71">
        <v>3233.1</v>
      </c>
      <c r="J566" s="41">
        <v>44937</v>
      </c>
      <c r="K566" s="55" t="s">
        <v>33</v>
      </c>
      <c r="N566" t="str">
        <f t="shared" si="40"/>
        <v>SIM</v>
      </c>
      <c r="O566" t="str">
        <f t="shared" si="37"/>
        <v/>
      </c>
      <c r="P566" s="52" t="str">
        <f t="shared" si="41"/>
        <v>44931313535379000186MATERIAIS DIVERSOS - NF 246844093233,144937</v>
      </c>
      <c r="Q566" s="1">
        <f>IF(A566=0,"",VLOOKUP($A566,RESUMO!$A$8:$B$107,2,FALSE))</f>
        <v>18</v>
      </c>
    </row>
    <row r="567" spans="1:17" x14ac:dyDescent="0.25">
      <c r="A567" s="41">
        <v>44931</v>
      </c>
      <c r="B567" s="1">
        <v>3</v>
      </c>
      <c r="C567" t="s">
        <v>305</v>
      </c>
      <c r="D567" s="54" t="s">
        <v>306</v>
      </c>
      <c r="E567" s="42" t="s">
        <v>545</v>
      </c>
      <c r="G567" s="64">
        <v>2488</v>
      </c>
      <c r="H567" s="56">
        <v>1</v>
      </c>
      <c r="I567" s="71">
        <v>2488</v>
      </c>
      <c r="J567" s="41">
        <v>44942</v>
      </c>
      <c r="K567" s="55" t="s">
        <v>33</v>
      </c>
      <c r="N567" t="str">
        <f t="shared" si="40"/>
        <v>SIM</v>
      </c>
      <c r="O567" t="str">
        <f t="shared" si="37"/>
        <v/>
      </c>
      <c r="P567" s="52" t="str">
        <f t="shared" si="41"/>
        <v>44931303562661000107CIMENTO - NF 116215248844942</v>
      </c>
      <c r="Q567" s="1">
        <f>IF(A567=0,"",VLOOKUP($A567,RESUMO!$A$8:$B$107,2,FALSE))</f>
        <v>18</v>
      </c>
    </row>
    <row r="568" spans="1:17" x14ac:dyDescent="0.25">
      <c r="A568" s="41">
        <v>44931</v>
      </c>
      <c r="B568" s="1">
        <v>3</v>
      </c>
      <c r="C568" t="s">
        <v>193</v>
      </c>
      <c r="D568" s="54" t="s">
        <v>194</v>
      </c>
      <c r="E568" s="42" t="s">
        <v>546</v>
      </c>
      <c r="G568" s="64">
        <v>348.15</v>
      </c>
      <c r="H568" s="56">
        <v>1</v>
      </c>
      <c r="I568" s="71">
        <v>348.15</v>
      </c>
      <c r="J568" s="41">
        <v>44946</v>
      </c>
      <c r="K568" s="55" t="s">
        <v>20</v>
      </c>
      <c r="N568" t="str">
        <f t="shared" si="40"/>
        <v>SIM</v>
      </c>
      <c r="O568" t="str">
        <f t="shared" si="37"/>
        <v/>
      </c>
      <c r="P568" s="52" t="str">
        <f t="shared" si="41"/>
        <v>44931324654133000220CESTAS DE NATAL - NF 185871348,1544946</v>
      </c>
      <c r="Q568" s="1">
        <f>IF(A568=0,"",VLOOKUP($A568,RESUMO!$A$8:$B$107,2,FALSE))</f>
        <v>18</v>
      </c>
    </row>
    <row r="569" spans="1:17" x14ac:dyDescent="0.25">
      <c r="A569" s="41">
        <v>44931</v>
      </c>
      <c r="B569" s="1">
        <v>3</v>
      </c>
      <c r="C569" s="51" t="s">
        <v>547</v>
      </c>
      <c r="D569" s="54" t="s">
        <v>548</v>
      </c>
      <c r="E569" s="42" t="s">
        <v>549</v>
      </c>
      <c r="G569" s="64">
        <v>5710</v>
      </c>
      <c r="H569" s="56">
        <v>1</v>
      </c>
      <c r="I569" s="71">
        <v>5710</v>
      </c>
      <c r="J569" s="41">
        <v>44946</v>
      </c>
      <c r="K569" s="55" t="s">
        <v>33</v>
      </c>
      <c r="N569" t="str">
        <f t="shared" si="40"/>
        <v>SIM</v>
      </c>
      <c r="O569" t="str">
        <f t="shared" si="37"/>
        <v/>
      </c>
      <c r="P569" s="52" t="str">
        <f t="shared" si="41"/>
        <v>44931332218944000135TIJOLOS - NF 12499571044946</v>
      </c>
      <c r="Q569" s="1">
        <f>IF(A569=0,"",VLOOKUP($A569,RESUMO!$A$8:$B$107,2,FALSE))</f>
        <v>18</v>
      </c>
    </row>
    <row r="570" spans="1:17" x14ac:dyDescent="0.25">
      <c r="A570" s="41">
        <v>44931</v>
      </c>
      <c r="B570" s="1">
        <v>3</v>
      </c>
      <c r="C570" t="s">
        <v>221</v>
      </c>
      <c r="D570" s="54" t="s">
        <v>222</v>
      </c>
      <c r="E570" s="42" t="s">
        <v>550</v>
      </c>
      <c r="G570" s="64">
        <v>389.75</v>
      </c>
      <c r="H570" s="56">
        <v>1</v>
      </c>
      <c r="I570" s="71">
        <v>389.75</v>
      </c>
      <c r="J570" s="41">
        <v>44946</v>
      </c>
      <c r="K570" s="55" t="s">
        <v>20</v>
      </c>
      <c r="N570" t="str">
        <f t="shared" si="40"/>
        <v>NÃO</v>
      </c>
      <c r="O570" t="str">
        <f t="shared" si="37"/>
        <v/>
      </c>
      <c r="P570" s="52" t="str">
        <f t="shared" si="41"/>
        <v>44931300394460000141DARF 0561 - 12/2022389,7544946</v>
      </c>
      <c r="Q570" s="1">
        <f>IF(A570=0,"",VLOOKUP($A570,RESUMO!$A$8:$B$107,2,FALSE))</f>
        <v>18</v>
      </c>
    </row>
    <row r="571" spans="1:17" x14ac:dyDescent="0.25">
      <c r="A571" s="41">
        <v>44931</v>
      </c>
      <c r="B571" s="1">
        <v>3</v>
      </c>
      <c r="C571" t="s">
        <v>221</v>
      </c>
      <c r="D571" s="54" t="s">
        <v>222</v>
      </c>
      <c r="E571" s="42" t="s">
        <v>551</v>
      </c>
      <c r="G571" s="64">
        <v>4910.68</v>
      </c>
      <c r="H571" s="56">
        <v>1</v>
      </c>
      <c r="I571" s="71">
        <v>4910.68</v>
      </c>
      <c r="J571" s="41">
        <v>44946</v>
      </c>
      <c r="K571" s="55" t="s">
        <v>20</v>
      </c>
      <c r="N571" t="str">
        <f t="shared" si="40"/>
        <v>NÃO</v>
      </c>
      <c r="O571" t="str">
        <f t="shared" si="37"/>
        <v/>
      </c>
      <c r="P571" s="52" t="str">
        <f t="shared" si="41"/>
        <v>44931300394460000141DARF INSS - 12/20224910,6844946</v>
      </c>
      <c r="Q571" s="1">
        <f>IF(A571=0,"",VLOOKUP($A571,RESUMO!$A$8:$B$107,2,FALSE))</f>
        <v>18</v>
      </c>
    </row>
    <row r="572" spans="1:17" x14ac:dyDescent="0.25">
      <c r="A572" s="41">
        <v>44931</v>
      </c>
      <c r="B572" s="1">
        <v>5</v>
      </c>
      <c r="C572" t="s">
        <v>205</v>
      </c>
      <c r="D572" s="54" t="s">
        <v>206</v>
      </c>
      <c r="E572" s="42" t="s">
        <v>552</v>
      </c>
      <c r="G572" s="64">
        <v>60255</v>
      </c>
      <c r="H572" s="56">
        <v>1</v>
      </c>
      <c r="I572" s="71">
        <v>60255</v>
      </c>
      <c r="J572" s="41">
        <v>44918</v>
      </c>
      <c r="K572" s="55" t="s">
        <v>33</v>
      </c>
      <c r="N572" t="str">
        <f t="shared" si="40"/>
        <v>SIM</v>
      </c>
      <c r="O572" t="str">
        <f t="shared" si="37"/>
        <v>SIM</v>
      </c>
      <c r="P572" s="52" t="str">
        <f t="shared" si="41"/>
        <v>44931510780884000106CONCRETAGEM - NF 146616025544918</v>
      </c>
      <c r="Q572" s="1">
        <f>IF(A572=0,"",VLOOKUP($A572,RESUMO!$A$8:$B$107,2,FALSE))</f>
        <v>18</v>
      </c>
    </row>
    <row r="573" spans="1:17" x14ac:dyDescent="0.25">
      <c r="A573" s="41">
        <v>44931</v>
      </c>
      <c r="B573" s="1">
        <v>5</v>
      </c>
      <c r="C573" s="67" t="s">
        <v>529</v>
      </c>
      <c r="D573" s="54" t="s">
        <v>530</v>
      </c>
      <c r="E573" s="42" t="s">
        <v>553</v>
      </c>
      <c r="G573" s="64">
        <v>355.5</v>
      </c>
      <c r="H573" s="56">
        <v>1</v>
      </c>
      <c r="I573" s="71">
        <v>355.5</v>
      </c>
      <c r="J573" s="41">
        <v>44922</v>
      </c>
      <c r="K573" s="55" t="s">
        <v>20</v>
      </c>
      <c r="N573" t="str">
        <f t="shared" si="40"/>
        <v>NÃO</v>
      </c>
      <c r="O573" t="str">
        <f t="shared" si="37"/>
        <v>SIM</v>
      </c>
      <c r="P573" s="52" t="str">
        <f t="shared" si="41"/>
        <v>4493159364907060009 DIAS VALE TRANPOSTE E CAFÉ 355,544922</v>
      </c>
      <c r="Q573" s="1">
        <f>IF(A573=0,"",VLOOKUP($A573,RESUMO!$A$8:$B$107,2,FALSE))</f>
        <v>18</v>
      </c>
    </row>
    <row r="574" spans="1:17" x14ac:dyDescent="0.25">
      <c r="A574" s="41">
        <v>44931</v>
      </c>
      <c r="B574" s="1">
        <v>5</v>
      </c>
      <c r="C574" s="51" t="s">
        <v>322</v>
      </c>
      <c r="D574" s="54" t="s">
        <v>323</v>
      </c>
      <c r="E574" s="42" t="s">
        <v>554</v>
      </c>
      <c r="G574" s="64">
        <v>900</v>
      </c>
      <c r="H574" s="56">
        <v>1</v>
      </c>
      <c r="I574" s="71">
        <v>900</v>
      </c>
      <c r="J574" s="41">
        <v>44916</v>
      </c>
      <c r="K574" s="55" t="s">
        <v>20</v>
      </c>
      <c r="N574" t="str">
        <f t="shared" si="40"/>
        <v>NÃO</v>
      </c>
      <c r="O574" t="str">
        <f t="shared" si="37"/>
        <v>SIM</v>
      </c>
      <c r="P574" s="52" t="str">
        <f t="shared" si="41"/>
        <v>44931500000011479CHURRASCO90044916</v>
      </c>
      <c r="Q574" s="1">
        <f>IF(A574=0,"",VLOOKUP($A574,RESUMO!$A$8:$B$107,2,FALSE))</f>
        <v>18</v>
      </c>
    </row>
    <row r="575" spans="1:17" x14ac:dyDescent="0.25">
      <c r="A575" s="41">
        <v>44946</v>
      </c>
      <c r="B575" s="56">
        <v>1</v>
      </c>
      <c r="C575" t="s">
        <v>34</v>
      </c>
      <c r="D575" t="s">
        <v>35</v>
      </c>
      <c r="E575" t="s">
        <v>175</v>
      </c>
      <c r="G575" s="64">
        <v>576</v>
      </c>
      <c r="H575" s="56">
        <v>1</v>
      </c>
      <c r="I575" s="71">
        <v>576</v>
      </c>
      <c r="J575" s="41">
        <v>44946</v>
      </c>
      <c r="K575" s="55" t="s">
        <v>20</v>
      </c>
      <c r="N575" t="str">
        <f t="shared" si="40"/>
        <v>NÃO</v>
      </c>
      <c r="O575" t="str">
        <f t="shared" si="37"/>
        <v/>
      </c>
      <c r="P575" s="52" t="str">
        <f t="shared" si="41"/>
        <v>44946170428051600SALÁRIO57644946</v>
      </c>
      <c r="Q575" s="1">
        <f>IF(A575=0,"",VLOOKUP($A575,RESUMO!$A$8:$B$107,2,FALSE))</f>
        <v>19</v>
      </c>
    </row>
    <row r="576" spans="1:17" x14ac:dyDescent="0.25">
      <c r="A576" s="41">
        <v>44946</v>
      </c>
      <c r="B576" s="56">
        <v>1</v>
      </c>
      <c r="C576" t="s">
        <v>17</v>
      </c>
      <c r="D576" t="s">
        <v>18</v>
      </c>
      <c r="E576" t="s">
        <v>175</v>
      </c>
      <c r="G576" s="64">
        <v>988</v>
      </c>
      <c r="H576" s="56">
        <v>1</v>
      </c>
      <c r="I576" s="71">
        <v>988</v>
      </c>
      <c r="J576" s="41">
        <v>44946</v>
      </c>
      <c r="K576" s="55" t="s">
        <v>20</v>
      </c>
      <c r="N576" t="str">
        <f t="shared" si="40"/>
        <v>NÃO</v>
      </c>
      <c r="O576" t="str">
        <f t="shared" si="37"/>
        <v/>
      </c>
      <c r="P576" s="52" t="str">
        <f t="shared" si="41"/>
        <v>44946112125858606SALÁRIO98844946</v>
      </c>
      <c r="Q576" s="1">
        <f>IF(A576=0,"",VLOOKUP($A576,RESUMO!$A$8:$B$107,2,FALSE))</f>
        <v>19</v>
      </c>
    </row>
    <row r="577" spans="1:17" x14ac:dyDescent="0.25">
      <c r="A577" s="41">
        <v>44946</v>
      </c>
      <c r="B577" s="56">
        <v>1</v>
      </c>
      <c r="C577" t="s">
        <v>180</v>
      </c>
      <c r="D577" t="s">
        <v>181</v>
      </c>
      <c r="E577" t="s">
        <v>175</v>
      </c>
      <c r="G577" s="64">
        <v>576</v>
      </c>
      <c r="H577" s="56">
        <v>1</v>
      </c>
      <c r="I577" s="71">
        <v>576</v>
      </c>
      <c r="J577" s="41">
        <v>44946</v>
      </c>
      <c r="K577" s="55" t="s">
        <v>20</v>
      </c>
      <c r="N577" t="str">
        <f t="shared" si="40"/>
        <v>NÃO</v>
      </c>
      <c r="O577" t="str">
        <f t="shared" si="37"/>
        <v/>
      </c>
      <c r="P577" s="52" t="str">
        <f t="shared" si="41"/>
        <v>44946111200000000SALÁRIO57644946</v>
      </c>
      <c r="Q577" s="1">
        <f>IF(A577=0,"",VLOOKUP($A577,RESUMO!$A$8:$B$107,2,FALSE))</f>
        <v>19</v>
      </c>
    </row>
    <row r="578" spans="1:17" x14ac:dyDescent="0.25">
      <c r="A578" s="41">
        <v>44946</v>
      </c>
      <c r="B578" s="56">
        <v>1</v>
      </c>
      <c r="C578" t="s">
        <v>279</v>
      </c>
      <c r="D578" t="s">
        <v>280</v>
      </c>
      <c r="E578" t="s">
        <v>175</v>
      </c>
      <c r="G578" s="64">
        <v>2000</v>
      </c>
      <c r="H578" s="56">
        <v>1</v>
      </c>
      <c r="I578" s="71">
        <v>2000</v>
      </c>
      <c r="J578" s="41">
        <v>44946</v>
      </c>
      <c r="K578" s="55" t="s">
        <v>20</v>
      </c>
      <c r="N578" t="str">
        <f t="shared" si="40"/>
        <v>NÃO</v>
      </c>
      <c r="O578" t="str">
        <f t="shared" si="37"/>
        <v/>
      </c>
      <c r="P578" s="52" t="str">
        <f t="shared" si="41"/>
        <v>44946110526143614SALÁRIO200044946</v>
      </c>
      <c r="Q578" s="1">
        <f>IF(A578=0,"",VLOOKUP($A578,RESUMO!$A$8:$B$107,2,FALSE))</f>
        <v>19</v>
      </c>
    </row>
    <row r="579" spans="1:17" x14ac:dyDescent="0.25">
      <c r="A579" s="41">
        <v>44946</v>
      </c>
      <c r="B579" s="1">
        <v>1</v>
      </c>
      <c r="C579" s="67" t="s">
        <v>529</v>
      </c>
      <c r="D579" s="54" t="s">
        <v>530</v>
      </c>
      <c r="E579" t="s">
        <v>175</v>
      </c>
      <c r="G579" s="64">
        <v>988</v>
      </c>
      <c r="H579" s="56">
        <v>1</v>
      </c>
      <c r="I579" s="71">
        <v>988</v>
      </c>
      <c r="J579" s="41">
        <v>44946</v>
      </c>
      <c r="K579" s="55" t="s">
        <v>20</v>
      </c>
      <c r="N579" t="str">
        <f t="shared" si="40"/>
        <v>NÃO</v>
      </c>
      <c r="O579" t="str">
        <f t="shared" si="37"/>
        <v/>
      </c>
      <c r="P579" s="52" t="str">
        <f t="shared" si="41"/>
        <v>44946193649070600SALÁRIO98844946</v>
      </c>
      <c r="Q579" s="1">
        <f>IF(A579=0,"",VLOOKUP($A579,RESUMO!$A$8:$B$107,2,FALSE))</f>
        <v>19</v>
      </c>
    </row>
    <row r="580" spans="1:17" x14ac:dyDescent="0.25">
      <c r="A580" s="41">
        <v>44946</v>
      </c>
      <c r="B580" s="56">
        <v>1</v>
      </c>
      <c r="C580" t="s">
        <v>391</v>
      </c>
      <c r="D580" t="s">
        <v>392</v>
      </c>
      <c r="E580" t="s">
        <v>175</v>
      </c>
      <c r="G580" s="64">
        <v>988</v>
      </c>
      <c r="H580" s="56">
        <v>1</v>
      </c>
      <c r="I580" s="71">
        <v>988</v>
      </c>
      <c r="J580" s="41">
        <v>44946</v>
      </c>
      <c r="K580" s="55" t="s">
        <v>20</v>
      </c>
      <c r="N580" t="str">
        <f t="shared" si="40"/>
        <v>NÃO</v>
      </c>
      <c r="O580" t="str">
        <f t="shared" si="37"/>
        <v/>
      </c>
      <c r="P580" s="52" t="str">
        <f t="shared" si="41"/>
        <v>44946111776778650SALÁRIO98844946</v>
      </c>
      <c r="Q580" s="1">
        <f>IF(A580=0,"",VLOOKUP($A580,RESUMO!$A$8:$B$107,2,FALSE))</f>
        <v>19</v>
      </c>
    </row>
    <row r="581" spans="1:17" x14ac:dyDescent="0.25">
      <c r="A581" s="41">
        <v>44946</v>
      </c>
      <c r="B581" s="56">
        <v>1</v>
      </c>
      <c r="C581" t="s">
        <v>334</v>
      </c>
      <c r="D581" t="s">
        <v>335</v>
      </c>
      <c r="E581" t="s">
        <v>175</v>
      </c>
      <c r="G581" s="64">
        <v>576</v>
      </c>
      <c r="H581" s="56">
        <v>1</v>
      </c>
      <c r="I581" s="71">
        <v>576</v>
      </c>
      <c r="J581" s="41">
        <v>44946</v>
      </c>
      <c r="K581" s="55" t="s">
        <v>20</v>
      </c>
      <c r="N581" t="str">
        <f t="shared" si="40"/>
        <v>NÃO</v>
      </c>
      <c r="O581" t="str">
        <f t="shared" si="37"/>
        <v/>
      </c>
      <c r="P581" s="52" t="str">
        <f t="shared" si="41"/>
        <v>44946103124439600SALÁRIO57644946</v>
      </c>
      <c r="Q581" s="1">
        <f>IF(A581=0,"",VLOOKUP($A581,RESUMO!$A$8:$B$107,2,FALSE))</f>
        <v>19</v>
      </c>
    </row>
    <row r="582" spans="1:17" x14ac:dyDescent="0.25">
      <c r="A582" s="41">
        <v>44946</v>
      </c>
      <c r="B582" s="56">
        <v>1</v>
      </c>
      <c r="C582" t="s">
        <v>282</v>
      </c>
      <c r="D582" t="s">
        <v>283</v>
      </c>
      <c r="E582" t="s">
        <v>175</v>
      </c>
      <c r="G582" s="64">
        <v>732</v>
      </c>
      <c r="H582" s="56">
        <v>1</v>
      </c>
      <c r="I582" s="71">
        <v>732</v>
      </c>
      <c r="J582" s="41">
        <v>44946</v>
      </c>
      <c r="K582" s="55" t="s">
        <v>20</v>
      </c>
      <c r="N582" t="str">
        <f t="shared" si="40"/>
        <v>NÃO</v>
      </c>
      <c r="O582" t="str">
        <f t="shared" ref="O582:O606" si="43">IF($B582=5,"SIM","")</f>
        <v/>
      </c>
      <c r="P582" s="52" t="str">
        <f t="shared" si="41"/>
        <v>44946114758063613SALÁRIO73244946</v>
      </c>
      <c r="Q582" s="1">
        <f>IF(A582=0,"",VLOOKUP($A582,RESUMO!$A$8:$B$107,2,FALSE))</f>
        <v>19</v>
      </c>
    </row>
    <row r="583" spans="1:17" x14ac:dyDescent="0.25">
      <c r="A583" s="41">
        <v>44946</v>
      </c>
      <c r="B583" s="56">
        <v>1</v>
      </c>
      <c r="C583" t="s">
        <v>285</v>
      </c>
      <c r="D583" t="s">
        <v>286</v>
      </c>
      <c r="E583" t="s">
        <v>175</v>
      </c>
      <c r="G583" s="64">
        <v>820</v>
      </c>
      <c r="H583" s="56">
        <v>1</v>
      </c>
      <c r="I583" s="71">
        <v>820</v>
      </c>
      <c r="J583" s="41">
        <v>44946</v>
      </c>
      <c r="K583" s="55" t="s">
        <v>20</v>
      </c>
      <c r="N583" t="str">
        <f t="shared" si="40"/>
        <v>NÃO</v>
      </c>
      <c r="O583" t="str">
        <f t="shared" si="43"/>
        <v/>
      </c>
      <c r="P583" s="52" t="str">
        <f t="shared" si="41"/>
        <v>44946106493573610SALÁRIO82044946</v>
      </c>
      <c r="Q583" s="1">
        <f>IF(A583=0,"",VLOOKUP($A583,RESUMO!$A$8:$B$107,2,FALSE))</f>
        <v>19</v>
      </c>
    </row>
    <row r="584" spans="1:17" x14ac:dyDescent="0.25">
      <c r="A584" s="41">
        <v>44946</v>
      </c>
      <c r="B584" s="56">
        <v>1</v>
      </c>
      <c r="C584" t="s">
        <v>34</v>
      </c>
      <c r="D584" t="s">
        <v>35</v>
      </c>
      <c r="E584" s="42" t="s">
        <v>211</v>
      </c>
      <c r="G584" s="64">
        <v>1.2</v>
      </c>
      <c r="H584" s="56">
        <v>19</v>
      </c>
      <c r="I584" s="71">
        <v>22.8</v>
      </c>
      <c r="J584" s="41">
        <v>44946</v>
      </c>
      <c r="K584" s="55" t="s">
        <v>20</v>
      </c>
      <c r="N584" t="str">
        <f t="shared" si="40"/>
        <v>NÃO</v>
      </c>
      <c r="O584" t="str">
        <f t="shared" si="43"/>
        <v/>
      </c>
      <c r="P584" s="52" t="str">
        <f t="shared" si="41"/>
        <v>44946170428051600TRANSPORTE1,244946</v>
      </c>
      <c r="Q584" s="1">
        <f>IF(A584=0,"",VLOOKUP($A584,RESUMO!$A$8:$B$107,2,FALSE))</f>
        <v>19</v>
      </c>
    </row>
    <row r="585" spans="1:17" x14ac:dyDescent="0.25">
      <c r="A585" s="41">
        <v>44946</v>
      </c>
      <c r="B585" s="56">
        <v>1</v>
      </c>
      <c r="C585" t="s">
        <v>17</v>
      </c>
      <c r="D585" t="s">
        <v>18</v>
      </c>
      <c r="E585" s="42" t="s">
        <v>211</v>
      </c>
      <c r="G585" s="64">
        <v>1.2</v>
      </c>
      <c r="H585" s="56">
        <v>17</v>
      </c>
      <c r="I585" s="71">
        <v>20.399999999999999</v>
      </c>
      <c r="J585" s="41">
        <v>44946</v>
      </c>
      <c r="K585" s="55" t="s">
        <v>20</v>
      </c>
      <c r="N585" t="str">
        <f t="shared" ref="N585:N606" si="44">IF(ISERROR(SEARCH("NF",E585,1)),"NÃO","SIM")</f>
        <v>NÃO</v>
      </c>
      <c r="O585" t="str">
        <f t="shared" si="43"/>
        <v/>
      </c>
      <c r="P585" s="52" t="str">
        <f t="shared" ref="P585:P606" si="45">A585&amp;B585&amp;C585&amp;E585&amp;G585&amp;EDATE(J585,0)</f>
        <v>44946112125858606TRANSPORTE1,244946</v>
      </c>
      <c r="Q585" s="1">
        <f>IF(A585=0,"",VLOOKUP($A585,RESUMO!$A$8:$B$107,2,FALSE))</f>
        <v>19</v>
      </c>
    </row>
    <row r="586" spans="1:17" x14ac:dyDescent="0.25">
      <c r="A586" s="41">
        <v>44946</v>
      </c>
      <c r="B586" s="56">
        <v>1</v>
      </c>
      <c r="C586" t="s">
        <v>180</v>
      </c>
      <c r="D586" t="s">
        <v>181</v>
      </c>
      <c r="E586" s="42" t="s">
        <v>211</v>
      </c>
      <c r="G586" s="64">
        <v>3.7</v>
      </c>
      <c r="H586" s="56">
        <v>19</v>
      </c>
      <c r="I586" s="71">
        <v>70.3</v>
      </c>
      <c r="J586" s="41">
        <v>44946</v>
      </c>
      <c r="K586" s="55" t="s">
        <v>20</v>
      </c>
      <c r="N586" t="str">
        <f t="shared" si="44"/>
        <v>NÃO</v>
      </c>
      <c r="O586" t="str">
        <f t="shared" si="43"/>
        <v/>
      </c>
      <c r="P586" s="52" t="str">
        <f t="shared" si="45"/>
        <v>44946111200000000TRANSPORTE3,744946</v>
      </c>
      <c r="Q586" s="1">
        <f>IF(A586=0,"",VLOOKUP($A586,RESUMO!$A$8:$B$107,2,FALSE))</f>
        <v>19</v>
      </c>
    </row>
    <row r="587" spans="1:17" x14ac:dyDescent="0.25">
      <c r="A587" s="41">
        <v>44946</v>
      </c>
      <c r="B587" s="56">
        <v>1</v>
      </c>
      <c r="C587" t="s">
        <v>279</v>
      </c>
      <c r="D587" t="s">
        <v>280</v>
      </c>
      <c r="E587" s="42" t="s">
        <v>211</v>
      </c>
      <c r="G587" s="64">
        <v>3.2</v>
      </c>
      <c r="H587" s="56">
        <v>22</v>
      </c>
      <c r="I587" s="71">
        <v>70.400000000000006</v>
      </c>
      <c r="J587" s="41">
        <v>44946</v>
      </c>
      <c r="K587" s="55" t="s">
        <v>20</v>
      </c>
      <c r="N587" t="str">
        <f t="shared" si="44"/>
        <v>NÃO</v>
      </c>
      <c r="O587" t="str">
        <f t="shared" si="43"/>
        <v/>
      </c>
      <c r="P587" s="52" t="str">
        <f t="shared" si="45"/>
        <v>44946110526143614TRANSPORTE3,244946</v>
      </c>
      <c r="Q587" s="1">
        <f>IF(A587=0,"",VLOOKUP($A587,RESUMO!$A$8:$B$107,2,FALSE))</f>
        <v>19</v>
      </c>
    </row>
    <row r="588" spans="1:17" x14ac:dyDescent="0.25">
      <c r="A588" s="41">
        <v>44946</v>
      </c>
      <c r="B588" s="1">
        <v>1</v>
      </c>
      <c r="C588" s="67" t="s">
        <v>529</v>
      </c>
      <c r="D588" s="54" t="s">
        <v>530</v>
      </c>
      <c r="E588" s="42" t="s">
        <v>211</v>
      </c>
      <c r="G588" s="64">
        <v>3.1</v>
      </c>
      <c r="H588" s="56">
        <v>21</v>
      </c>
      <c r="I588" s="71">
        <v>65.100000000000009</v>
      </c>
      <c r="J588" s="41">
        <v>44946</v>
      </c>
      <c r="K588" s="55" t="s">
        <v>20</v>
      </c>
      <c r="N588" t="str">
        <f t="shared" si="44"/>
        <v>NÃO</v>
      </c>
      <c r="O588" t="str">
        <f t="shared" si="43"/>
        <v/>
      </c>
      <c r="P588" s="52" t="str">
        <f t="shared" si="45"/>
        <v>44946193649070600TRANSPORTE3,144946</v>
      </c>
      <c r="Q588" s="1">
        <f>IF(A588=0,"",VLOOKUP($A588,RESUMO!$A$8:$B$107,2,FALSE))</f>
        <v>19</v>
      </c>
    </row>
    <row r="589" spans="1:17" x14ac:dyDescent="0.25">
      <c r="A589" s="41">
        <v>44946</v>
      </c>
      <c r="B589" s="56">
        <v>1</v>
      </c>
      <c r="C589" t="s">
        <v>391</v>
      </c>
      <c r="D589" t="s">
        <v>392</v>
      </c>
      <c r="E589" s="42" t="s">
        <v>211</v>
      </c>
      <c r="G589" s="64">
        <v>3.2</v>
      </c>
      <c r="H589" s="56">
        <v>22</v>
      </c>
      <c r="I589" s="71">
        <v>70.400000000000006</v>
      </c>
      <c r="J589" s="41">
        <v>44946</v>
      </c>
      <c r="K589" s="55" t="s">
        <v>20</v>
      </c>
      <c r="N589" t="str">
        <f t="shared" si="44"/>
        <v>NÃO</v>
      </c>
      <c r="O589" t="str">
        <f t="shared" si="43"/>
        <v/>
      </c>
      <c r="P589" s="52" t="str">
        <f t="shared" si="45"/>
        <v>44946111776778650TRANSPORTE3,244946</v>
      </c>
      <c r="Q589" s="1">
        <f>IF(A589=0,"",VLOOKUP($A589,RESUMO!$A$8:$B$107,2,FALSE))</f>
        <v>19</v>
      </c>
    </row>
    <row r="590" spans="1:17" x14ac:dyDescent="0.25">
      <c r="A590" s="41">
        <v>44946</v>
      </c>
      <c r="B590" s="56">
        <v>1</v>
      </c>
      <c r="C590" t="s">
        <v>334</v>
      </c>
      <c r="D590" t="s">
        <v>335</v>
      </c>
      <c r="E590" s="42" t="s">
        <v>211</v>
      </c>
      <c r="G590" s="64">
        <v>3.2</v>
      </c>
      <c r="H590" s="56">
        <v>22</v>
      </c>
      <c r="I590" s="71">
        <v>70.400000000000006</v>
      </c>
      <c r="J590" s="41">
        <v>44946</v>
      </c>
      <c r="K590" s="55" t="s">
        <v>20</v>
      </c>
      <c r="N590" t="str">
        <f t="shared" si="44"/>
        <v>NÃO</v>
      </c>
      <c r="O590" t="str">
        <f t="shared" si="43"/>
        <v/>
      </c>
      <c r="P590" s="52" t="str">
        <f t="shared" si="45"/>
        <v>44946103124439600TRANSPORTE3,244946</v>
      </c>
      <c r="Q590" s="1">
        <f>IF(A590=0,"",VLOOKUP($A590,RESUMO!$A$8:$B$107,2,FALSE))</f>
        <v>19</v>
      </c>
    </row>
    <row r="591" spans="1:17" x14ac:dyDescent="0.25">
      <c r="A591" s="41">
        <v>44946</v>
      </c>
      <c r="B591" s="56">
        <v>1</v>
      </c>
      <c r="C591" t="s">
        <v>282</v>
      </c>
      <c r="D591" t="s">
        <v>283</v>
      </c>
      <c r="E591" s="42" t="s">
        <v>211</v>
      </c>
      <c r="G591" s="64">
        <v>3.1</v>
      </c>
      <c r="H591" s="56">
        <v>22</v>
      </c>
      <c r="I591" s="71">
        <v>68.2</v>
      </c>
      <c r="J591" s="41">
        <v>44946</v>
      </c>
      <c r="K591" s="55" t="s">
        <v>20</v>
      </c>
      <c r="N591" t="str">
        <f t="shared" si="44"/>
        <v>NÃO</v>
      </c>
      <c r="O591" t="str">
        <f t="shared" si="43"/>
        <v/>
      </c>
      <c r="P591" s="52" t="str">
        <f t="shared" si="45"/>
        <v>44946114758063613TRANSPORTE3,144946</v>
      </c>
      <c r="Q591" s="1">
        <f>IF(A591=0,"",VLOOKUP($A591,RESUMO!$A$8:$B$107,2,FALSE))</f>
        <v>19</v>
      </c>
    </row>
    <row r="592" spans="1:17" x14ac:dyDescent="0.25">
      <c r="A592" s="41">
        <v>44946</v>
      </c>
      <c r="B592" s="56">
        <v>1</v>
      </c>
      <c r="C592" t="s">
        <v>285</v>
      </c>
      <c r="D592" t="s">
        <v>286</v>
      </c>
      <c r="E592" s="42" t="s">
        <v>211</v>
      </c>
      <c r="G592" s="64">
        <v>3.2</v>
      </c>
      <c r="H592" s="56">
        <v>22</v>
      </c>
      <c r="I592" s="71">
        <v>70.400000000000006</v>
      </c>
      <c r="J592" s="41">
        <v>44946</v>
      </c>
      <c r="K592" s="55" t="s">
        <v>20</v>
      </c>
      <c r="N592" t="str">
        <f t="shared" si="44"/>
        <v>NÃO</v>
      </c>
      <c r="O592" t="str">
        <f t="shared" si="43"/>
        <v/>
      </c>
      <c r="P592" s="52" t="str">
        <f t="shared" si="45"/>
        <v>44946106493573610TRANSPORTE3,244946</v>
      </c>
      <c r="Q592" s="1">
        <f>IF(A592=0,"",VLOOKUP($A592,RESUMO!$A$8:$B$107,2,FALSE))</f>
        <v>19</v>
      </c>
    </row>
    <row r="593" spans="1:17" x14ac:dyDescent="0.25">
      <c r="A593" s="41">
        <v>44946</v>
      </c>
      <c r="B593" s="56">
        <v>1</v>
      </c>
      <c r="C593" t="s">
        <v>293</v>
      </c>
      <c r="D593" t="s">
        <v>294</v>
      </c>
      <c r="E593" t="s">
        <v>19</v>
      </c>
      <c r="G593" s="64">
        <v>170</v>
      </c>
      <c r="H593" s="56">
        <v>8</v>
      </c>
      <c r="I593" s="71">
        <v>1360</v>
      </c>
      <c r="J593" s="41">
        <v>44946</v>
      </c>
      <c r="K593" s="55" t="s">
        <v>20</v>
      </c>
      <c r="N593" t="str">
        <f t="shared" si="44"/>
        <v>NÃO</v>
      </c>
      <c r="O593" t="str">
        <f t="shared" si="43"/>
        <v/>
      </c>
      <c r="P593" s="52" t="str">
        <f t="shared" si="45"/>
        <v>44946109394979646DIÁRIA17044946</v>
      </c>
      <c r="Q593" s="1">
        <f>IF(A593=0,"",VLOOKUP($A593,RESUMO!$A$8:$B$107,2,FALSE))</f>
        <v>19</v>
      </c>
    </row>
    <row r="594" spans="1:17" x14ac:dyDescent="0.25">
      <c r="A594" s="41">
        <v>44946</v>
      </c>
      <c r="B594" s="56">
        <v>1</v>
      </c>
      <c r="C594" s="68" t="s">
        <v>531</v>
      </c>
      <c r="D594" t="s">
        <v>532</v>
      </c>
      <c r="E594" t="s">
        <v>19</v>
      </c>
      <c r="G594" s="64">
        <v>180</v>
      </c>
      <c r="H594" s="56">
        <v>10</v>
      </c>
      <c r="I594" s="71">
        <v>1800</v>
      </c>
      <c r="J594" s="41">
        <v>44946</v>
      </c>
      <c r="K594" s="55" t="s">
        <v>20</v>
      </c>
      <c r="N594" t="str">
        <f t="shared" si="44"/>
        <v>NÃO</v>
      </c>
      <c r="O594" t="str">
        <f t="shared" si="43"/>
        <v/>
      </c>
      <c r="P594" s="52" t="str">
        <f t="shared" si="45"/>
        <v>44946106182897635DIÁRIA18044946</v>
      </c>
      <c r="Q594" s="1">
        <f>IF(A594=0,"",VLOOKUP($A594,RESUMO!$A$8:$B$107,2,FALSE))</f>
        <v>19</v>
      </c>
    </row>
    <row r="595" spans="1:17" x14ac:dyDescent="0.25">
      <c r="A595" s="41">
        <v>44946</v>
      </c>
      <c r="B595" s="1">
        <v>2</v>
      </c>
      <c r="C595" s="51" t="s">
        <v>135</v>
      </c>
      <c r="D595" s="54" t="s">
        <v>136</v>
      </c>
      <c r="E595" s="42" t="s">
        <v>555</v>
      </c>
      <c r="G595" s="64">
        <v>80</v>
      </c>
      <c r="H595" s="56">
        <v>1</v>
      </c>
      <c r="I595" s="71">
        <v>80</v>
      </c>
      <c r="J595" s="41">
        <v>44946</v>
      </c>
      <c r="K595" s="55" t="s">
        <v>20</v>
      </c>
      <c r="N595" t="str">
        <f t="shared" si="44"/>
        <v>NÃO</v>
      </c>
      <c r="O595" t="str">
        <f t="shared" si="43"/>
        <v/>
      </c>
      <c r="P595" s="52" t="str">
        <f t="shared" si="45"/>
        <v>44946200000011045EVENTOS SST E-SOCIAL 20/018044946</v>
      </c>
      <c r="Q595" s="1">
        <f>IF(A595=0,"",VLOOKUP($A595,RESUMO!$A$8:$B$107,2,FALSE))</f>
        <v>19</v>
      </c>
    </row>
    <row r="596" spans="1:17" x14ac:dyDescent="0.25">
      <c r="A596" s="41">
        <v>44946</v>
      </c>
      <c r="B596" s="1">
        <v>2</v>
      </c>
      <c r="C596" s="51" t="s">
        <v>77</v>
      </c>
      <c r="D596" s="54" t="s">
        <v>78</v>
      </c>
      <c r="E596" s="42" t="s">
        <v>556</v>
      </c>
      <c r="G596" s="64">
        <v>2280</v>
      </c>
      <c r="H596" s="56">
        <v>1</v>
      </c>
      <c r="I596" s="71">
        <v>2280</v>
      </c>
      <c r="J596" s="41">
        <v>44946</v>
      </c>
      <c r="K596" s="55" t="s">
        <v>33</v>
      </c>
      <c r="N596" t="str">
        <f t="shared" si="44"/>
        <v>NÃO</v>
      </c>
      <c r="O596" t="str">
        <f t="shared" si="43"/>
        <v/>
      </c>
      <c r="P596" s="52" t="str">
        <f t="shared" si="45"/>
        <v>44946237052904870AREIA - PED Nº 2948/2957228044946</v>
      </c>
      <c r="Q596" s="1">
        <f>IF(A596=0,"",VLOOKUP($A596,RESUMO!$A$8:$B$107,2,FALSE))</f>
        <v>19</v>
      </c>
    </row>
    <row r="597" spans="1:17" x14ac:dyDescent="0.25">
      <c r="A597" s="41">
        <v>44946</v>
      </c>
      <c r="B597" s="1">
        <v>3</v>
      </c>
      <c r="C597" s="51" t="s">
        <v>426</v>
      </c>
      <c r="D597" s="54" t="s">
        <v>427</v>
      </c>
      <c r="E597" s="42" t="s">
        <v>557</v>
      </c>
      <c r="G597" s="64">
        <v>540</v>
      </c>
      <c r="H597" s="56">
        <v>1</v>
      </c>
      <c r="I597" s="71">
        <v>540</v>
      </c>
      <c r="J597" s="41">
        <v>44951</v>
      </c>
      <c r="K597" s="55" t="s">
        <v>148</v>
      </c>
      <c r="N597" t="str">
        <f t="shared" si="44"/>
        <v>SIM</v>
      </c>
      <c r="O597" t="str">
        <f t="shared" si="43"/>
        <v/>
      </c>
      <c r="P597" s="52" t="str">
        <f t="shared" si="45"/>
        <v>4494634159888500015002 CAÇAMBAS - NFS-e 110554044951</v>
      </c>
      <c r="Q597" s="1">
        <f>IF(A597=0,"",VLOOKUP($A597,RESUMO!$A$8:$B$107,2,FALSE))</f>
        <v>19</v>
      </c>
    </row>
    <row r="598" spans="1:17" x14ac:dyDescent="0.25">
      <c r="A598" s="41">
        <v>44946</v>
      </c>
      <c r="B598" s="1">
        <v>3</v>
      </c>
      <c r="C598" s="51" t="s">
        <v>169</v>
      </c>
      <c r="D598" s="54" t="s">
        <v>170</v>
      </c>
      <c r="E598" s="42" t="s">
        <v>558</v>
      </c>
      <c r="G598" s="64">
        <v>524</v>
      </c>
      <c r="H598" s="56">
        <v>1</v>
      </c>
      <c r="I598" s="71">
        <v>524</v>
      </c>
      <c r="J598" s="41">
        <v>44952</v>
      </c>
      <c r="K598" s="55" t="s">
        <v>20</v>
      </c>
      <c r="N598" t="str">
        <f t="shared" si="44"/>
        <v>SIM</v>
      </c>
      <c r="O598" t="str">
        <f t="shared" si="43"/>
        <v/>
      </c>
      <c r="P598" s="52" t="str">
        <f t="shared" si="45"/>
        <v>44946330996544000116EXAMES MEDICOS - NFS-e 168452444952</v>
      </c>
      <c r="Q598" s="1">
        <f>IF(A598=0,"",VLOOKUP($A598,RESUMO!$A$8:$B$107,2,FALSE))</f>
        <v>19</v>
      </c>
    </row>
    <row r="599" spans="1:17" x14ac:dyDescent="0.25">
      <c r="A599" s="41">
        <v>44946</v>
      </c>
      <c r="B599" s="1">
        <v>3</v>
      </c>
      <c r="C599" t="s">
        <v>144</v>
      </c>
      <c r="D599" s="54" t="s">
        <v>145</v>
      </c>
      <c r="E599" s="42" t="s">
        <v>559</v>
      </c>
      <c r="G599" s="64">
        <v>580</v>
      </c>
      <c r="H599" s="56">
        <v>1</v>
      </c>
      <c r="I599" s="71">
        <v>580</v>
      </c>
      <c r="J599" s="41">
        <v>44953</v>
      </c>
      <c r="K599" s="55" t="s">
        <v>148</v>
      </c>
      <c r="N599" t="str">
        <f t="shared" si="44"/>
        <v>SIM</v>
      </c>
      <c r="O599" t="str">
        <f t="shared" si="43"/>
        <v/>
      </c>
      <c r="P599" s="52" t="str">
        <f t="shared" si="45"/>
        <v>44946307409393000130BETONEIRA E GUINCHO - NF 1937158044953</v>
      </c>
      <c r="Q599" s="1">
        <f>IF(A599=0,"",VLOOKUP($A599,RESUMO!$A$8:$B$107,2,FALSE))</f>
        <v>19</v>
      </c>
    </row>
    <row r="600" spans="1:17" x14ac:dyDescent="0.25">
      <c r="A600" s="41">
        <v>44946</v>
      </c>
      <c r="B600" s="1">
        <v>3</v>
      </c>
      <c r="C600" s="51" t="s">
        <v>547</v>
      </c>
      <c r="D600" s="54" t="s">
        <v>548</v>
      </c>
      <c r="E600" s="42" t="s">
        <v>560</v>
      </c>
      <c r="G600" s="64">
        <v>6076</v>
      </c>
      <c r="H600" s="56">
        <v>1</v>
      </c>
      <c r="I600" s="71">
        <v>6076</v>
      </c>
      <c r="J600" s="41">
        <v>44957</v>
      </c>
      <c r="K600" s="55" t="s">
        <v>33</v>
      </c>
      <c r="N600" t="str">
        <f t="shared" si="44"/>
        <v>SIM</v>
      </c>
      <c r="O600" t="str">
        <f t="shared" si="43"/>
        <v/>
      </c>
      <c r="P600" s="52" t="str">
        <f t="shared" si="45"/>
        <v>44946332218944000135TIJOLOS - NF 12514607644957</v>
      </c>
      <c r="Q600" s="1">
        <f>IF(A600=0,"",VLOOKUP($A600,RESUMO!$A$8:$B$107,2,FALSE))</f>
        <v>19</v>
      </c>
    </row>
    <row r="601" spans="1:17" x14ac:dyDescent="0.25">
      <c r="A601" s="41">
        <v>44946</v>
      </c>
      <c r="B601" s="1">
        <v>3</v>
      </c>
      <c r="C601" t="s">
        <v>466</v>
      </c>
      <c r="D601" s="54" t="s">
        <v>467</v>
      </c>
      <c r="E601" s="42" t="s">
        <v>561</v>
      </c>
      <c r="G601" s="64">
        <v>776.41</v>
      </c>
      <c r="H601" s="56">
        <v>1</v>
      </c>
      <c r="I601" s="71">
        <v>776.41</v>
      </c>
      <c r="J601" s="41">
        <v>44957</v>
      </c>
      <c r="K601" s="55" t="s">
        <v>20</v>
      </c>
      <c r="N601" t="str">
        <f t="shared" si="44"/>
        <v>SIM</v>
      </c>
      <c r="O601" t="str">
        <f t="shared" si="43"/>
        <v/>
      </c>
      <c r="P601" s="52" t="str">
        <f t="shared" si="45"/>
        <v>44946324200699000100UNIFORMES - NF 73952776,4144957</v>
      </c>
      <c r="Q601" s="1">
        <f>IF(A601=0,"",VLOOKUP($A601,RESUMO!$A$8:$B$107,2,FALSE))</f>
        <v>19</v>
      </c>
    </row>
    <row r="602" spans="1:17" x14ac:dyDescent="0.25">
      <c r="A602" s="41">
        <v>44946</v>
      </c>
      <c r="B602" s="1">
        <v>3</v>
      </c>
      <c r="C602" t="s">
        <v>149</v>
      </c>
      <c r="D602" s="54" t="s">
        <v>150</v>
      </c>
      <c r="E602" s="42" t="s">
        <v>523</v>
      </c>
      <c r="G602" s="64">
        <v>218.37</v>
      </c>
      <c r="H602" s="56">
        <v>1</v>
      </c>
      <c r="I602" s="71">
        <v>218.37</v>
      </c>
      <c r="J602" s="41">
        <v>44957</v>
      </c>
      <c r="K602" s="55" t="s">
        <v>20</v>
      </c>
      <c r="N602" t="str">
        <f t="shared" si="44"/>
        <v>NÃO</v>
      </c>
      <c r="O602" t="str">
        <f t="shared" si="43"/>
        <v/>
      </c>
      <c r="P602" s="52" t="str">
        <f t="shared" si="45"/>
        <v>44946338727707000177SEGURO COLABORADORES218,3744957</v>
      </c>
      <c r="Q602" s="1">
        <f>IF(A602=0,"",VLOOKUP($A602,RESUMO!$A$8:$B$107,2,FALSE))</f>
        <v>19</v>
      </c>
    </row>
    <row r="603" spans="1:17" x14ac:dyDescent="0.25">
      <c r="A603" s="41">
        <v>44946</v>
      </c>
      <c r="B603" s="1">
        <v>3</v>
      </c>
      <c r="C603" t="s">
        <v>270</v>
      </c>
      <c r="D603" s="54" t="s">
        <v>271</v>
      </c>
      <c r="E603" s="42" t="s">
        <v>562</v>
      </c>
      <c r="G603" s="64">
        <v>565</v>
      </c>
      <c r="H603" s="56">
        <v>1</v>
      </c>
      <c r="I603" s="71">
        <v>565</v>
      </c>
      <c r="J603" s="41">
        <v>44963</v>
      </c>
      <c r="K603" s="55" t="s">
        <v>33</v>
      </c>
      <c r="N603" t="str">
        <f t="shared" si="44"/>
        <v>SIM</v>
      </c>
      <c r="O603" t="str">
        <f t="shared" si="43"/>
        <v/>
      </c>
      <c r="P603" s="52" t="str">
        <f t="shared" si="45"/>
        <v>44946332392731000116LONA PRETA E FRETE - NF 238756544963</v>
      </c>
      <c r="Q603" s="1">
        <f>IF(A603=0,"",VLOOKUP($A603,RESUMO!$A$8:$B$107,2,FALSE))</f>
        <v>19</v>
      </c>
    </row>
    <row r="604" spans="1:17" x14ac:dyDescent="0.25">
      <c r="A604" s="41">
        <v>44946</v>
      </c>
      <c r="B604" s="1">
        <v>3</v>
      </c>
      <c r="C604" t="s">
        <v>193</v>
      </c>
      <c r="D604" s="54" t="s">
        <v>194</v>
      </c>
      <c r="E604" s="42" t="s">
        <v>563</v>
      </c>
      <c r="G604" s="64">
        <v>3348.38</v>
      </c>
      <c r="H604" s="56">
        <v>1</v>
      </c>
      <c r="I604" s="71">
        <v>3348.38</v>
      </c>
      <c r="J604" s="41">
        <v>44963</v>
      </c>
      <c r="K604" s="55" t="s">
        <v>20</v>
      </c>
      <c r="N604" t="str">
        <f t="shared" si="44"/>
        <v>SIM</v>
      </c>
      <c r="O604" t="str">
        <f t="shared" si="43"/>
        <v/>
      </c>
      <c r="P604" s="52" t="str">
        <f t="shared" si="45"/>
        <v>44946324654133000220CESTAS BASICAS - NF 1888013348,3844963</v>
      </c>
      <c r="Q604" s="1">
        <f>IF(A604=0,"",VLOOKUP($A604,RESUMO!$A$8:$B$107,2,FALSE))</f>
        <v>19</v>
      </c>
    </row>
    <row r="605" spans="1:17" x14ac:dyDescent="0.25">
      <c r="A605" s="41">
        <v>44946</v>
      </c>
      <c r="B605" s="1">
        <v>4</v>
      </c>
      <c r="C605" s="51" t="s">
        <v>564</v>
      </c>
      <c r="D605" s="54" t="s">
        <v>565</v>
      </c>
      <c r="E605" s="42" t="s">
        <v>566</v>
      </c>
      <c r="G605" s="64">
        <v>50</v>
      </c>
      <c r="H605" s="56">
        <v>1</v>
      </c>
      <c r="I605" s="71">
        <v>50</v>
      </c>
      <c r="J605" s="41">
        <v>44916</v>
      </c>
      <c r="K605" s="55" t="s">
        <v>53</v>
      </c>
      <c r="N605" t="str">
        <f t="shared" si="44"/>
        <v>NÃO</v>
      </c>
      <c r="O605" t="str">
        <f t="shared" si="43"/>
        <v/>
      </c>
      <c r="P605" s="52" t="str">
        <f t="shared" si="45"/>
        <v>44946406731281646SERENA LANCHES 5044916</v>
      </c>
      <c r="Q605" s="1">
        <f>IF(A605=0,"",VLOOKUP($A605,RESUMO!$A$8:$B$107,2,FALSE))</f>
        <v>19</v>
      </c>
    </row>
    <row r="606" spans="1:17" x14ac:dyDescent="0.25">
      <c r="A606" s="41">
        <v>44946</v>
      </c>
      <c r="B606" s="1">
        <v>5</v>
      </c>
      <c r="C606" s="51" t="s">
        <v>363</v>
      </c>
      <c r="D606" s="54" t="s">
        <v>364</v>
      </c>
      <c r="E606" s="42" t="s">
        <v>567</v>
      </c>
      <c r="G606" s="64">
        <v>800</v>
      </c>
      <c r="H606" s="56">
        <v>1</v>
      </c>
      <c r="I606" s="71">
        <v>800</v>
      </c>
      <c r="J606" s="41">
        <v>44946</v>
      </c>
      <c r="K606" s="55" t="s">
        <v>28</v>
      </c>
      <c r="N606" t="str">
        <f t="shared" si="44"/>
        <v>NÃO</v>
      </c>
      <c r="O606" t="str">
        <f t="shared" si="43"/>
        <v>SIM</v>
      </c>
      <c r="P606" s="52" t="str">
        <f t="shared" si="45"/>
        <v>44946505881010604FRETE - 13/0180044946</v>
      </c>
      <c r="Q606" s="1">
        <f>IF(A606=0,"",VLOOKUP($A606,RESUMO!$A$8:$B$107,2,FALSE))</f>
        <v>19</v>
      </c>
    </row>
    <row r="607" spans="1:17" x14ac:dyDescent="0.25">
      <c r="A607" s="41">
        <v>44946</v>
      </c>
      <c r="B607">
        <v>2</v>
      </c>
      <c r="C607" t="s">
        <v>50</v>
      </c>
      <c r="D607" t="s">
        <v>51</v>
      </c>
      <c r="E607" t="s">
        <v>568</v>
      </c>
      <c r="G607" s="64">
        <v>12500</v>
      </c>
      <c r="H607" s="56">
        <v>1</v>
      </c>
      <c r="I607" s="71">
        <v>12500</v>
      </c>
      <c r="J607" s="41">
        <v>44946</v>
      </c>
      <c r="K607" t="s">
        <v>53</v>
      </c>
      <c r="M607" t="s">
        <v>138</v>
      </c>
      <c r="O607" t="str">
        <f t="shared" ref="O607:O670" si="46">IF($B607=5,"SIM","")</f>
        <v/>
      </c>
      <c r="P607" s="52" t="str">
        <f t="shared" ref="P607:P609" si="47">A607&amp;B607&amp;C607&amp;E607&amp;G607&amp;EDATE(J607,0)</f>
        <v>44946230104762000107ADM OBRA - PARC. 7/181250044946</v>
      </c>
      <c r="Q607" s="73">
        <f>IF(A607=0,"",VLOOKUP($A607,RESUMO!$A$8:$B$107,2,FALSE))</f>
        <v>19</v>
      </c>
    </row>
    <row r="608" spans="1:17" x14ac:dyDescent="0.25">
      <c r="A608" s="41">
        <v>44946</v>
      </c>
      <c r="B608">
        <v>2</v>
      </c>
      <c r="C608" t="s">
        <v>50</v>
      </c>
      <c r="D608" t="s">
        <v>51</v>
      </c>
      <c r="E608" t="s">
        <v>569</v>
      </c>
      <c r="G608" s="64">
        <v>12500</v>
      </c>
      <c r="H608" s="56">
        <v>1</v>
      </c>
      <c r="I608" s="71">
        <v>12500</v>
      </c>
      <c r="J608" s="41">
        <v>44946</v>
      </c>
      <c r="K608" t="s">
        <v>53</v>
      </c>
      <c r="M608" t="s">
        <v>138</v>
      </c>
      <c r="O608" t="str">
        <f t="shared" si="46"/>
        <v/>
      </c>
      <c r="P608" s="52" t="str">
        <f t="shared" si="47"/>
        <v>44946230104762000107ADM OBRA - PARC. 8/181250044946</v>
      </c>
      <c r="Q608" s="73">
        <f>IF(A608=0,"",VLOOKUP($A608,RESUMO!$A$8:$B$107,2,FALSE))</f>
        <v>19</v>
      </c>
    </row>
    <row r="609" spans="1:17" x14ac:dyDescent="0.25">
      <c r="A609" s="53">
        <v>44962</v>
      </c>
      <c r="B609" s="1">
        <v>1</v>
      </c>
      <c r="C609" t="s">
        <v>34</v>
      </c>
      <c r="D609" t="s">
        <v>35</v>
      </c>
      <c r="E609" t="s">
        <v>175</v>
      </c>
      <c r="G609" s="64">
        <v>754.84</v>
      </c>
      <c r="I609" s="71">
        <v>754.84</v>
      </c>
      <c r="J609" s="41">
        <v>44963</v>
      </c>
      <c r="K609" s="55" t="s">
        <v>20</v>
      </c>
      <c r="N609" t="str">
        <f t="shared" ref="N609" si="48">IF(ISERROR(SEARCH("NF",E609,1)),"NÃO","SIM")</f>
        <v>NÃO</v>
      </c>
      <c r="O609" t="str">
        <f t="shared" si="46"/>
        <v/>
      </c>
      <c r="P609" s="52" t="str">
        <f t="shared" si="47"/>
        <v>44962170428051600SALÁRIO754,8444963</v>
      </c>
      <c r="Q609" s="1">
        <f>IF(A609=0,"",VLOOKUP($A609,RESUMO!$A$8:$B$107,2,FALSE))</f>
        <v>20</v>
      </c>
    </row>
    <row r="610" spans="1:17" x14ac:dyDescent="0.25">
      <c r="A610" s="53">
        <v>44962</v>
      </c>
      <c r="B610" s="56">
        <v>1</v>
      </c>
      <c r="C610" t="s">
        <v>17</v>
      </c>
      <c r="D610" t="s">
        <v>18</v>
      </c>
      <c r="E610" t="s">
        <v>175</v>
      </c>
      <c r="G610" s="64">
        <v>1724.43</v>
      </c>
      <c r="I610" s="71">
        <v>1724.43</v>
      </c>
      <c r="J610" s="41">
        <v>44963</v>
      </c>
      <c r="K610" s="55" t="s">
        <v>20</v>
      </c>
      <c r="N610" t="str">
        <f t="shared" ref="N610:N673" si="49">IF(ISERROR(SEARCH("NF",E610,1)),"NÃO","SIM")</f>
        <v>NÃO</v>
      </c>
      <c r="O610" t="str">
        <f t="shared" si="46"/>
        <v/>
      </c>
      <c r="P610" s="52" t="str">
        <f t="shared" ref="P610:P673" si="50">A610&amp;B610&amp;C610&amp;E610&amp;G610&amp;EDATE(J610,0)</f>
        <v>44962112125858606SALÁRIO1724,4344963</v>
      </c>
      <c r="Q610" s="1">
        <f>IF(A610=0,"",VLOOKUP($A610,RESUMO!$A$8:$B$107,2,FALSE))</f>
        <v>20</v>
      </c>
    </row>
    <row r="611" spans="1:17" x14ac:dyDescent="0.25">
      <c r="A611" s="53">
        <v>44962</v>
      </c>
      <c r="B611" s="56">
        <v>1</v>
      </c>
      <c r="C611" t="s">
        <v>180</v>
      </c>
      <c r="D611" t="s">
        <v>181</v>
      </c>
      <c r="E611" t="s">
        <v>175</v>
      </c>
      <c r="G611" s="64">
        <v>973.54</v>
      </c>
      <c r="I611" s="71">
        <v>973.54</v>
      </c>
      <c r="J611" s="41">
        <v>44963</v>
      </c>
      <c r="K611" s="55" t="s">
        <v>20</v>
      </c>
      <c r="N611" t="str">
        <f t="shared" si="49"/>
        <v>NÃO</v>
      </c>
      <c r="O611" t="str">
        <f t="shared" si="46"/>
        <v/>
      </c>
      <c r="P611" s="52" t="str">
        <f t="shared" si="50"/>
        <v>44962111200000000SALÁRIO973,5444963</v>
      </c>
      <c r="Q611" s="1">
        <f>IF(A611=0,"",VLOOKUP($A611,RESUMO!$A$8:$B$107,2,FALSE))</f>
        <v>20</v>
      </c>
    </row>
    <row r="612" spans="1:17" x14ac:dyDescent="0.25">
      <c r="A612" s="53">
        <v>44962</v>
      </c>
      <c r="B612" s="56">
        <v>1</v>
      </c>
      <c r="C612" t="s">
        <v>279</v>
      </c>
      <c r="D612" t="s">
        <v>280</v>
      </c>
      <c r="E612" t="s">
        <v>175</v>
      </c>
      <c r="G612" s="64">
        <v>2921.28</v>
      </c>
      <c r="I612" s="71">
        <v>2921.28</v>
      </c>
      <c r="J612" s="41">
        <v>44963</v>
      </c>
      <c r="K612" s="55" t="s">
        <v>20</v>
      </c>
      <c r="N612" t="str">
        <f t="shared" si="49"/>
        <v>NÃO</v>
      </c>
      <c r="O612" t="str">
        <f t="shared" si="46"/>
        <v/>
      </c>
      <c r="P612" s="52" t="str">
        <f t="shared" si="50"/>
        <v>44962110526143614SALÁRIO2921,2844963</v>
      </c>
      <c r="Q612" s="1">
        <f>IF(A612=0,"",VLOOKUP($A612,RESUMO!$A$8:$B$107,2,FALSE))</f>
        <v>20</v>
      </c>
    </row>
    <row r="613" spans="1:17" x14ac:dyDescent="0.25">
      <c r="A613" s="53">
        <v>44962</v>
      </c>
      <c r="B613" s="56">
        <v>1</v>
      </c>
      <c r="C613" t="s">
        <v>391</v>
      </c>
      <c r="D613" t="s">
        <v>392</v>
      </c>
      <c r="E613" t="s">
        <v>175</v>
      </c>
      <c r="G613" s="64">
        <v>1686.76</v>
      </c>
      <c r="I613" s="71">
        <v>1686.76</v>
      </c>
      <c r="J613" s="41">
        <v>44963</v>
      </c>
      <c r="K613" s="55" t="s">
        <v>20</v>
      </c>
      <c r="N613" t="str">
        <f t="shared" si="49"/>
        <v>NÃO</v>
      </c>
      <c r="O613" t="str">
        <f t="shared" si="46"/>
        <v/>
      </c>
      <c r="P613" s="52" t="str">
        <f t="shared" si="50"/>
        <v>44962111776778650SALÁRIO1686,7644963</v>
      </c>
      <c r="Q613" s="1">
        <f>IF(A613=0,"",VLOOKUP($A613,RESUMO!$A$8:$B$107,2,FALSE))</f>
        <v>20</v>
      </c>
    </row>
    <row r="614" spans="1:17" x14ac:dyDescent="0.25">
      <c r="A614" s="53">
        <v>44962</v>
      </c>
      <c r="B614" s="56">
        <v>1</v>
      </c>
      <c r="C614" s="67" t="s">
        <v>529</v>
      </c>
      <c r="D614" s="54" t="s">
        <v>530</v>
      </c>
      <c r="E614" t="s">
        <v>175</v>
      </c>
      <c r="G614" s="64">
        <v>1399.27</v>
      </c>
      <c r="I614" s="71">
        <v>1399.27</v>
      </c>
      <c r="J614" s="41">
        <v>44963</v>
      </c>
      <c r="K614" s="55" t="s">
        <v>20</v>
      </c>
      <c r="N614" t="str">
        <f t="shared" si="49"/>
        <v>NÃO</v>
      </c>
      <c r="O614" t="str">
        <f t="shared" si="46"/>
        <v/>
      </c>
      <c r="P614" s="52" t="str">
        <f t="shared" si="50"/>
        <v>44962193649070600SALÁRIO1399,2744963</v>
      </c>
      <c r="Q614" s="1">
        <f>IF(A614=0,"",VLOOKUP($A614,RESUMO!$A$8:$B$107,2,FALSE))</f>
        <v>20</v>
      </c>
    </row>
    <row r="615" spans="1:17" x14ac:dyDescent="0.25">
      <c r="A615" s="53">
        <v>44962</v>
      </c>
      <c r="B615" s="56">
        <v>1</v>
      </c>
      <c r="C615" t="s">
        <v>334</v>
      </c>
      <c r="D615" t="s">
        <v>335</v>
      </c>
      <c r="E615" t="s">
        <v>175</v>
      </c>
      <c r="G615" s="64">
        <v>789.42</v>
      </c>
      <c r="I615" s="71">
        <v>789.42</v>
      </c>
      <c r="J615" s="41">
        <v>44963</v>
      </c>
      <c r="K615" s="55" t="s">
        <v>20</v>
      </c>
      <c r="N615" t="str">
        <f t="shared" si="49"/>
        <v>NÃO</v>
      </c>
      <c r="O615" t="str">
        <f t="shared" si="46"/>
        <v/>
      </c>
      <c r="P615" s="52" t="str">
        <f t="shared" si="50"/>
        <v>44962103124439600SALÁRIO789,4244963</v>
      </c>
      <c r="Q615" s="1">
        <f>IF(A615=0,"",VLOOKUP($A615,RESUMO!$A$8:$B$107,2,FALSE))</f>
        <v>20</v>
      </c>
    </row>
    <row r="616" spans="1:17" x14ac:dyDescent="0.25">
      <c r="A616" s="53">
        <v>44962</v>
      </c>
      <c r="B616" s="56">
        <v>1</v>
      </c>
      <c r="C616" t="s">
        <v>282</v>
      </c>
      <c r="D616" t="s">
        <v>283</v>
      </c>
      <c r="E616" t="s">
        <v>175</v>
      </c>
      <c r="G616" s="64">
        <v>643.33000000000004</v>
      </c>
      <c r="I616" s="71">
        <v>643.33000000000004</v>
      </c>
      <c r="J616" s="41">
        <v>44963</v>
      </c>
      <c r="K616" s="55" t="s">
        <v>20</v>
      </c>
      <c r="N616" t="str">
        <f t="shared" si="49"/>
        <v>NÃO</v>
      </c>
      <c r="O616" t="str">
        <f t="shared" si="46"/>
        <v/>
      </c>
      <c r="P616" s="52" t="str">
        <f t="shared" si="50"/>
        <v>44962114758063613SALÁRIO643,3344963</v>
      </c>
      <c r="Q616" s="1">
        <f>IF(A616=0,"",VLOOKUP($A616,RESUMO!$A$8:$B$107,2,FALSE))</f>
        <v>20</v>
      </c>
    </row>
    <row r="617" spans="1:17" x14ac:dyDescent="0.25">
      <c r="A617" s="53">
        <v>44962</v>
      </c>
      <c r="B617" s="56">
        <v>1</v>
      </c>
      <c r="C617" t="s">
        <v>285</v>
      </c>
      <c r="D617" t="s">
        <v>286</v>
      </c>
      <c r="E617" t="s">
        <v>175</v>
      </c>
      <c r="G617" s="64">
        <v>1051.08</v>
      </c>
      <c r="I617" s="71">
        <v>1051.08</v>
      </c>
      <c r="J617" s="41">
        <v>44963</v>
      </c>
      <c r="K617" s="55" t="s">
        <v>20</v>
      </c>
      <c r="N617" t="str">
        <f t="shared" si="49"/>
        <v>NÃO</v>
      </c>
      <c r="O617" t="str">
        <f t="shared" si="46"/>
        <v/>
      </c>
      <c r="P617" s="52" t="str">
        <f t="shared" si="50"/>
        <v>44962106493573610SALÁRIO1051,0844963</v>
      </c>
      <c r="Q617" s="1">
        <f>IF(A617=0,"",VLOOKUP($A617,RESUMO!$A$8:$B$107,2,FALSE))</f>
        <v>20</v>
      </c>
    </row>
    <row r="618" spans="1:17" x14ac:dyDescent="0.25">
      <c r="A618" s="53">
        <v>44962</v>
      </c>
      <c r="B618" s="1">
        <v>1</v>
      </c>
      <c r="C618" t="s">
        <v>34</v>
      </c>
      <c r="D618" t="s">
        <v>35</v>
      </c>
      <c r="E618" s="42" t="s">
        <v>211</v>
      </c>
      <c r="G618" s="64">
        <v>25.7</v>
      </c>
      <c r="H618" s="56">
        <v>13</v>
      </c>
      <c r="I618" s="71">
        <v>334.1</v>
      </c>
      <c r="J618" s="41">
        <v>44963</v>
      </c>
      <c r="K618" s="55" t="s">
        <v>20</v>
      </c>
      <c r="N618" t="str">
        <f t="shared" si="49"/>
        <v>NÃO</v>
      </c>
      <c r="O618" t="str">
        <f t="shared" si="46"/>
        <v/>
      </c>
      <c r="P618" s="52" t="str">
        <f t="shared" si="50"/>
        <v>44962170428051600TRANSPORTE25,744963</v>
      </c>
      <c r="Q618" s="1">
        <f>IF(A618=0,"",VLOOKUP($A618,RESUMO!$A$8:$B$107,2,FALSE))</f>
        <v>20</v>
      </c>
    </row>
    <row r="619" spans="1:17" x14ac:dyDescent="0.25">
      <c r="A619" s="53">
        <v>44962</v>
      </c>
      <c r="B619" s="56">
        <v>1</v>
      </c>
      <c r="C619" t="s">
        <v>17</v>
      </c>
      <c r="D619" t="s">
        <v>18</v>
      </c>
      <c r="E619" s="42" t="s">
        <v>211</v>
      </c>
      <c r="G619" s="64">
        <v>25.7</v>
      </c>
      <c r="H619" s="56">
        <v>19</v>
      </c>
      <c r="I619" s="71">
        <v>488.3</v>
      </c>
      <c r="J619" s="41">
        <v>44963</v>
      </c>
      <c r="K619" s="55" t="s">
        <v>20</v>
      </c>
      <c r="N619" t="str">
        <f t="shared" si="49"/>
        <v>NÃO</v>
      </c>
      <c r="O619" t="str">
        <f t="shared" si="46"/>
        <v/>
      </c>
      <c r="P619" s="52" t="str">
        <f t="shared" si="50"/>
        <v>44962112125858606TRANSPORTE25,744963</v>
      </c>
      <c r="Q619" s="1">
        <f>IF(A619=0,"",VLOOKUP($A619,RESUMO!$A$8:$B$107,2,FALSE))</f>
        <v>20</v>
      </c>
    </row>
    <row r="620" spans="1:17" x14ac:dyDescent="0.25">
      <c r="A620" s="53">
        <v>44962</v>
      </c>
      <c r="B620" s="56">
        <v>1</v>
      </c>
      <c r="C620" t="s">
        <v>180</v>
      </c>
      <c r="D620" t="s">
        <v>181</v>
      </c>
      <c r="E620" s="42" t="s">
        <v>211</v>
      </c>
      <c r="G620" s="64">
        <v>38.700000000000003</v>
      </c>
      <c r="H620" s="56">
        <v>18</v>
      </c>
      <c r="I620" s="71">
        <v>696.6</v>
      </c>
      <c r="J620" s="41">
        <v>44963</v>
      </c>
      <c r="K620" s="55" t="s">
        <v>20</v>
      </c>
      <c r="N620" t="str">
        <f t="shared" si="49"/>
        <v>NÃO</v>
      </c>
      <c r="O620" t="str">
        <f t="shared" si="46"/>
        <v/>
      </c>
      <c r="P620" s="52" t="str">
        <f t="shared" si="50"/>
        <v>44962111200000000TRANSPORTE38,744963</v>
      </c>
      <c r="Q620" s="1">
        <f>IF(A620=0,"",VLOOKUP($A620,RESUMO!$A$8:$B$107,2,FALSE))</f>
        <v>20</v>
      </c>
    </row>
    <row r="621" spans="1:17" x14ac:dyDescent="0.25">
      <c r="A621" s="53">
        <v>44962</v>
      </c>
      <c r="B621" s="56">
        <v>1</v>
      </c>
      <c r="C621" t="s">
        <v>279</v>
      </c>
      <c r="D621" t="s">
        <v>280</v>
      </c>
      <c r="E621" s="42" t="s">
        <v>211</v>
      </c>
      <c r="G621" s="64">
        <v>38.700000000000003</v>
      </c>
      <c r="H621" s="56">
        <v>19</v>
      </c>
      <c r="I621" s="71">
        <v>735.30000000000007</v>
      </c>
      <c r="J621" s="41">
        <v>44963</v>
      </c>
      <c r="K621" s="55" t="s">
        <v>20</v>
      </c>
      <c r="N621" t="str">
        <f t="shared" si="49"/>
        <v>NÃO</v>
      </c>
      <c r="O621" t="str">
        <f t="shared" si="46"/>
        <v/>
      </c>
      <c r="P621" s="52" t="str">
        <f t="shared" si="50"/>
        <v>44962110526143614TRANSPORTE38,744963</v>
      </c>
      <c r="Q621" s="1">
        <f>IF(A621=0,"",VLOOKUP($A621,RESUMO!$A$8:$B$107,2,FALSE))</f>
        <v>20</v>
      </c>
    </row>
    <row r="622" spans="1:17" x14ac:dyDescent="0.25">
      <c r="A622" s="53">
        <v>44962</v>
      </c>
      <c r="B622" s="56">
        <v>1</v>
      </c>
      <c r="C622" t="s">
        <v>391</v>
      </c>
      <c r="D622" t="s">
        <v>392</v>
      </c>
      <c r="E622" s="42" t="s">
        <v>211</v>
      </c>
      <c r="G622" s="64">
        <v>37.9</v>
      </c>
      <c r="H622" s="56">
        <v>19</v>
      </c>
      <c r="I622" s="71">
        <v>720.1</v>
      </c>
      <c r="J622" s="41">
        <v>44963</v>
      </c>
      <c r="K622" s="55" t="s">
        <v>20</v>
      </c>
      <c r="N622" t="str">
        <f t="shared" si="49"/>
        <v>NÃO</v>
      </c>
      <c r="O622" t="str">
        <f t="shared" si="46"/>
        <v/>
      </c>
      <c r="P622" s="52" t="str">
        <f t="shared" si="50"/>
        <v>44962111776778650TRANSPORTE37,944963</v>
      </c>
      <c r="Q622" s="1">
        <f>IF(A622=0,"",VLOOKUP($A622,RESUMO!$A$8:$B$107,2,FALSE))</f>
        <v>20</v>
      </c>
    </row>
    <row r="623" spans="1:17" x14ac:dyDescent="0.25">
      <c r="A623" s="53">
        <v>44962</v>
      </c>
      <c r="B623" s="56">
        <v>1</v>
      </c>
      <c r="C623" s="67" t="s">
        <v>529</v>
      </c>
      <c r="D623" s="54" t="s">
        <v>530</v>
      </c>
      <c r="E623" s="42" t="s">
        <v>211</v>
      </c>
      <c r="G623" s="64">
        <v>38.700000000000003</v>
      </c>
      <c r="H623" s="56">
        <v>19</v>
      </c>
      <c r="I623" s="71">
        <v>735.30000000000007</v>
      </c>
      <c r="J623" s="41">
        <v>44963</v>
      </c>
      <c r="K623" s="55" t="s">
        <v>20</v>
      </c>
      <c r="N623" t="str">
        <f t="shared" si="49"/>
        <v>NÃO</v>
      </c>
      <c r="O623" t="str">
        <f t="shared" si="46"/>
        <v/>
      </c>
      <c r="P623" s="52" t="str">
        <f t="shared" si="50"/>
        <v>44962193649070600TRANSPORTE38,744963</v>
      </c>
      <c r="Q623" s="1">
        <f>IF(A623=0,"",VLOOKUP($A623,RESUMO!$A$8:$B$107,2,FALSE))</f>
        <v>20</v>
      </c>
    </row>
    <row r="624" spans="1:17" x14ac:dyDescent="0.25">
      <c r="A624" s="53">
        <v>44962</v>
      </c>
      <c r="B624" s="56">
        <v>1</v>
      </c>
      <c r="C624" t="s">
        <v>334</v>
      </c>
      <c r="D624" t="s">
        <v>335</v>
      </c>
      <c r="E624" s="42" t="s">
        <v>211</v>
      </c>
      <c r="G624" s="64">
        <v>38.700000000000003</v>
      </c>
      <c r="H624" s="56">
        <v>14</v>
      </c>
      <c r="I624" s="71">
        <v>541.80000000000007</v>
      </c>
      <c r="J624" s="41">
        <v>44963</v>
      </c>
      <c r="K624" s="55" t="s">
        <v>20</v>
      </c>
      <c r="N624" t="str">
        <f t="shared" si="49"/>
        <v>NÃO</v>
      </c>
      <c r="O624" t="str">
        <f t="shared" si="46"/>
        <v/>
      </c>
      <c r="P624" s="52" t="str">
        <f t="shared" si="50"/>
        <v>44962103124439600TRANSPORTE38,744963</v>
      </c>
      <c r="Q624" s="1">
        <f>IF(A624=0,"",VLOOKUP($A624,RESUMO!$A$8:$B$107,2,FALSE))</f>
        <v>20</v>
      </c>
    </row>
    <row r="625" spans="1:17" x14ac:dyDescent="0.25">
      <c r="A625" s="53">
        <v>44962</v>
      </c>
      <c r="B625" s="56">
        <v>1</v>
      </c>
      <c r="C625" t="s">
        <v>282</v>
      </c>
      <c r="D625" t="s">
        <v>283</v>
      </c>
      <c r="E625" s="42" t="s">
        <v>211</v>
      </c>
      <c r="G625" s="64">
        <v>37.9</v>
      </c>
      <c r="H625" s="56">
        <v>12</v>
      </c>
      <c r="I625" s="71">
        <v>454.8</v>
      </c>
      <c r="J625" s="41">
        <v>44963</v>
      </c>
      <c r="K625" s="55" t="s">
        <v>20</v>
      </c>
      <c r="N625" t="str">
        <f t="shared" si="49"/>
        <v>NÃO</v>
      </c>
      <c r="O625" t="str">
        <f t="shared" si="46"/>
        <v/>
      </c>
      <c r="P625" s="52" t="str">
        <f t="shared" si="50"/>
        <v>44962114758063613TRANSPORTE37,944963</v>
      </c>
      <c r="Q625" s="1">
        <f>IF(A625=0,"",VLOOKUP($A625,RESUMO!$A$8:$B$107,2,FALSE))</f>
        <v>20</v>
      </c>
    </row>
    <row r="626" spans="1:17" x14ac:dyDescent="0.25">
      <c r="A626" s="53">
        <v>44962</v>
      </c>
      <c r="B626" s="56">
        <v>1</v>
      </c>
      <c r="C626" t="s">
        <v>285</v>
      </c>
      <c r="D626" t="s">
        <v>286</v>
      </c>
      <c r="E626" s="42" t="s">
        <v>211</v>
      </c>
      <c r="G626" s="64">
        <v>38.700000000000003</v>
      </c>
      <c r="H626" s="56">
        <v>19</v>
      </c>
      <c r="I626" s="71">
        <v>735.30000000000007</v>
      </c>
      <c r="J626" s="41">
        <v>44963</v>
      </c>
      <c r="K626" s="55" t="s">
        <v>20</v>
      </c>
      <c r="N626" t="str">
        <f t="shared" si="49"/>
        <v>NÃO</v>
      </c>
      <c r="O626" t="str">
        <f t="shared" si="46"/>
        <v/>
      </c>
      <c r="P626" s="52" t="str">
        <f t="shared" si="50"/>
        <v>44962106493573610TRANSPORTE38,744963</v>
      </c>
      <c r="Q626" s="1">
        <f>IF(A626=0,"",VLOOKUP($A626,RESUMO!$A$8:$B$107,2,FALSE))</f>
        <v>20</v>
      </c>
    </row>
    <row r="627" spans="1:17" x14ac:dyDescent="0.25">
      <c r="A627" s="53">
        <v>44962</v>
      </c>
      <c r="B627" s="1">
        <v>1</v>
      </c>
      <c r="C627" t="s">
        <v>34</v>
      </c>
      <c r="D627" t="s">
        <v>35</v>
      </c>
      <c r="E627" s="42" t="s">
        <v>212</v>
      </c>
      <c r="G627" s="64">
        <v>4</v>
      </c>
      <c r="H627" s="56">
        <v>13</v>
      </c>
      <c r="I627" s="71">
        <v>52</v>
      </c>
      <c r="J627" s="41">
        <v>44963</v>
      </c>
      <c r="K627" s="55" t="s">
        <v>20</v>
      </c>
      <c r="N627" t="str">
        <f t="shared" si="49"/>
        <v>NÃO</v>
      </c>
      <c r="O627" t="str">
        <f t="shared" si="46"/>
        <v/>
      </c>
      <c r="P627" s="52" t="str">
        <f t="shared" si="50"/>
        <v>44962170428051600CAFÉ444963</v>
      </c>
      <c r="Q627" s="1">
        <f>IF(A627=0,"",VLOOKUP($A627,RESUMO!$A$8:$B$107,2,FALSE))</f>
        <v>20</v>
      </c>
    </row>
    <row r="628" spans="1:17" x14ac:dyDescent="0.25">
      <c r="A628" s="53">
        <v>44962</v>
      </c>
      <c r="B628" s="56">
        <v>1</v>
      </c>
      <c r="C628" t="s">
        <v>17</v>
      </c>
      <c r="D628" t="s">
        <v>18</v>
      </c>
      <c r="E628" s="42" t="s">
        <v>212</v>
      </c>
      <c r="G628" s="64">
        <v>4</v>
      </c>
      <c r="H628" s="56">
        <v>19</v>
      </c>
      <c r="I628" s="71">
        <v>76</v>
      </c>
      <c r="J628" s="41">
        <v>44963</v>
      </c>
      <c r="K628" s="55" t="s">
        <v>20</v>
      </c>
      <c r="N628" t="str">
        <f t="shared" si="49"/>
        <v>NÃO</v>
      </c>
      <c r="O628" t="str">
        <f t="shared" si="46"/>
        <v/>
      </c>
      <c r="P628" s="52" t="str">
        <f t="shared" si="50"/>
        <v>44962112125858606CAFÉ444963</v>
      </c>
      <c r="Q628" s="1">
        <f>IF(A628=0,"",VLOOKUP($A628,RESUMO!$A$8:$B$107,2,FALSE))</f>
        <v>20</v>
      </c>
    </row>
    <row r="629" spans="1:17" x14ac:dyDescent="0.25">
      <c r="A629" s="53">
        <v>44962</v>
      </c>
      <c r="B629" s="56">
        <v>1</v>
      </c>
      <c r="C629" t="s">
        <v>180</v>
      </c>
      <c r="D629" t="s">
        <v>181</v>
      </c>
      <c r="E629" s="42" t="s">
        <v>212</v>
      </c>
      <c r="G629" s="64">
        <v>4</v>
      </c>
      <c r="H629" s="56">
        <v>18</v>
      </c>
      <c r="I629" s="71">
        <v>72</v>
      </c>
      <c r="J629" s="41">
        <v>44963</v>
      </c>
      <c r="K629" s="55" t="s">
        <v>20</v>
      </c>
      <c r="N629" t="str">
        <f t="shared" si="49"/>
        <v>NÃO</v>
      </c>
      <c r="O629" t="str">
        <f t="shared" si="46"/>
        <v/>
      </c>
      <c r="P629" s="52" t="str">
        <f t="shared" si="50"/>
        <v>44962111200000000CAFÉ444963</v>
      </c>
      <c r="Q629" s="1">
        <f>IF(A629=0,"",VLOOKUP($A629,RESUMO!$A$8:$B$107,2,FALSE))</f>
        <v>20</v>
      </c>
    </row>
    <row r="630" spans="1:17" x14ac:dyDescent="0.25">
      <c r="A630" s="53">
        <v>44962</v>
      </c>
      <c r="B630" s="56">
        <v>1</v>
      </c>
      <c r="C630" t="s">
        <v>279</v>
      </c>
      <c r="D630" t="s">
        <v>280</v>
      </c>
      <c r="E630" s="42" t="s">
        <v>212</v>
      </c>
      <c r="G630" s="64">
        <v>4</v>
      </c>
      <c r="H630" s="56">
        <v>19</v>
      </c>
      <c r="I630" s="71">
        <v>76</v>
      </c>
      <c r="J630" s="41">
        <v>44963</v>
      </c>
      <c r="K630" s="55" t="s">
        <v>20</v>
      </c>
      <c r="N630" t="str">
        <f t="shared" si="49"/>
        <v>NÃO</v>
      </c>
      <c r="O630" t="str">
        <f t="shared" si="46"/>
        <v/>
      </c>
      <c r="P630" s="52" t="str">
        <f t="shared" si="50"/>
        <v>44962110526143614CAFÉ444963</v>
      </c>
      <c r="Q630" s="1">
        <f>IF(A630=0,"",VLOOKUP($A630,RESUMO!$A$8:$B$107,2,FALSE))</f>
        <v>20</v>
      </c>
    </row>
    <row r="631" spans="1:17" x14ac:dyDescent="0.25">
      <c r="A631" s="53">
        <v>44962</v>
      </c>
      <c r="B631" s="56">
        <v>1</v>
      </c>
      <c r="C631" t="s">
        <v>391</v>
      </c>
      <c r="D631" t="s">
        <v>392</v>
      </c>
      <c r="E631" s="42" t="s">
        <v>212</v>
      </c>
      <c r="G631" s="64">
        <v>4</v>
      </c>
      <c r="H631" s="56">
        <v>19</v>
      </c>
      <c r="I631" s="71">
        <v>76</v>
      </c>
      <c r="J631" s="41">
        <v>44963</v>
      </c>
      <c r="K631" s="55" t="s">
        <v>20</v>
      </c>
      <c r="N631" t="str">
        <f t="shared" si="49"/>
        <v>NÃO</v>
      </c>
      <c r="O631" t="str">
        <f t="shared" si="46"/>
        <v/>
      </c>
      <c r="P631" s="52" t="str">
        <f t="shared" si="50"/>
        <v>44962111776778650CAFÉ444963</v>
      </c>
      <c r="Q631" s="1">
        <f>IF(A631=0,"",VLOOKUP($A631,RESUMO!$A$8:$B$107,2,FALSE))</f>
        <v>20</v>
      </c>
    </row>
    <row r="632" spans="1:17" x14ac:dyDescent="0.25">
      <c r="A632" s="53">
        <v>44962</v>
      </c>
      <c r="B632" s="56">
        <v>1</v>
      </c>
      <c r="C632" s="67" t="s">
        <v>529</v>
      </c>
      <c r="D632" s="54" t="s">
        <v>530</v>
      </c>
      <c r="E632" s="42" t="s">
        <v>212</v>
      </c>
      <c r="G632" s="64">
        <v>4</v>
      </c>
      <c r="H632" s="56">
        <v>19</v>
      </c>
      <c r="I632" s="71">
        <v>76</v>
      </c>
      <c r="J632" s="41">
        <v>44963</v>
      </c>
      <c r="K632" s="55" t="s">
        <v>20</v>
      </c>
      <c r="N632" t="str">
        <f t="shared" si="49"/>
        <v>NÃO</v>
      </c>
      <c r="O632" t="str">
        <f t="shared" si="46"/>
        <v/>
      </c>
      <c r="P632" s="52" t="str">
        <f t="shared" si="50"/>
        <v>44962193649070600CAFÉ444963</v>
      </c>
      <c r="Q632" s="1">
        <f>IF(A632=0,"",VLOOKUP($A632,RESUMO!$A$8:$B$107,2,FALSE))</f>
        <v>20</v>
      </c>
    </row>
    <row r="633" spans="1:17" x14ac:dyDescent="0.25">
      <c r="A633" s="53">
        <v>44962</v>
      </c>
      <c r="B633" s="56">
        <v>1</v>
      </c>
      <c r="C633" t="s">
        <v>334</v>
      </c>
      <c r="D633" t="s">
        <v>335</v>
      </c>
      <c r="E633" s="42" t="s">
        <v>212</v>
      </c>
      <c r="G633" s="64">
        <v>4</v>
      </c>
      <c r="H633" s="56">
        <v>14</v>
      </c>
      <c r="I633" s="71">
        <v>56</v>
      </c>
      <c r="J633" s="41">
        <v>44963</v>
      </c>
      <c r="K633" s="55" t="s">
        <v>20</v>
      </c>
      <c r="N633" t="str">
        <f t="shared" si="49"/>
        <v>NÃO</v>
      </c>
      <c r="O633" t="str">
        <f t="shared" si="46"/>
        <v/>
      </c>
      <c r="P633" s="52" t="str">
        <f t="shared" si="50"/>
        <v>44962103124439600CAFÉ444963</v>
      </c>
      <c r="Q633" s="1">
        <f>IF(A633=0,"",VLOOKUP($A633,RESUMO!$A$8:$B$107,2,FALSE))</f>
        <v>20</v>
      </c>
    </row>
    <row r="634" spans="1:17" x14ac:dyDescent="0.25">
      <c r="A634" s="53">
        <v>44962</v>
      </c>
      <c r="B634" s="56">
        <v>1</v>
      </c>
      <c r="C634" t="s">
        <v>282</v>
      </c>
      <c r="D634" t="s">
        <v>283</v>
      </c>
      <c r="E634" s="42" t="s">
        <v>212</v>
      </c>
      <c r="G634" s="64">
        <v>4</v>
      </c>
      <c r="H634" s="56">
        <v>12</v>
      </c>
      <c r="I634" s="71">
        <v>48</v>
      </c>
      <c r="J634" s="41">
        <v>44963</v>
      </c>
      <c r="K634" s="55" t="s">
        <v>20</v>
      </c>
      <c r="N634" t="str">
        <f t="shared" si="49"/>
        <v>NÃO</v>
      </c>
      <c r="O634" t="str">
        <f t="shared" si="46"/>
        <v/>
      </c>
      <c r="P634" s="52" t="str">
        <f t="shared" si="50"/>
        <v>44962114758063613CAFÉ444963</v>
      </c>
      <c r="Q634" s="1">
        <f>IF(A634=0,"",VLOOKUP($A634,RESUMO!$A$8:$B$107,2,FALSE))</f>
        <v>20</v>
      </c>
    </row>
    <row r="635" spans="1:17" x14ac:dyDescent="0.25">
      <c r="A635" s="53">
        <v>44962</v>
      </c>
      <c r="B635" s="56">
        <v>1</v>
      </c>
      <c r="C635" t="s">
        <v>285</v>
      </c>
      <c r="D635" t="s">
        <v>286</v>
      </c>
      <c r="E635" s="42" t="s">
        <v>212</v>
      </c>
      <c r="G635" s="64">
        <v>4</v>
      </c>
      <c r="H635" s="56">
        <v>19</v>
      </c>
      <c r="I635" s="71">
        <v>76</v>
      </c>
      <c r="J635" s="41">
        <v>44963</v>
      </c>
      <c r="K635" s="55" t="s">
        <v>20</v>
      </c>
      <c r="N635" t="str">
        <f t="shared" si="49"/>
        <v>NÃO</v>
      </c>
      <c r="O635" t="str">
        <f t="shared" si="46"/>
        <v/>
      </c>
      <c r="P635" s="52" t="str">
        <f t="shared" si="50"/>
        <v>44962106493573610CAFÉ444963</v>
      </c>
      <c r="Q635" s="1">
        <f>IF(A635=0,"",VLOOKUP($A635,RESUMO!$A$8:$B$107,2,FALSE))</f>
        <v>20</v>
      </c>
    </row>
    <row r="636" spans="1:17" x14ac:dyDescent="0.25">
      <c r="A636" s="53">
        <v>44962</v>
      </c>
      <c r="B636" s="56">
        <v>1</v>
      </c>
      <c r="C636" t="s">
        <v>293</v>
      </c>
      <c r="D636" t="s">
        <v>294</v>
      </c>
      <c r="E636" t="s">
        <v>19</v>
      </c>
      <c r="G636" s="64">
        <v>170</v>
      </c>
      <c r="H636" s="56">
        <v>11</v>
      </c>
      <c r="I636" s="71">
        <v>1870</v>
      </c>
      <c r="J636" s="41">
        <v>44963</v>
      </c>
      <c r="K636" s="55" t="s">
        <v>20</v>
      </c>
      <c r="N636" t="str">
        <f t="shared" si="49"/>
        <v>NÃO</v>
      </c>
      <c r="O636" t="str">
        <f t="shared" si="46"/>
        <v/>
      </c>
      <c r="P636" s="52" t="str">
        <f t="shared" si="50"/>
        <v>44962109394979646DIÁRIA17044963</v>
      </c>
      <c r="Q636" s="1">
        <f>IF(A636=0,"",VLOOKUP($A636,RESUMO!$A$8:$B$107,2,FALSE))</f>
        <v>20</v>
      </c>
    </row>
    <row r="637" spans="1:17" x14ac:dyDescent="0.25">
      <c r="A637" s="53">
        <v>44962</v>
      </c>
      <c r="B637" s="56">
        <v>1</v>
      </c>
      <c r="C637" s="68" t="s">
        <v>570</v>
      </c>
      <c r="D637" t="s">
        <v>571</v>
      </c>
      <c r="E637" t="s">
        <v>19</v>
      </c>
      <c r="G637" s="64">
        <v>180</v>
      </c>
      <c r="H637" s="56">
        <v>11</v>
      </c>
      <c r="I637" s="71">
        <v>1980</v>
      </c>
      <c r="J637" s="41">
        <v>44963</v>
      </c>
      <c r="K637" s="55" t="s">
        <v>20</v>
      </c>
      <c r="N637" t="str">
        <f t="shared" si="49"/>
        <v>NÃO</v>
      </c>
      <c r="O637" t="str">
        <f t="shared" si="46"/>
        <v/>
      </c>
      <c r="P637" s="52" t="str">
        <f t="shared" si="50"/>
        <v>44962113265085635DIÁRIA18044963</v>
      </c>
      <c r="Q637" s="1">
        <f>IF(A637=0,"",VLOOKUP($A637,RESUMO!$A$8:$B$107,2,FALSE))</f>
        <v>20</v>
      </c>
    </row>
    <row r="638" spans="1:17" x14ac:dyDescent="0.25">
      <c r="A638" s="53">
        <v>44962</v>
      </c>
      <c r="B638" s="56">
        <v>1</v>
      </c>
      <c r="C638" s="68" t="s">
        <v>531</v>
      </c>
      <c r="D638" t="s">
        <v>532</v>
      </c>
      <c r="E638" t="s">
        <v>19</v>
      </c>
      <c r="G638" s="64">
        <v>180</v>
      </c>
      <c r="H638" s="56">
        <v>12</v>
      </c>
      <c r="I638" s="71">
        <v>2160</v>
      </c>
      <c r="J638" s="41">
        <v>44963</v>
      </c>
      <c r="K638" s="55" t="s">
        <v>20</v>
      </c>
      <c r="N638" t="str">
        <f t="shared" si="49"/>
        <v>NÃO</v>
      </c>
      <c r="O638" t="str">
        <f t="shared" si="46"/>
        <v/>
      </c>
      <c r="P638" s="52" t="str">
        <f t="shared" si="50"/>
        <v>44962106182897635DIÁRIA18044963</v>
      </c>
      <c r="Q638" s="1">
        <f>IF(A638=0,"",VLOOKUP($A638,RESUMO!$A$8:$B$107,2,FALSE))</f>
        <v>20</v>
      </c>
    </row>
    <row r="639" spans="1:17" x14ac:dyDescent="0.25">
      <c r="A639" s="53">
        <v>44962</v>
      </c>
      <c r="B639" s="56">
        <v>1</v>
      </c>
      <c r="C639" s="68" t="s">
        <v>570</v>
      </c>
      <c r="D639" t="s">
        <v>571</v>
      </c>
      <c r="E639" s="42" t="s">
        <v>211</v>
      </c>
      <c r="G639" s="64">
        <v>49.2</v>
      </c>
      <c r="H639" s="56">
        <v>19</v>
      </c>
      <c r="I639" s="71">
        <v>934.80000000000007</v>
      </c>
      <c r="J639" s="41">
        <v>44963</v>
      </c>
      <c r="K639" s="55" t="s">
        <v>20</v>
      </c>
      <c r="N639" t="str">
        <f t="shared" si="49"/>
        <v>NÃO</v>
      </c>
      <c r="O639" t="str">
        <f t="shared" si="46"/>
        <v/>
      </c>
      <c r="P639" s="52" t="str">
        <f t="shared" si="50"/>
        <v>44962113265085635TRANSPORTE49,244963</v>
      </c>
      <c r="Q639" s="1">
        <f>IF(A639=0,"",VLOOKUP($A639,RESUMO!$A$8:$B$107,2,FALSE))</f>
        <v>20</v>
      </c>
    </row>
    <row r="640" spans="1:17" x14ac:dyDescent="0.25">
      <c r="A640" s="53">
        <v>44962</v>
      </c>
      <c r="B640" s="56">
        <v>1</v>
      </c>
      <c r="C640" s="68" t="s">
        <v>531</v>
      </c>
      <c r="D640" t="s">
        <v>532</v>
      </c>
      <c r="E640" s="42" t="s">
        <v>211</v>
      </c>
      <c r="G640" s="64">
        <v>38.700000000000003</v>
      </c>
      <c r="H640" s="56">
        <v>19</v>
      </c>
      <c r="I640" s="71">
        <v>735.30000000000007</v>
      </c>
      <c r="J640" s="41">
        <v>44963</v>
      </c>
      <c r="K640" s="55" t="s">
        <v>20</v>
      </c>
      <c r="N640" t="str">
        <f t="shared" si="49"/>
        <v>NÃO</v>
      </c>
      <c r="O640" t="str">
        <f t="shared" si="46"/>
        <v/>
      </c>
      <c r="P640" s="52" t="str">
        <f t="shared" si="50"/>
        <v>44962106182897635TRANSPORTE38,744963</v>
      </c>
      <c r="Q640" s="1">
        <f>IF(A640=0,"",VLOOKUP($A640,RESUMO!$A$8:$B$107,2,FALSE))</f>
        <v>20</v>
      </c>
    </row>
    <row r="641" spans="1:17" x14ac:dyDescent="0.25">
      <c r="A641" s="53">
        <v>44962</v>
      </c>
      <c r="B641" s="56">
        <v>1</v>
      </c>
      <c r="C641" s="68" t="s">
        <v>570</v>
      </c>
      <c r="D641" t="s">
        <v>571</v>
      </c>
      <c r="E641" s="42" t="s">
        <v>212</v>
      </c>
      <c r="G641" s="64">
        <v>4</v>
      </c>
      <c r="H641" s="56">
        <v>19</v>
      </c>
      <c r="I641" s="71">
        <v>76</v>
      </c>
      <c r="J641" s="41">
        <v>44963</v>
      </c>
      <c r="K641" s="55" t="s">
        <v>20</v>
      </c>
      <c r="N641" t="str">
        <f t="shared" si="49"/>
        <v>NÃO</v>
      </c>
      <c r="O641" t="str">
        <f t="shared" si="46"/>
        <v/>
      </c>
      <c r="P641" s="52" t="str">
        <f t="shared" si="50"/>
        <v>44962113265085635CAFÉ444963</v>
      </c>
      <c r="Q641" s="1">
        <f>IF(A641=0,"",VLOOKUP($A641,RESUMO!$A$8:$B$107,2,FALSE))</f>
        <v>20</v>
      </c>
    </row>
    <row r="642" spans="1:17" x14ac:dyDescent="0.25">
      <c r="A642" s="53">
        <v>44962</v>
      </c>
      <c r="B642" s="56">
        <v>1</v>
      </c>
      <c r="C642" s="68" t="s">
        <v>531</v>
      </c>
      <c r="D642" t="s">
        <v>532</v>
      </c>
      <c r="E642" s="42" t="s">
        <v>212</v>
      </c>
      <c r="G642" s="64">
        <v>4</v>
      </c>
      <c r="H642" s="56">
        <v>19</v>
      </c>
      <c r="I642" s="71">
        <v>76</v>
      </c>
      <c r="J642" s="41">
        <v>44963</v>
      </c>
      <c r="K642" s="55" t="s">
        <v>20</v>
      </c>
      <c r="N642" t="str">
        <f t="shared" si="49"/>
        <v>NÃO</v>
      </c>
      <c r="O642" t="str">
        <f t="shared" si="46"/>
        <v/>
      </c>
      <c r="P642" s="52" t="str">
        <f t="shared" si="50"/>
        <v>44962106182897635CAFÉ444963</v>
      </c>
      <c r="Q642" s="1">
        <f>IF(A642=0,"",VLOOKUP($A642,RESUMO!$A$8:$B$107,2,FALSE))</f>
        <v>20</v>
      </c>
    </row>
    <row r="643" spans="1:17" x14ac:dyDescent="0.25">
      <c r="A643" s="53">
        <v>44962</v>
      </c>
      <c r="B643" s="1">
        <v>2</v>
      </c>
      <c r="D643" s="54" t="s">
        <v>130</v>
      </c>
      <c r="E643" s="42" t="s">
        <v>572</v>
      </c>
      <c r="G643" s="64">
        <v>781.2</v>
      </c>
      <c r="I643" s="71">
        <v>781.2</v>
      </c>
      <c r="J643" s="41">
        <v>44963</v>
      </c>
      <c r="K643" s="55" t="s">
        <v>20</v>
      </c>
      <c r="N643" t="str">
        <f t="shared" si="49"/>
        <v>NÃO</v>
      </c>
      <c r="O643" t="str">
        <f t="shared" si="46"/>
        <v/>
      </c>
      <c r="P643" s="52" t="str">
        <f t="shared" si="50"/>
        <v>449622FOLHA 01/2023781,244963</v>
      </c>
      <c r="Q643" s="1">
        <f>IF(A643=0,"",VLOOKUP($A643,RESUMO!$A$8:$B$107,2,FALSE))</f>
        <v>20</v>
      </c>
    </row>
    <row r="644" spans="1:17" x14ac:dyDescent="0.25">
      <c r="A644" s="53">
        <v>44962</v>
      </c>
      <c r="B644" s="1">
        <v>2</v>
      </c>
      <c r="D644" s="54" t="s">
        <v>216</v>
      </c>
      <c r="E644" s="42" t="s">
        <v>573</v>
      </c>
      <c r="G644" s="64">
        <v>225</v>
      </c>
      <c r="I644" s="71">
        <v>225</v>
      </c>
      <c r="J644" s="41">
        <v>44963</v>
      </c>
      <c r="K644" s="55" t="s">
        <v>20</v>
      </c>
      <c r="N644" t="str">
        <f t="shared" si="49"/>
        <v>NÃO</v>
      </c>
      <c r="O644" t="str">
        <f t="shared" si="46"/>
        <v/>
      </c>
      <c r="P644" s="52" t="str">
        <f t="shared" si="50"/>
        <v>449622MENSALIDADE 02/202322544963</v>
      </c>
      <c r="Q644" s="1">
        <f>IF(A644=0,"",VLOOKUP($A644,RESUMO!$A$8:$B$107,2,FALSE))</f>
        <v>20</v>
      </c>
    </row>
    <row r="645" spans="1:17" x14ac:dyDescent="0.25">
      <c r="A645" s="53">
        <v>44962</v>
      </c>
      <c r="B645" s="1">
        <v>2</v>
      </c>
      <c r="D645" s="54" t="s">
        <v>574</v>
      </c>
      <c r="E645" s="42" t="s">
        <v>575</v>
      </c>
      <c r="G645" s="64">
        <v>96</v>
      </c>
      <c r="I645" s="71">
        <v>96</v>
      </c>
      <c r="J645" s="41">
        <v>44963</v>
      </c>
      <c r="K645" s="55" t="s">
        <v>53</v>
      </c>
      <c r="N645" t="str">
        <f t="shared" si="49"/>
        <v>NÃO</v>
      </c>
      <c r="O645" t="str">
        <f t="shared" si="46"/>
        <v/>
      </c>
      <c r="P645" s="52" t="str">
        <f t="shared" si="50"/>
        <v>449622REF. 01/20239644963</v>
      </c>
      <c r="Q645" s="1">
        <f>IF(A645=0,"",VLOOKUP($A645,RESUMO!$A$8:$B$107,2,FALSE))</f>
        <v>20</v>
      </c>
    </row>
    <row r="646" spans="1:17" x14ac:dyDescent="0.25">
      <c r="A646" s="53">
        <v>44962</v>
      </c>
      <c r="B646" s="1">
        <v>2</v>
      </c>
      <c r="D646" s="54" t="s">
        <v>46</v>
      </c>
      <c r="E646" s="42" t="s">
        <v>576</v>
      </c>
      <c r="G646" s="64">
        <v>8</v>
      </c>
      <c r="I646" s="71">
        <v>8</v>
      </c>
      <c r="J646" s="41">
        <v>44963</v>
      </c>
      <c r="K646" s="55" t="s">
        <v>33</v>
      </c>
      <c r="N646" t="str">
        <f t="shared" si="49"/>
        <v>NÃO</v>
      </c>
      <c r="O646" t="str">
        <f t="shared" si="46"/>
        <v/>
      </c>
      <c r="P646" s="52" t="str">
        <f t="shared" si="50"/>
        <v>449622PLOTAGENS - 2023/72844963</v>
      </c>
      <c r="Q646" s="1">
        <f>IF(A646=0,"",VLOOKUP($A646,RESUMO!$A$8:$B$107,2,FALSE))</f>
        <v>20</v>
      </c>
    </row>
    <row r="647" spans="1:17" x14ac:dyDescent="0.25">
      <c r="A647" s="53">
        <v>44962</v>
      </c>
      <c r="B647" s="1">
        <v>2</v>
      </c>
      <c r="D647" s="54" t="s">
        <v>78</v>
      </c>
      <c r="E647" s="42" t="s">
        <v>577</v>
      </c>
      <c r="G647" s="64">
        <v>2655</v>
      </c>
      <c r="I647" s="71">
        <v>2655</v>
      </c>
      <c r="J647" s="41">
        <v>44963</v>
      </c>
      <c r="K647" s="55" t="s">
        <v>33</v>
      </c>
      <c r="N647" t="str">
        <f t="shared" si="49"/>
        <v>NÃO</v>
      </c>
      <c r="O647" t="str">
        <f t="shared" si="46"/>
        <v/>
      </c>
      <c r="P647" s="52" t="str">
        <f t="shared" si="50"/>
        <v>449622AREIA - PED. Nº 2991 / 3214265544963</v>
      </c>
      <c r="Q647" s="1">
        <f>IF(A647=0,"",VLOOKUP($A647,RESUMO!$A$8:$B$107,2,FALSE))</f>
        <v>20</v>
      </c>
    </row>
    <row r="648" spans="1:17" x14ac:dyDescent="0.25">
      <c r="A648" s="53">
        <v>44962</v>
      </c>
      <c r="B648" s="1">
        <v>3</v>
      </c>
      <c r="D648" s="54" t="s">
        <v>578</v>
      </c>
      <c r="G648" s="64">
        <v>1668.48</v>
      </c>
      <c r="I648" s="71">
        <v>1668.48</v>
      </c>
      <c r="J648" s="41">
        <v>44964</v>
      </c>
      <c r="K648" s="55" t="s">
        <v>20</v>
      </c>
      <c r="N648" t="str">
        <f t="shared" si="49"/>
        <v>NÃO</v>
      </c>
      <c r="O648" t="str">
        <f t="shared" si="46"/>
        <v/>
      </c>
      <c r="P648" s="52" t="str">
        <f t="shared" si="50"/>
        <v>4496231668,4844964</v>
      </c>
      <c r="Q648" s="1">
        <f>IF(A648=0,"",VLOOKUP($A648,RESUMO!$A$8:$B$107,2,FALSE))</f>
        <v>20</v>
      </c>
    </row>
    <row r="649" spans="1:17" x14ac:dyDescent="0.25">
      <c r="A649" s="53">
        <v>44962</v>
      </c>
      <c r="B649" s="1">
        <v>3</v>
      </c>
      <c r="D649" s="54" t="s">
        <v>579</v>
      </c>
      <c r="G649" s="64">
        <v>145.04</v>
      </c>
      <c r="I649" s="71">
        <v>145.04</v>
      </c>
      <c r="J649" s="41">
        <v>44964</v>
      </c>
      <c r="K649" s="55" t="s">
        <v>20</v>
      </c>
      <c r="N649" t="str">
        <f t="shared" si="49"/>
        <v>NÃO</v>
      </c>
      <c r="O649" t="str">
        <f t="shared" si="46"/>
        <v/>
      </c>
      <c r="P649" s="52" t="str">
        <f t="shared" si="50"/>
        <v>449623145,0444964</v>
      </c>
      <c r="Q649" s="1">
        <f>IF(A649=0,"",VLOOKUP($A649,RESUMO!$A$8:$B$107,2,FALSE))</f>
        <v>20</v>
      </c>
    </row>
    <row r="650" spans="1:17" x14ac:dyDescent="0.25">
      <c r="A650" s="53">
        <v>44962</v>
      </c>
      <c r="B650" s="1">
        <v>3</v>
      </c>
      <c r="D650" s="54" t="s">
        <v>580</v>
      </c>
      <c r="E650" s="42" t="s">
        <v>581</v>
      </c>
      <c r="G650" s="64">
        <v>2488</v>
      </c>
      <c r="I650" s="71">
        <v>2488</v>
      </c>
      <c r="J650" s="41">
        <v>44965</v>
      </c>
      <c r="K650" s="55" t="s">
        <v>33</v>
      </c>
      <c r="N650" t="str">
        <f t="shared" si="49"/>
        <v>SIM</v>
      </c>
      <c r="O650" t="str">
        <f t="shared" si="46"/>
        <v/>
      </c>
      <c r="P650" s="52" t="str">
        <f t="shared" si="50"/>
        <v>449623CIMENTO - NF 116707248844965</v>
      </c>
      <c r="Q650" s="1">
        <f>IF(A650=0,"",VLOOKUP($A650,RESUMO!$A$8:$B$107,2,FALSE))</f>
        <v>20</v>
      </c>
    </row>
    <row r="651" spans="1:17" x14ac:dyDescent="0.25">
      <c r="A651" s="53">
        <v>44962</v>
      </c>
      <c r="B651" s="1">
        <v>3</v>
      </c>
      <c r="D651" s="54" t="s">
        <v>582</v>
      </c>
      <c r="E651" s="42" t="s">
        <v>583</v>
      </c>
      <c r="G651" s="64">
        <v>627</v>
      </c>
      <c r="I651" s="71">
        <v>627</v>
      </c>
      <c r="J651" s="41">
        <v>44966</v>
      </c>
      <c r="K651" s="55" t="s">
        <v>148</v>
      </c>
      <c r="N651" t="str">
        <f t="shared" si="49"/>
        <v>NÃO</v>
      </c>
      <c r="O651" t="str">
        <f t="shared" si="46"/>
        <v/>
      </c>
      <c r="P651" s="52" t="str">
        <f t="shared" si="50"/>
        <v>449623ALUGUEL DE FORMAS E KIT SLUMP - FL 1222962744966</v>
      </c>
      <c r="Q651" s="1">
        <f>IF(A651=0,"",VLOOKUP($A651,RESUMO!$A$8:$B$107,2,FALSE))</f>
        <v>20</v>
      </c>
    </row>
    <row r="652" spans="1:17" x14ac:dyDescent="0.25">
      <c r="A652" s="53">
        <v>44962</v>
      </c>
      <c r="B652" s="1">
        <v>3</v>
      </c>
      <c r="D652" s="54" t="s">
        <v>582</v>
      </c>
      <c r="E652" s="42" t="s">
        <v>584</v>
      </c>
      <c r="G652" s="64">
        <v>597.84</v>
      </c>
      <c r="I652" s="71">
        <v>597.84</v>
      </c>
      <c r="J652" s="41">
        <v>44966</v>
      </c>
      <c r="K652" s="55" t="s">
        <v>148</v>
      </c>
      <c r="N652" t="str">
        <f t="shared" si="49"/>
        <v>SIM</v>
      </c>
      <c r="O652" t="str">
        <f t="shared" si="46"/>
        <v/>
      </c>
      <c r="P652" s="52" t="str">
        <f t="shared" si="50"/>
        <v>449623ALUGUEL DE EQUIPAMENTOS - NFS-e 2023/235 - Prestação de serviço597,8444966</v>
      </c>
      <c r="Q652" s="1">
        <f>IF(A652=0,"",VLOOKUP($A652,RESUMO!$A$8:$B$107,2,FALSE))</f>
        <v>20</v>
      </c>
    </row>
    <row r="653" spans="1:17" x14ac:dyDescent="0.25">
      <c r="A653" s="53">
        <v>44962</v>
      </c>
      <c r="B653" s="1">
        <v>3</v>
      </c>
      <c r="D653" s="54" t="s">
        <v>585</v>
      </c>
      <c r="E653" s="42" t="s">
        <v>586</v>
      </c>
      <c r="G653" s="64">
        <v>21022.86</v>
      </c>
      <c r="I653" s="71">
        <v>21022.86</v>
      </c>
      <c r="J653" s="41">
        <v>44967</v>
      </c>
      <c r="K653" s="55" t="s">
        <v>148</v>
      </c>
      <c r="N653" t="str">
        <f t="shared" si="49"/>
        <v>NÃO</v>
      </c>
      <c r="O653" t="str">
        <f t="shared" si="46"/>
        <v/>
      </c>
      <c r="P653" s="52" t="str">
        <f t="shared" si="50"/>
        <v>449623LOCAÇÃO DE EQUIPAMENTOS - FL 254721022,8644967</v>
      </c>
      <c r="Q653" s="1">
        <f>IF(A653=0,"",VLOOKUP($A653,RESUMO!$A$8:$B$107,2,FALSE))</f>
        <v>20</v>
      </c>
    </row>
    <row r="654" spans="1:17" x14ac:dyDescent="0.25">
      <c r="A654" s="53">
        <v>44962</v>
      </c>
      <c r="B654" s="1">
        <v>3</v>
      </c>
      <c r="D654" s="54" t="s">
        <v>587</v>
      </c>
      <c r="G654" s="64">
        <v>517.79999999999995</v>
      </c>
      <c r="I654" s="71">
        <v>517.79999999999995</v>
      </c>
      <c r="J654" s="41">
        <v>44974</v>
      </c>
      <c r="K654" s="55" t="s">
        <v>20</v>
      </c>
      <c r="N654" t="str">
        <f t="shared" si="49"/>
        <v>NÃO</v>
      </c>
      <c r="O654" t="str">
        <f t="shared" si="46"/>
        <v/>
      </c>
      <c r="P654" s="52" t="str">
        <f t="shared" si="50"/>
        <v>449623517,844974</v>
      </c>
      <c r="Q654" s="1">
        <f>IF(A654=0,"",VLOOKUP($A654,RESUMO!$A$8:$B$107,2,FALSE))</f>
        <v>20</v>
      </c>
    </row>
    <row r="655" spans="1:17" x14ac:dyDescent="0.25">
      <c r="A655" s="53">
        <v>44962</v>
      </c>
      <c r="B655" s="1">
        <v>3</v>
      </c>
      <c r="D655" s="54" t="s">
        <v>588</v>
      </c>
      <c r="G655" s="64">
        <v>8492.0300000000007</v>
      </c>
      <c r="I655" s="71">
        <v>8492.0300000000007</v>
      </c>
      <c r="J655" s="41">
        <v>44974</v>
      </c>
      <c r="K655" s="55" t="s">
        <v>20</v>
      </c>
      <c r="N655" t="str">
        <f t="shared" si="49"/>
        <v>NÃO</v>
      </c>
      <c r="O655" t="str">
        <f t="shared" si="46"/>
        <v/>
      </c>
      <c r="P655" s="52" t="str">
        <f t="shared" si="50"/>
        <v>4496238492,0344974</v>
      </c>
      <c r="Q655" s="1">
        <f>IF(A655=0,"",VLOOKUP($A655,RESUMO!$A$8:$B$107,2,FALSE))</f>
        <v>20</v>
      </c>
    </row>
    <row r="656" spans="1:17" x14ac:dyDescent="0.25">
      <c r="A656" s="53">
        <v>44962</v>
      </c>
      <c r="B656" s="1">
        <v>3</v>
      </c>
      <c r="D656" s="54" t="s">
        <v>589</v>
      </c>
      <c r="E656" s="42" t="s">
        <v>590</v>
      </c>
      <c r="G656" s="64">
        <v>970.64</v>
      </c>
      <c r="I656" s="71">
        <v>970.64</v>
      </c>
      <c r="J656" s="41">
        <v>44979</v>
      </c>
      <c r="K656" s="55" t="s">
        <v>33</v>
      </c>
      <c r="N656" t="str">
        <f t="shared" si="49"/>
        <v>SIM</v>
      </c>
      <c r="O656" t="str">
        <f t="shared" si="46"/>
        <v/>
      </c>
      <c r="P656" s="52" t="str">
        <f t="shared" si="50"/>
        <v>449623MATERIAIS ELETRICOS - NF 216323970,6444979</v>
      </c>
      <c r="Q656" s="1">
        <f>IF(A656=0,"",VLOOKUP($A656,RESUMO!$A$8:$B$107,2,FALSE))</f>
        <v>20</v>
      </c>
    </row>
    <row r="657" spans="1:17" x14ac:dyDescent="0.25">
      <c r="A657" s="53">
        <v>44962</v>
      </c>
      <c r="B657" s="1">
        <v>3</v>
      </c>
      <c r="D657" s="54" t="s">
        <v>580</v>
      </c>
      <c r="E657" s="42" t="s">
        <v>591</v>
      </c>
      <c r="G657" s="64">
        <v>2488</v>
      </c>
      <c r="I657" s="71">
        <v>2488</v>
      </c>
      <c r="J657" s="41">
        <v>44979</v>
      </c>
      <c r="K657" s="55" t="s">
        <v>33</v>
      </c>
      <c r="N657" t="str">
        <f t="shared" si="49"/>
        <v>SIM</v>
      </c>
      <c r="O657" t="str">
        <f t="shared" si="46"/>
        <v/>
      </c>
      <c r="P657" s="52" t="str">
        <f t="shared" si="50"/>
        <v>449623CIMENTO - NF 117055248844979</v>
      </c>
      <c r="Q657" s="1">
        <f>IF(A657=0,"",VLOOKUP($A657,RESUMO!$A$8:$B$107,2,FALSE))</f>
        <v>20</v>
      </c>
    </row>
    <row r="658" spans="1:17" x14ac:dyDescent="0.25">
      <c r="A658" s="53">
        <v>44962</v>
      </c>
      <c r="B658" s="1">
        <v>3</v>
      </c>
      <c r="D658" s="54" t="s">
        <v>592</v>
      </c>
      <c r="E658" s="42" t="s">
        <v>593</v>
      </c>
      <c r="G658" s="64">
        <v>8037.93</v>
      </c>
      <c r="I658" s="71">
        <v>8037.93</v>
      </c>
      <c r="J658" s="41">
        <v>44980</v>
      </c>
      <c r="K658" s="55" t="s">
        <v>33</v>
      </c>
      <c r="N658" t="str">
        <f t="shared" si="49"/>
        <v>SIM</v>
      </c>
      <c r="O658" t="str">
        <f t="shared" si="46"/>
        <v/>
      </c>
      <c r="P658" s="52" t="str">
        <f t="shared" si="50"/>
        <v>449623MATERIAIS DIVERSOS - NF 4107598037,9344980</v>
      </c>
      <c r="Q658" s="1">
        <f>IF(A658=0,"",VLOOKUP($A658,RESUMO!$A$8:$B$107,2,FALSE))</f>
        <v>20</v>
      </c>
    </row>
    <row r="659" spans="1:17" x14ac:dyDescent="0.25">
      <c r="A659" s="53">
        <v>44962</v>
      </c>
      <c r="B659" s="1">
        <v>3</v>
      </c>
      <c r="D659" s="54" t="s">
        <v>594</v>
      </c>
      <c r="E659" s="42" t="s">
        <v>595</v>
      </c>
      <c r="G659" s="64">
        <v>4679</v>
      </c>
      <c r="I659" s="71">
        <v>4679</v>
      </c>
      <c r="J659" s="41">
        <v>44980</v>
      </c>
      <c r="K659" s="55" t="s">
        <v>33</v>
      </c>
      <c r="N659" t="str">
        <f t="shared" si="49"/>
        <v>SIM</v>
      </c>
      <c r="O659" t="str">
        <f t="shared" si="46"/>
        <v/>
      </c>
      <c r="P659" s="52" t="str">
        <f t="shared" si="50"/>
        <v>449623TIJOLOS - NF 12556467944980</v>
      </c>
      <c r="Q659" s="1">
        <f>IF(A659=0,"",VLOOKUP($A659,RESUMO!$A$8:$B$107,2,FALSE))</f>
        <v>20</v>
      </c>
    </row>
    <row r="660" spans="1:17" x14ac:dyDescent="0.25">
      <c r="A660" s="53">
        <v>44962</v>
      </c>
      <c r="B660" s="1">
        <v>4</v>
      </c>
      <c r="D660" s="54" t="s">
        <v>153</v>
      </c>
      <c r="E660" s="42" t="s">
        <v>596</v>
      </c>
      <c r="G660" s="64">
        <v>99.69</v>
      </c>
      <c r="I660" s="71">
        <v>99.69</v>
      </c>
      <c r="J660" s="41">
        <v>44967</v>
      </c>
      <c r="K660" s="55" t="s">
        <v>53</v>
      </c>
      <c r="N660" t="str">
        <f t="shared" si="49"/>
        <v>SIM</v>
      </c>
      <c r="O660" t="str">
        <f t="shared" si="46"/>
        <v/>
      </c>
      <c r="P660" s="52" t="str">
        <f t="shared" si="50"/>
        <v>449624KALUNGA - MATERIAIS DE ESCRITÓRIO - NF 1166285799,6944967</v>
      </c>
      <c r="Q660" s="1">
        <f>IF(A660=0,"",VLOOKUP($A660,RESUMO!$A$8:$B$107,2,FALSE))</f>
        <v>20</v>
      </c>
    </row>
    <row r="661" spans="1:17" x14ac:dyDescent="0.25">
      <c r="A661" s="53">
        <v>44962</v>
      </c>
      <c r="B661" s="1">
        <v>5</v>
      </c>
      <c r="D661" s="54" t="s">
        <v>364</v>
      </c>
      <c r="E661" s="42" t="s">
        <v>597</v>
      </c>
      <c r="G661" s="64">
        <v>1600</v>
      </c>
      <c r="I661" s="71">
        <v>1600</v>
      </c>
      <c r="J661" s="41">
        <v>44953</v>
      </c>
      <c r="K661" s="55" t="s">
        <v>28</v>
      </c>
      <c r="N661" t="str">
        <f t="shared" si="49"/>
        <v>NÃO</v>
      </c>
      <c r="O661" t="str">
        <f t="shared" si="46"/>
        <v>SIM</v>
      </c>
      <c r="P661" s="52" t="str">
        <f t="shared" si="50"/>
        <v>4496252 FRETES - 24/01 E 26/01160044953</v>
      </c>
      <c r="Q661" s="1">
        <f>IF(A661=0,"",VLOOKUP($A661,RESUMO!$A$8:$B$107,2,FALSE))</f>
        <v>20</v>
      </c>
    </row>
    <row r="662" spans="1:17" x14ac:dyDescent="0.25">
      <c r="A662" s="53">
        <v>44977</v>
      </c>
      <c r="B662" s="1">
        <v>1</v>
      </c>
      <c r="C662" t="s">
        <v>34</v>
      </c>
      <c r="D662" t="s">
        <v>35</v>
      </c>
      <c r="E662" t="s">
        <v>175</v>
      </c>
      <c r="G662" s="64">
        <v>612</v>
      </c>
      <c r="I662" s="71">
        <v>612</v>
      </c>
      <c r="J662" s="41">
        <v>44977</v>
      </c>
      <c r="K662" s="55" t="s">
        <v>20</v>
      </c>
      <c r="N662" t="str">
        <f t="shared" si="49"/>
        <v>NÃO</v>
      </c>
      <c r="O662" t="str">
        <f t="shared" si="46"/>
        <v/>
      </c>
      <c r="P662" s="52" t="str">
        <f t="shared" si="50"/>
        <v>44977170428051600SALÁRIO61244977</v>
      </c>
      <c r="Q662" s="1">
        <f>IF(A662=0,"",VLOOKUP($A662,RESUMO!$A$8:$B$107,2,FALSE))</f>
        <v>21</v>
      </c>
    </row>
    <row r="663" spans="1:17" x14ac:dyDescent="0.25">
      <c r="A663" s="53">
        <v>44977</v>
      </c>
      <c r="B663" s="56">
        <v>1</v>
      </c>
      <c r="C663" t="s">
        <v>17</v>
      </c>
      <c r="D663" t="s">
        <v>18</v>
      </c>
      <c r="E663" t="s">
        <v>175</v>
      </c>
      <c r="G663" s="64">
        <v>1052</v>
      </c>
      <c r="I663" s="71">
        <v>1052</v>
      </c>
      <c r="J663" s="41">
        <v>44977</v>
      </c>
      <c r="K663" s="55" t="s">
        <v>20</v>
      </c>
      <c r="N663" t="str">
        <f t="shared" si="49"/>
        <v>NÃO</v>
      </c>
      <c r="O663" t="str">
        <f t="shared" si="46"/>
        <v/>
      </c>
      <c r="P663" s="52" t="str">
        <f t="shared" si="50"/>
        <v>44977112125858606SALÁRIO105244977</v>
      </c>
      <c r="Q663" s="1">
        <f>IF(A663=0,"",VLOOKUP($A663,RESUMO!$A$8:$B$107,2,FALSE))</f>
        <v>21</v>
      </c>
    </row>
    <row r="664" spans="1:17" x14ac:dyDescent="0.25">
      <c r="A664" s="53">
        <v>44977</v>
      </c>
      <c r="B664" s="56">
        <v>1</v>
      </c>
      <c r="C664" t="s">
        <v>180</v>
      </c>
      <c r="D664" t="s">
        <v>181</v>
      </c>
      <c r="E664" t="s">
        <v>175</v>
      </c>
      <c r="G664" s="64">
        <v>612</v>
      </c>
      <c r="I664" s="71">
        <v>612</v>
      </c>
      <c r="J664" s="41">
        <v>44977</v>
      </c>
      <c r="K664" s="55" t="s">
        <v>20</v>
      </c>
      <c r="N664" t="str">
        <f t="shared" si="49"/>
        <v>NÃO</v>
      </c>
      <c r="O664" t="str">
        <f t="shared" si="46"/>
        <v/>
      </c>
      <c r="P664" s="52" t="str">
        <f t="shared" si="50"/>
        <v>44977111200000000SALÁRIO61244977</v>
      </c>
      <c r="Q664" s="1">
        <f>IF(A664=0,"",VLOOKUP($A664,RESUMO!$A$8:$B$107,2,FALSE))</f>
        <v>21</v>
      </c>
    </row>
    <row r="665" spans="1:17" x14ac:dyDescent="0.25">
      <c r="A665" s="53">
        <v>44977</v>
      </c>
      <c r="B665" s="56">
        <v>1</v>
      </c>
      <c r="C665" t="s">
        <v>279</v>
      </c>
      <c r="D665" t="s">
        <v>280</v>
      </c>
      <c r="E665" t="s">
        <v>175</v>
      </c>
      <c r="G665" s="64">
        <v>2129.1999999999998</v>
      </c>
      <c r="I665" s="71">
        <v>2129.1999999999998</v>
      </c>
      <c r="J665" s="41">
        <v>44977</v>
      </c>
      <c r="K665" s="55" t="s">
        <v>20</v>
      </c>
      <c r="N665" t="str">
        <f t="shared" si="49"/>
        <v>NÃO</v>
      </c>
      <c r="O665" t="str">
        <f t="shared" si="46"/>
        <v/>
      </c>
      <c r="P665" s="52" t="str">
        <f t="shared" si="50"/>
        <v>44977110526143614SALÁRIO2129,244977</v>
      </c>
      <c r="Q665" s="1">
        <f>IF(A665=0,"",VLOOKUP($A665,RESUMO!$A$8:$B$107,2,FALSE))</f>
        <v>21</v>
      </c>
    </row>
    <row r="666" spans="1:17" x14ac:dyDescent="0.25">
      <c r="A666" s="53">
        <v>44977</v>
      </c>
      <c r="B666" s="56">
        <v>1</v>
      </c>
      <c r="C666" t="s">
        <v>391</v>
      </c>
      <c r="D666" t="s">
        <v>392</v>
      </c>
      <c r="E666" t="s">
        <v>175</v>
      </c>
      <c r="G666" s="64">
        <v>1052</v>
      </c>
      <c r="I666" s="71">
        <v>1052</v>
      </c>
      <c r="J666" s="41">
        <v>44977</v>
      </c>
      <c r="K666" s="55" t="s">
        <v>20</v>
      </c>
      <c r="N666" t="str">
        <f t="shared" si="49"/>
        <v>NÃO</v>
      </c>
      <c r="O666" t="str">
        <f t="shared" si="46"/>
        <v/>
      </c>
      <c r="P666" s="52" t="str">
        <f t="shared" si="50"/>
        <v>44977111776778650SALÁRIO105244977</v>
      </c>
      <c r="Q666" s="1">
        <f>IF(A666=0,"",VLOOKUP($A666,RESUMO!$A$8:$B$107,2,FALSE))</f>
        <v>21</v>
      </c>
    </row>
    <row r="667" spans="1:17" x14ac:dyDescent="0.25">
      <c r="A667" s="53">
        <v>44977</v>
      </c>
      <c r="B667" s="56">
        <v>1</v>
      </c>
      <c r="C667" s="67" t="s">
        <v>529</v>
      </c>
      <c r="D667" s="54" t="s">
        <v>530</v>
      </c>
      <c r="E667" t="s">
        <v>175</v>
      </c>
      <c r="G667" s="64">
        <v>1052</v>
      </c>
      <c r="I667" s="71">
        <v>1052</v>
      </c>
      <c r="J667" s="41">
        <v>44977</v>
      </c>
      <c r="K667" s="55" t="s">
        <v>20</v>
      </c>
      <c r="N667" t="str">
        <f t="shared" si="49"/>
        <v>NÃO</v>
      </c>
      <c r="O667" t="str">
        <f t="shared" si="46"/>
        <v/>
      </c>
      <c r="P667" s="52" t="str">
        <f t="shared" si="50"/>
        <v>44977193649070600SALÁRIO105244977</v>
      </c>
      <c r="Q667" s="1">
        <f>IF(A667=0,"",VLOOKUP($A667,RESUMO!$A$8:$B$107,2,FALSE))</f>
        <v>21</v>
      </c>
    </row>
    <row r="668" spans="1:17" x14ac:dyDescent="0.25">
      <c r="A668" s="53">
        <v>44977</v>
      </c>
      <c r="B668" s="56">
        <v>1</v>
      </c>
      <c r="C668" t="s">
        <v>334</v>
      </c>
      <c r="D668" t="s">
        <v>335</v>
      </c>
      <c r="E668" t="s">
        <v>175</v>
      </c>
      <c r="G668" s="64">
        <v>612</v>
      </c>
      <c r="I668" s="71">
        <v>612</v>
      </c>
      <c r="J668" s="41">
        <v>44977</v>
      </c>
      <c r="K668" s="55" t="s">
        <v>20</v>
      </c>
      <c r="N668" t="str">
        <f t="shared" si="49"/>
        <v>NÃO</v>
      </c>
      <c r="O668" t="str">
        <f t="shared" si="46"/>
        <v/>
      </c>
      <c r="P668" s="52" t="str">
        <f t="shared" si="50"/>
        <v>44977103124439600SALÁRIO61244977</v>
      </c>
      <c r="Q668" s="1">
        <f>IF(A668=0,"",VLOOKUP($A668,RESUMO!$A$8:$B$107,2,FALSE))</f>
        <v>21</v>
      </c>
    </row>
    <row r="669" spans="1:17" x14ac:dyDescent="0.25">
      <c r="A669" s="53">
        <v>44977</v>
      </c>
      <c r="B669" s="56">
        <v>1</v>
      </c>
      <c r="C669" t="s">
        <v>282</v>
      </c>
      <c r="D669" t="s">
        <v>283</v>
      </c>
      <c r="E669" t="s">
        <v>175</v>
      </c>
      <c r="G669" s="64">
        <v>778</v>
      </c>
      <c r="I669" s="71">
        <v>778</v>
      </c>
      <c r="J669" s="41">
        <v>44977</v>
      </c>
      <c r="K669" s="55" t="s">
        <v>20</v>
      </c>
      <c r="N669" t="str">
        <f t="shared" si="49"/>
        <v>NÃO</v>
      </c>
      <c r="O669" t="str">
        <f t="shared" si="46"/>
        <v/>
      </c>
      <c r="P669" s="52" t="str">
        <f t="shared" si="50"/>
        <v>44977114758063613SALÁRIO77844977</v>
      </c>
      <c r="Q669" s="1">
        <f>IF(A669=0,"",VLOOKUP($A669,RESUMO!$A$8:$B$107,2,FALSE))</f>
        <v>21</v>
      </c>
    </row>
    <row r="670" spans="1:17" x14ac:dyDescent="0.25">
      <c r="A670" s="53">
        <v>44977</v>
      </c>
      <c r="B670" s="56">
        <v>1</v>
      </c>
      <c r="C670" t="s">
        <v>285</v>
      </c>
      <c r="D670" t="s">
        <v>286</v>
      </c>
      <c r="E670" t="s">
        <v>175</v>
      </c>
      <c r="G670" s="64">
        <v>872</v>
      </c>
      <c r="I670" s="71">
        <v>872</v>
      </c>
      <c r="J670" s="41">
        <v>44977</v>
      </c>
      <c r="K670" s="55" t="s">
        <v>20</v>
      </c>
      <c r="N670" t="str">
        <f t="shared" si="49"/>
        <v>NÃO</v>
      </c>
      <c r="O670" t="str">
        <f t="shared" si="46"/>
        <v/>
      </c>
      <c r="P670" s="52" t="str">
        <f t="shared" si="50"/>
        <v>44977106493573610SALÁRIO87244977</v>
      </c>
      <c r="Q670" s="1">
        <f>IF(A670=0,"",VLOOKUP($A670,RESUMO!$A$8:$B$107,2,FALSE))</f>
        <v>21</v>
      </c>
    </row>
    <row r="671" spans="1:17" x14ac:dyDescent="0.25">
      <c r="A671" s="53">
        <v>44977</v>
      </c>
      <c r="B671" s="56">
        <v>1</v>
      </c>
      <c r="C671" s="68" t="s">
        <v>570</v>
      </c>
      <c r="D671" t="s">
        <v>571</v>
      </c>
      <c r="E671" t="s">
        <v>175</v>
      </c>
      <c r="G671" s="64">
        <v>1052</v>
      </c>
      <c r="I671" s="71">
        <v>1052</v>
      </c>
      <c r="J671" s="41">
        <v>44977</v>
      </c>
      <c r="K671" s="55" t="s">
        <v>20</v>
      </c>
      <c r="N671" t="str">
        <f t="shared" si="49"/>
        <v>NÃO</v>
      </c>
      <c r="O671" t="str">
        <f t="shared" ref="O671:O689" si="51">IF($B671=5,"SIM","")</f>
        <v/>
      </c>
      <c r="P671" s="52" t="str">
        <f t="shared" si="50"/>
        <v>44977113265085635SALÁRIO105244977</v>
      </c>
      <c r="Q671" s="1">
        <f>IF(A671=0,"",VLOOKUP($A671,RESUMO!$A$8:$B$107,2,FALSE))</f>
        <v>21</v>
      </c>
    </row>
    <row r="672" spans="1:17" x14ac:dyDescent="0.25">
      <c r="A672" s="53">
        <v>44977</v>
      </c>
      <c r="B672" s="56">
        <v>1</v>
      </c>
      <c r="C672" s="68" t="s">
        <v>531</v>
      </c>
      <c r="D672" t="s">
        <v>532</v>
      </c>
      <c r="E672" t="s">
        <v>175</v>
      </c>
      <c r="G672" s="64">
        <v>1052</v>
      </c>
      <c r="I672" s="71">
        <v>1052</v>
      </c>
      <c r="J672" s="41">
        <v>44977</v>
      </c>
      <c r="K672" s="55" t="s">
        <v>20</v>
      </c>
      <c r="N672" t="str">
        <f t="shared" si="49"/>
        <v>NÃO</v>
      </c>
      <c r="O672" t="str">
        <f t="shared" si="51"/>
        <v/>
      </c>
      <c r="P672" s="52" t="str">
        <f t="shared" si="50"/>
        <v>44977106182897635SALÁRIO105244977</v>
      </c>
      <c r="Q672" s="1">
        <f>IF(A672=0,"",VLOOKUP($A672,RESUMO!$A$8:$B$107,2,FALSE))</f>
        <v>21</v>
      </c>
    </row>
    <row r="673" spans="1:17" x14ac:dyDescent="0.25">
      <c r="A673" s="53">
        <v>44977</v>
      </c>
      <c r="B673" s="56">
        <v>1</v>
      </c>
      <c r="C673" t="s">
        <v>84</v>
      </c>
      <c r="D673" t="s">
        <v>85</v>
      </c>
      <c r="E673" s="42" t="s">
        <v>367</v>
      </c>
      <c r="G673" s="64">
        <v>73.510000000000005</v>
      </c>
      <c r="I673" s="71">
        <v>73.510000000000005</v>
      </c>
      <c r="J673" s="41">
        <v>44977</v>
      </c>
      <c r="K673" s="55" t="s">
        <v>20</v>
      </c>
      <c r="N673" t="str">
        <f t="shared" si="49"/>
        <v>NÃO</v>
      </c>
      <c r="O673" t="str">
        <f t="shared" si="51"/>
        <v/>
      </c>
      <c r="P673" s="52" t="str">
        <f t="shared" si="50"/>
        <v>44977141623141877RESCISÃO73,5144977</v>
      </c>
      <c r="Q673" s="1">
        <f>IF(A673=0,"",VLOOKUP($A673,RESUMO!$A$8:$B$107,2,FALSE))</f>
        <v>21</v>
      </c>
    </row>
    <row r="674" spans="1:17" x14ac:dyDescent="0.25">
      <c r="A674" s="53">
        <v>44977</v>
      </c>
      <c r="B674" s="56">
        <v>1</v>
      </c>
      <c r="C674" s="51" t="s">
        <v>598</v>
      </c>
      <c r="D674" s="54" t="s">
        <v>599</v>
      </c>
      <c r="E674" s="42" t="s">
        <v>19</v>
      </c>
      <c r="G674" s="64">
        <v>160</v>
      </c>
      <c r="H674" s="56">
        <v>3</v>
      </c>
      <c r="I674" s="71">
        <v>480</v>
      </c>
      <c r="J674" s="41">
        <v>44977</v>
      </c>
      <c r="K674" s="55" t="s">
        <v>20</v>
      </c>
      <c r="N674" t="str">
        <f t="shared" ref="N674:N689" si="52">IF(ISERROR(SEARCH("NF",E674,1)),"NÃO","SIM")</f>
        <v>NÃO</v>
      </c>
      <c r="O674" t="str">
        <f t="shared" si="51"/>
        <v/>
      </c>
      <c r="P674" s="52" t="str">
        <f t="shared" ref="P674:P689" si="53">A674&amp;B674&amp;C674&amp;E674&amp;G674&amp;EDATE(J674,0)</f>
        <v>44977113735687636DIÁRIA16044977</v>
      </c>
      <c r="Q674" s="1">
        <f>IF(A674=0,"",VLOOKUP($A674,RESUMO!$A$8:$B$107,2,FALSE))</f>
        <v>21</v>
      </c>
    </row>
    <row r="675" spans="1:17" x14ac:dyDescent="0.25">
      <c r="A675" s="53">
        <v>44977</v>
      </c>
      <c r="B675" s="56">
        <v>1</v>
      </c>
      <c r="C675" s="51" t="s">
        <v>600</v>
      </c>
      <c r="D675" s="54" t="s">
        <v>601</v>
      </c>
      <c r="E675" s="42" t="s">
        <v>19</v>
      </c>
      <c r="G675" s="64">
        <v>140</v>
      </c>
      <c r="H675" s="56">
        <v>2</v>
      </c>
      <c r="I675" s="71">
        <v>280</v>
      </c>
      <c r="J675" s="41">
        <v>44977</v>
      </c>
      <c r="K675" s="55" t="s">
        <v>20</v>
      </c>
      <c r="N675" t="str">
        <f t="shared" si="52"/>
        <v>NÃO</v>
      </c>
      <c r="O675" t="str">
        <f t="shared" si="51"/>
        <v/>
      </c>
      <c r="P675" s="52" t="str">
        <f t="shared" si="53"/>
        <v>44977133276955806DIÁRIA14044977</v>
      </c>
      <c r="Q675" s="1">
        <f>IF(A675=0,"",VLOOKUP($A675,RESUMO!$A$8:$B$107,2,FALSE))</f>
        <v>21</v>
      </c>
    </row>
    <row r="676" spans="1:17" x14ac:dyDescent="0.25">
      <c r="A676" s="53">
        <v>44977</v>
      </c>
      <c r="B676" s="1">
        <v>2</v>
      </c>
      <c r="C676" s="51" t="s">
        <v>135</v>
      </c>
      <c r="D676" s="54" t="s">
        <v>136</v>
      </c>
      <c r="E676" s="42" t="s">
        <v>555</v>
      </c>
      <c r="G676" s="64">
        <v>130</v>
      </c>
      <c r="I676" s="71">
        <v>130</v>
      </c>
      <c r="J676" s="41">
        <v>44977</v>
      </c>
      <c r="K676" s="55" t="s">
        <v>20</v>
      </c>
      <c r="N676" t="str">
        <f t="shared" si="52"/>
        <v>NÃO</v>
      </c>
      <c r="O676" t="str">
        <f t="shared" si="51"/>
        <v/>
      </c>
      <c r="P676" s="52" t="str">
        <f t="shared" si="53"/>
        <v>44977200000011045EVENTOS SST E-SOCIAL 20/0113044977</v>
      </c>
      <c r="Q676" s="1">
        <f>IF(A676=0,"",VLOOKUP($A676,RESUMO!$A$8:$B$107,2,FALSE))</f>
        <v>21</v>
      </c>
    </row>
    <row r="677" spans="1:17" x14ac:dyDescent="0.25">
      <c r="A677" s="53">
        <v>44977</v>
      </c>
      <c r="B677" s="1">
        <v>3</v>
      </c>
      <c r="D677" s="54" t="s">
        <v>602</v>
      </c>
      <c r="E677" s="42" t="s">
        <v>603</v>
      </c>
      <c r="G677" s="64"/>
      <c r="I677" s="71">
        <v>506</v>
      </c>
      <c r="J677" s="41">
        <v>44984</v>
      </c>
      <c r="K677" s="55" t="s">
        <v>20</v>
      </c>
      <c r="N677" t="str">
        <f t="shared" si="52"/>
        <v>SIM</v>
      </c>
      <c r="O677" t="str">
        <f t="shared" si="51"/>
        <v/>
      </c>
      <c r="P677" s="52" t="str">
        <f t="shared" si="53"/>
        <v>449773LUVAS E BOTAS - NF 7127044984</v>
      </c>
      <c r="Q677" s="1">
        <f>IF(A677=0,"",VLOOKUP($A677,RESUMO!$A$8:$B$107,2,FALSE))</f>
        <v>21</v>
      </c>
    </row>
    <row r="678" spans="1:17" x14ac:dyDescent="0.25">
      <c r="A678" s="53">
        <v>44977</v>
      </c>
      <c r="B678" s="1">
        <v>3</v>
      </c>
      <c r="D678" s="54" t="s">
        <v>145</v>
      </c>
      <c r="E678" s="42" t="s">
        <v>604</v>
      </c>
      <c r="G678" s="64"/>
      <c r="I678" s="71">
        <v>580</v>
      </c>
      <c r="J678" s="41">
        <v>44985</v>
      </c>
      <c r="K678" s="55" t="s">
        <v>148</v>
      </c>
      <c r="N678" t="str">
        <f t="shared" si="52"/>
        <v>SIM</v>
      </c>
      <c r="O678" t="str">
        <f t="shared" si="51"/>
        <v/>
      </c>
      <c r="P678" s="52" t="str">
        <f t="shared" si="53"/>
        <v>449773BETONEIRA E GUINCHO - NF 1966444985</v>
      </c>
      <c r="Q678" s="1">
        <f>IF(A678=0,"",VLOOKUP($A678,RESUMO!$A$8:$B$107,2,FALSE))</f>
        <v>21</v>
      </c>
    </row>
    <row r="679" spans="1:17" x14ac:dyDescent="0.25">
      <c r="A679" s="53">
        <v>44977</v>
      </c>
      <c r="B679" s="1">
        <v>3</v>
      </c>
      <c r="D679" s="54" t="s">
        <v>605</v>
      </c>
      <c r="G679" s="64"/>
      <c r="I679" s="71">
        <v>246.73</v>
      </c>
      <c r="J679" s="41">
        <v>44985</v>
      </c>
      <c r="K679" s="55" t="s">
        <v>20</v>
      </c>
      <c r="N679" t="str">
        <f t="shared" si="52"/>
        <v>NÃO</v>
      </c>
      <c r="O679" t="str">
        <f t="shared" si="51"/>
        <v/>
      </c>
      <c r="P679" s="52" t="str">
        <f t="shared" si="53"/>
        <v>44977344985</v>
      </c>
      <c r="Q679" s="1">
        <f>IF(A679=0,"",VLOOKUP($A679,RESUMO!$A$8:$B$107,2,FALSE))</f>
        <v>21</v>
      </c>
    </row>
    <row r="680" spans="1:17" x14ac:dyDescent="0.25">
      <c r="A680" s="53">
        <v>44977</v>
      </c>
      <c r="B680" s="1">
        <v>3</v>
      </c>
      <c r="D680" s="54" t="s">
        <v>606</v>
      </c>
      <c r="E680" s="42" t="s">
        <v>607</v>
      </c>
      <c r="G680" s="64"/>
      <c r="I680" s="71">
        <v>2862</v>
      </c>
      <c r="J680" s="41">
        <v>44985</v>
      </c>
      <c r="K680" s="55" t="s">
        <v>20</v>
      </c>
      <c r="N680" t="str">
        <f t="shared" si="52"/>
        <v>SIM</v>
      </c>
      <c r="O680" t="str">
        <f t="shared" si="51"/>
        <v/>
      </c>
      <c r="P680" s="52" t="str">
        <f t="shared" si="53"/>
        <v>449773CESTAS BASICAS - NF 19186344985</v>
      </c>
      <c r="Q680" s="1">
        <f>IF(A680=0,"",VLOOKUP($A680,RESUMO!$A$8:$B$107,2,FALSE))</f>
        <v>21</v>
      </c>
    </row>
    <row r="681" spans="1:17" x14ac:dyDescent="0.25">
      <c r="A681" s="53">
        <v>44977</v>
      </c>
      <c r="B681" s="1">
        <v>3</v>
      </c>
      <c r="D681" s="54" t="s">
        <v>608</v>
      </c>
      <c r="E681" s="42" t="s">
        <v>609</v>
      </c>
      <c r="G681" s="64"/>
      <c r="I681" s="71">
        <v>827.5</v>
      </c>
      <c r="J681" s="41">
        <v>44988</v>
      </c>
      <c r="K681" s="55" t="s">
        <v>20</v>
      </c>
      <c r="N681" t="str">
        <f t="shared" si="52"/>
        <v>SIM</v>
      </c>
      <c r="O681" t="str">
        <f t="shared" si="51"/>
        <v/>
      </c>
      <c r="P681" s="52" t="str">
        <f t="shared" si="53"/>
        <v>449773CAMISAS E CALÇAS - NF 481244988</v>
      </c>
      <c r="Q681" s="1">
        <f>IF(A681=0,"",VLOOKUP($A681,RESUMO!$A$8:$B$107,2,FALSE))</f>
        <v>21</v>
      </c>
    </row>
    <row r="682" spans="1:17" x14ac:dyDescent="0.25">
      <c r="A682" s="53">
        <v>44977</v>
      </c>
      <c r="B682" s="1">
        <v>3</v>
      </c>
      <c r="D682" s="54" t="s">
        <v>145</v>
      </c>
      <c r="E682" s="42" t="s">
        <v>610</v>
      </c>
      <c r="G682" s="64"/>
      <c r="I682" s="71">
        <v>40</v>
      </c>
      <c r="J682" s="41">
        <v>44991</v>
      </c>
      <c r="K682" s="55" t="s">
        <v>148</v>
      </c>
      <c r="N682" t="str">
        <f t="shared" si="52"/>
        <v>SIM</v>
      </c>
      <c r="O682" t="str">
        <f t="shared" si="51"/>
        <v/>
      </c>
      <c r="P682" s="52" t="str">
        <f t="shared" si="53"/>
        <v>449773CAÇAMBA PARA GUINCHO - NF 1973544991</v>
      </c>
      <c r="Q682" s="1">
        <f>IF(A682=0,"",VLOOKUP($A682,RESUMO!$A$8:$B$107,2,FALSE))</f>
        <v>21</v>
      </c>
    </row>
    <row r="683" spans="1:17" x14ac:dyDescent="0.25">
      <c r="A683" s="53">
        <v>44977</v>
      </c>
      <c r="B683" s="1">
        <v>3</v>
      </c>
      <c r="D683" s="54" t="s">
        <v>594</v>
      </c>
      <c r="E683" s="42" t="s">
        <v>611</v>
      </c>
      <c r="G683" s="64"/>
      <c r="I683" s="71">
        <v>5374</v>
      </c>
      <c r="J683" s="41">
        <v>44992</v>
      </c>
      <c r="K683" s="55" t="s">
        <v>33</v>
      </c>
      <c r="N683" t="str">
        <f t="shared" si="52"/>
        <v>SIM</v>
      </c>
      <c r="O683" t="str">
        <f t="shared" si="51"/>
        <v/>
      </c>
      <c r="P683" s="52" t="str">
        <f t="shared" si="53"/>
        <v>449773TIJOLOS - NF 1257444992</v>
      </c>
      <c r="Q683" s="1">
        <f>IF(A683=0,"",VLOOKUP($A683,RESUMO!$A$8:$B$107,2,FALSE))</f>
        <v>21</v>
      </c>
    </row>
    <row r="684" spans="1:17" x14ac:dyDescent="0.25">
      <c r="A684" s="53">
        <v>44977</v>
      </c>
      <c r="B684" s="1">
        <v>3</v>
      </c>
      <c r="D684" s="54" t="s">
        <v>191</v>
      </c>
      <c r="E684" s="42" t="s">
        <v>612</v>
      </c>
      <c r="G684" s="64"/>
      <c r="I684" s="71">
        <v>1520.2</v>
      </c>
      <c r="J684" s="41">
        <v>44993</v>
      </c>
      <c r="K684" s="55" t="s">
        <v>33</v>
      </c>
      <c r="N684" t="str">
        <f t="shared" si="52"/>
        <v>SIM</v>
      </c>
      <c r="O684" t="str">
        <f t="shared" si="51"/>
        <v/>
      </c>
      <c r="P684" s="52" t="str">
        <f t="shared" si="53"/>
        <v>449773PENEIRA, PINO TELA - NF 2468462344993</v>
      </c>
      <c r="Q684" s="1">
        <f>IF(A684=0,"",VLOOKUP($A684,RESUMO!$A$8:$B$107,2,FALSE))</f>
        <v>21</v>
      </c>
    </row>
    <row r="685" spans="1:17" x14ac:dyDescent="0.25">
      <c r="A685" s="53">
        <v>44977</v>
      </c>
      <c r="B685" s="1">
        <v>3</v>
      </c>
      <c r="D685" s="54" t="s">
        <v>613</v>
      </c>
      <c r="E685" s="42" t="s">
        <v>614</v>
      </c>
      <c r="G685" s="64"/>
      <c r="I685" s="71">
        <v>1070</v>
      </c>
      <c r="J685" s="41">
        <v>44993</v>
      </c>
      <c r="K685" s="55" t="s">
        <v>33</v>
      </c>
      <c r="N685" t="str">
        <f t="shared" si="52"/>
        <v>SIM</v>
      </c>
      <c r="O685" t="str">
        <f t="shared" si="51"/>
        <v/>
      </c>
      <c r="P685" s="52" t="str">
        <f t="shared" si="53"/>
        <v>449773RESIGROUT E RESIROLL - NF 469244993</v>
      </c>
      <c r="Q685" s="1">
        <f>IF(A685=0,"",VLOOKUP($A685,RESUMO!$A$8:$B$107,2,FALSE))</f>
        <v>21</v>
      </c>
    </row>
    <row r="686" spans="1:17" x14ac:dyDescent="0.25">
      <c r="A686" s="53">
        <v>44977</v>
      </c>
      <c r="B686" s="1">
        <v>4</v>
      </c>
      <c r="D686" s="54" t="s">
        <v>153</v>
      </c>
      <c r="E686" s="42" t="s">
        <v>615</v>
      </c>
      <c r="G686" s="64"/>
      <c r="I686" s="71">
        <v>23.98</v>
      </c>
      <c r="J686" s="41">
        <v>44981</v>
      </c>
      <c r="K686" s="55" t="s">
        <v>53</v>
      </c>
      <c r="N686" t="str">
        <f t="shared" si="52"/>
        <v>SIM</v>
      </c>
      <c r="O686" t="str">
        <f t="shared" si="51"/>
        <v/>
      </c>
      <c r="P686" s="52" t="str">
        <f t="shared" si="53"/>
        <v>449774CARTÃO CARTOLINA - NF 20387 - REEMBOLSO RENATO OLIVEIRA44981</v>
      </c>
      <c r="Q686" s="1">
        <f>IF(A686=0,"",VLOOKUP($A686,RESUMO!$A$8:$B$107,2,FALSE))</f>
        <v>21</v>
      </c>
    </row>
    <row r="687" spans="1:17" x14ac:dyDescent="0.25">
      <c r="A687" s="53">
        <v>44977</v>
      </c>
      <c r="B687" s="1">
        <v>4</v>
      </c>
      <c r="D687" s="54" t="s">
        <v>616</v>
      </c>
      <c r="E687" s="42" t="s">
        <v>617</v>
      </c>
      <c r="G687" s="64"/>
      <c r="I687" s="71">
        <v>50</v>
      </c>
      <c r="J687" s="41">
        <v>44979</v>
      </c>
      <c r="K687" s="55" t="s">
        <v>53</v>
      </c>
      <c r="N687" t="str">
        <f t="shared" si="52"/>
        <v>NÃO</v>
      </c>
      <c r="O687" t="str">
        <f t="shared" si="51"/>
        <v/>
      </c>
      <c r="P687" s="52" t="str">
        <f t="shared" si="53"/>
        <v>449774GELO - REEMBOLSO TIAGO ALMEIDA44979</v>
      </c>
      <c r="Q687" s="1">
        <f>IF(A687=0,"",VLOOKUP($A687,RESUMO!$A$8:$B$107,2,FALSE))</f>
        <v>21</v>
      </c>
    </row>
    <row r="688" spans="1:17" x14ac:dyDescent="0.25">
      <c r="A688" s="53">
        <v>44977</v>
      </c>
      <c r="B688" s="1">
        <v>5</v>
      </c>
      <c r="D688" s="54" t="s">
        <v>618</v>
      </c>
      <c r="E688" s="42" t="s">
        <v>619</v>
      </c>
      <c r="G688" s="64"/>
      <c r="I688" s="71">
        <v>400</v>
      </c>
      <c r="J688" s="41">
        <v>44964</v>
      </c>
      <c r="K688" s="55" t="s">
        <v>28</v>
      </c>
      <c r="N688" t="str">
        <f t="shared" si="52"/>
        <v>NÃO</v>
      </c>
      <c r="O688" t="str">
        <f t="shared" si="51"/>
        <v>SIM</v>
      </c>
      <c r="P688" s="52" t="str">
        <f t="shared" si="53"/>
        <v>449775FRETE TUPI - 31/0144964</v>
      </c>
      <c r="Q688" s="1">
        <f>IF(A688=0,"",VLOOKUP($A688,RESUMO!$A$8:$B$107,2,FALSE))</f>
        <v>21</v>
      </c>
    </row>
    <row r="689" spans="1:17" x14ac:dyDescent="0.25">
      <c r="A689" s="53">
        <v>44977</v>
      </c>
      <c r="B689" s="1">
        <v>5</v>
      </c>
      <c r="D689" s="54" t="s">
        <v>620</v>
      </c>
      <c r="G689" s="64"/>
      <c r="I689" s="71">
        <v>2733</v>
      </c>
      <c r="J689" s="41">
        <v>44965</v>
      </c>
      <c r="K689" s="55" t="s">
        <v>33</v>
      </c>
      <c r="N689" t="str">
        <f t="shared" si="52"/>
        <v>NÃO</v>
      </c>
      <c r="O689" t="str">
        <f t="shared" si="51"/>
        <v>SIM</v>
      </c>
      <c r="P689" s="52" t="str">
        <f t="shared" si="53"/>
        <v>44977544965</v>
      </c>
      <c r="Q689" s="1">
        <f>IF(A689=0,"",VLOOKUP($A689,RESUMO!$A$8:$B$107,2,FALSE))</f>
        <v>21</v>
      </c>
    </row>
    <row r="690" spans="1:17" x14ac:dyDescent="0.25">
      <c r="A690" s="41">
        <v>45127</v>
      </c>
      <c r="B690">
        <v>2</v>
      </c>
      <c r="C690" t="s">
        <v>50</v>
      </c>
      <c r="D690" t="s">
        <v>51</v>
      </c>
      <c r="E690" t="s">
        <v>621</v>
      </c>
      <c r="G690" s="64">
        <v>12500</v>
      </c>
      <c r="H690" s="56">
        <v>1</v>
      </c>
      <c r="I690" s="71">
        <v>12500</v>
      </c>
      <c r="J690" s="41">
        <v>45127</v>
      </c>
      <c r="K690" t="s">
        <v>53</v>
      </c>
      <c r="M690" t="s">
        <v>138</v>
      </c>
      <c r="O690" t="str">
        <f t="shared" ref="O690:O753" si="54">IF($B690=5,"SIM","")</f>
        <v/>
      </c>
      <c r="P690" s="52" t="str">
        <f t="shared" ref="P690:P693" si="55">A690&amp;B690&amp;C690&amp;E690&amp;G690&amp;EDATE(J690,0)</f>
        <v>45127230104762000107ADM OBRA - PARC. 9/181250045127</v>
      </c>
      <c r="Q690" s="73">
        <f>IF(A690=0,"",VLOOKUP($A690,RESUMO!$A$8:$B$107,2,FALSE))</f>
        <v>31</v>
      </c>
    </row>
    <row r="691" spans="1:17" x14ac:dyDescent="0.25">
      <c r="A691" s="41">
        <v>44977</v>
      </c>
      <c r="B691">
        <v>2</v>
      </c>
      <c r="C691" t="s">
        <v>50</v>
      </c>
      <c r="D691" t="s">
        <v>51</v>
      </c>
      <c r="E691" t="s">
        <v>622</v>
      </c>
      <c r="G691" s="64">
        <v>12500</v>
      </c>
      <c r="H691" s="56">
        <v>1</v>
      </c>
      <c r="I691" s="71">
        <v>12500</v>
      </c>
      <c r="J691" s="41">
        <v>44977</v>
      </c>
      <c r="K691" t="s">
        <v>53</v>
      </c>
      <c r="M691" t="s">
        <v>138</v>
      </c>
      <c r="O691" t="str">
        <f t="shared" si="54"/>
        <v/>
      </c>
      <c r="P691" s="52" t="str">
        <f t="shared" ref="P691" si="56">A691&amp;B691&amp;C691&amp;E691&amp;G691&amp;EDATE(J691,0)</f>
        <v>44977230104762000107ADM OBRA - PARC. 10/181250044977</v>
      </c>
      <c r="Q691" s="73">
        <f>IF(A691=0,"",VLOOKUP($A691,RESUMO!$A$8:$B$107,2,FALSE))</f>
        <v>21</v>
      </c>
    </row>
    <row r="692" spans="1:17" x14ac:dyDescent="0.25">
      <c r="A692" s="41">
        <v>44977</v>
      </c>
      <c r="B692">
        <v>2</v>
      </c>
      <c r="C692" t="s">
        <v>50</v>
      </c>
      <c r="D692" t="s">
        <v>51</v>
      </c>
      <c r="E692" t="s">
        <v>719</v>
      </c>
      <c r="G692" s="64">
        <v>12500</v>
      </c>
      <c r="H692" s="56">
        <v>1</v>
      </c>
      <c r="I692" s="71">
        <v>12500</v>
      </c>
      <c r="J692" s="41">
        <v>44977</v>
      </c>
      <c r="K692" t="s">
        <v>53</v>
      </c>
      <c r="M692"/>
      <c r="O692" t="str">
        <f t="shared" si="54"/>
        <v/>
      </c>
      <c r="P692" s="52" t="str">
        <f t="shared" si="55"/>
        <v>44977230104762000107ADM OBRA - PARC. 11/181250044977</v>
      </c>
      <c r="Q692" s="73">
        <f>IF(A692=0,"",VLOOKUP($A692,RESUMO!$A$8:$B$107,2,FALSE))</f>
        <v>21</v>
      </c>
    </row>
    <row r="693" spans="1:17" x14ac:dyDescent="0.25">
      <c r="A693" s="53">
        <v>44990</v>
      </c>
      <c r="B693" s="1">
        <v>1</v>
      </c>
      <c r="C693" t="s">
        <v>34</v>
      </c>
      <c r="D693" t="s">
        <v>35</v>
      </c>
      <c r="E693" t="s">
        <v>175</v>
      </c>
      <c r="I693" s="71">
        <v>1482.93</v>
      </c>
      <c r="J693" s="41">
        <v>44991</v>
      </c>
      <c r="K693" s="55" t="s">
        <v>20</v>
      </c>
      <c r="N693" t="str">
        <f t="shared" ref="N693" si="57">IF(ISERROR(SEARCH("NF",E693,1)),"NÃO","SIM")</f>
        <v>NÃO</v>
      </c>
      <c r="O693" t="str">
        <f t="shared" si="54"/>
        <v/>
      </c>
      <c r="P693" s="52" t="str">
        <f t="shared" si="55"/>
        <v>44990170428051600SALÁRIO44991</v>
      </c>
      <c r="Q693" s="1">
        <f>IF(A693=0,"",VLOOKUP($A693,RESUMO!$A$8:$B$107,2,FALSE))</f>
        <v>22</v>
      </c>
    </row>
    <row r="694" spans="1:17" x14ac:dyDescent="0.25">
      <c r="A694" s="53">
        <v>44990</v>
      </c>
      <c r="B694" s="56">
        <v>1</v>
      </c>
      <c r="C694" t="s">
        <v>17</v>
      </c>
      <c r="D694" t="s">
        <v>18</v>
      </c>
      <c r="E694" t="s">
        <v>175</v>
      </c>
      <c r="I694" s="71">
        <v>2018.37</v>
      </c>
      <c r="J694" s="41">
        <v>44991</v>
      </c>
      <c r="K694" s="55" t="s">
        <v>20</v>
      </c>
      <c r="N694" t="str">
        <f t="shared" ref="N694:N757" si="58">IF(ISERROR(SEARCH("NF",E694,1)),"NÃO","SIM")</f>
        <v>NÃO</v>
      </c>
      <c r="O694" t="str">
        <f t="shared" si="54"/>
        <v/>
      </c>
      <c r="P694" s="52" t="str">
        <f t="shared" ref="P694:P757" si="59">A694&amp;B694&amp;C694&amp;E694&amp;G694&amp;EDATE(J694,0)</f>
        <v>44990112125858606SALÁRIO44991</v>
      </c>
      <c r="Q694" s="1">
        <f>IF(A694=0,"",VLOOKUP($A694,RESUMO!$A$8:$B$107,2,FALSE))</f>
        <v>22</v>
      </c>
    </row>
    <row r="695" spans="1:17" x14ac:dyDescent="0.25">
      <c r="A695" s="53">
        <v>44990</v>
      </c>
      <c r="B695" s="56">
        <v>1</v>
      </c>
      <c r="C695" t="s">
        <v>180</v>
      </c>
      <c r="D695" t="s">
        <v>181</v>
      </c>
      <c r="E695" t="s">
        <v>175</v>
      </c>
      <c r="I695" s="71">
        <v>1739.23</v>
      </c>
      <c r="J695" s="41">
        <v>44991</v>
      </c>
      <c r="K695" s="55" t="s">
        <v>20</v>
      </c>
      <c r="N695" t="str">
        <f t="shared" si="58"/>
        <v>NÃO</v>
      </c>
      <c r="O695" t="str">
        <f t="shared" si="54"/>
        <v/>
      </c>
      <c r="P695" s="52" t="str">
        <f t="shared" si="59"/>
        <v>44990111200000000SALÁRIO44991</v>
      </c>
      <c r="Q695" s="1">
        <f>IF(A695=0,"",VLOOKUP($A695,RESUMO!$A$8:$B$107,2,FALSE))</f>
        <v>22</v>
      </c>
    </row>
    <row r="696" spans="1:17" x14ac:dyDescent="0.25">
      <c r="A696" s="53">
        <v>44990</v>
      </c>
      <c r="B696" s="56">
        <v>1</v>
      </c>
      <c r="C696" t="s">
        <v>279</v>
      </c>
      <c r="D696" t="s">
        <v>280</v>
      </c>
      <c r="E696" t="s">
        <v>175</v>
      </c>
      <c r="I696" s="71">
        <v>3167.18</v>
      </c>
      <c r="J696" s="41">
        <v>44991</v>
      </c>
      <c r="K696" s="55" t="s">
        <v>20</v>
      </c>
      <c r="N696" t="str">
        <f t="shared" si="58"/>
        <v>NÃO</v>
      </c>
      <c r="O696" t="str">
        <f t="shared" si="54"/>
        <v/>
      </c>
      <c r="P696" s="52" t="str">
        <f t="shared" si="59"/>
        <v>44990110526143614SALÁRIO44991</v>
      </c>
      <c r="Q696" s="1">
        <f>IF(A696=0,"",VLOOKUP($A696,RESUMO!$A$8:$B$107,2,FALSE))</f>
        <v>22</v>
      </c>
    </row>
    <row r="697" spans="1:17" x14ac:dyDescent="0.25">
      <c r="A697" s="53">
        <v>44990</v>
      </c>
      <c r="B697" s="56">
        <v>1</v>
      </c>
      <c r="C697" t="s">
        <v>391</v>
      </c>
      <c r="D697" t="s">
        <v>392</v>
      </c>
      <c r="E697" t="s">
        <v>175</v>
      </c>
      <c r="I697" s="71">
        <v>2170.6799999999998</v>
      </c>
      <c r="J697" s="41">
        <v>44991</v>
      </c>
      <c r="K697" s="55" t="s">
        <v>20</v>
      </c>
      <c r="N697" t="str">
        <f t="shared" si="58"/>
        <v>NÃO</v>
      </c>
      <c r="O697" t="str">
        <f t="shared" si="54"/>
        <v/>
      </c>
      <c r="P697" s="52" t="str">
        <f t="shared" si="59"/>
        <v>44990111776778650SALÁRIO44991</v>
      </c>
      <c r="Q697" s="1">
        <f>IF(A697=0,"",VLOOKUP($A697,RESUMO!$A$8:$B$107,2,FALSE))</f>
        <v>22</v>
      </c>
    </row>
    <row r="698" spans="1:17" x14ac:dyDescent="0.25">
      <c r="A698" s="53">
        <v>44990</v>
      </c>
      <c r="B698" s="56">
        <v>1</v>
      </c>
      <c r="C698" s="67" t="s">
        <v>529</v>
      </c>
      <c r="D698" s="54" t="s">
        <v>530</v>
      </c>
      <c r="E698" t="s">
        <v>175</v>
      </c>
      <c r="I698" s="71">
        <v>2317.37</v>
      </c>
      <c r="J698" s="41">
        <v>44991</v>
      </c>
      <c r="K698" s="55" t="s">
        <v>20</v>
      </c>
      <c r="N698" t="str">
        <f t="shared" si="58"/>
        <v>NÃO</v>
      </c>
      <c r="O698" t="str">
        <f t="shared" si="54"/>
        <v/>
      </c>
      <c r="P698" s="52" t="str">
        <f t="shared" si="59"/>
        <v>44990193649070600SALÁRIO44991</v>
      </c>
      <c r="Q698" s="1">
        <f>IF(A698=0,"",VLOOKUP($A698,RESUMO!$A$8:$B$107,2,FALSE))</f>
        <v>22</v>
      </c>
    </row>
    <row r="699" spans="1:17" x14ac:dyDescent="0.25">
      <c r="A699" s="53">
        <v>44990</v>
      </c>
      <c r="B699" s="56">
        <v>1</v>
      </c>
      <c r="C699" t="s">
        <v>334</v>
      </c>
      <c r="D699" t="s">
        <v>335</v>
      </c>
      <c r="E699" t="s">
        <v>175</v>
      </c>
      <c r="I699" s="71">
        <v>1781.93</v>
      </c>
      <c r="J699" s="41">
        <v>44991</v>
      </c>
      <c r="K699" s="55" t="s">
        <v>20</v>
      </c>
      <c r="N699" t="str">
        <f t="shared" si="58"/>
        <v>NÃO</v>
      </c>
      <c r="O699" t="str">
        <f t="shared" si="54"/>
        <v/>
      </c>
      <c r="P699" s="52" t="str">
        <f t="shared" si="59"/>
        <v>44990103124439600SALÁRIO44991</v>
      </c>
      <c r="Q699" s="1">
        <f>IF(A699=0,"",VLOOKUP($A699,RESUMO!$A$8:$B$107,2,FALSE))</f>
        <v>22</v>
      </c>
    </row>
    <row r="700" spans="1:17" x14ac:dyDescent="0.25">
      <c r="A700" s="53">
        <v>44990</v>
      </c>
      <c r="B700" s="56">
        <v>1</v>
      </c>
      <c r="C700" t="s">
        <v>282</v>
      </c>
      <c r="D700" t="s">
        <v>283</v>
      </c>
      <c r="E700" t="s">
        <v>175</v>
      </c>
      <c r="I700" s="71">
        <v>1975.18</v>
      </c>
      <c r="J700" s="41">
        <v>44991</v>
      </c>
      <c r="K700" s="55" t="s">
        <v>20</v>
      </c>
      <c r="N700" t="str">
        <f t="shared" si="58"/>
        <v>NÃO</v>
      </c>
      <c r="O700" t="str">
        <f t="shared" si="54"/>
        <v/>
      </c>
      <c r="P700" s="52" t="str">
        <f t="shared" si="59"/>
        <v>44990114758063613SALÁRIO44991</v>
      </c>
      <c r="Q700" s="1">
        <f>IF(A700=0,"",VLOOKUP($A700,RESUMO!$A$8:$B$107,2,FALSE))</f>
        <v>22</v>
      </c>
    </row>
    <row r="701" spans="1:17" x14ac:dyDescent="0.25">
      <c r="A701" s="53">
        <v>44990</v>
      </c>
      <c r="B701" s="56">
        <v>1</v>
      </c>
      <c r="C701" t="s">
        <v>285</v>
      </c>
      <c r="D701" t="s">
        <v>286</v>
      </c>
      <c r="E701" t="s">
        <v>175</v>
      </c>
      <c r="I701" s="71">
        <v>2113.4299999999998</v>
      </c>
      <c r="J701" s="41">
        <v>44991</v>
      </c>
      <c r="K701" s="55" t="s">
        <v>20</v>
      </c>
      <c r="N701" t="str">
        <f t="shared" si="58"/>
        <v>NÃO</v>
      </c>
      <c r="O701" t="str">
        <f t="shared" si="54"/>
        <v/>
      </c>
      <c r="P701" s="52" t="str">
        <f t="shared" si="59"/>
        <v>44990106493573610SALÁRIO44991</v>
      </c>
      <c r="Q701" s="1">
        <f>IF(A701=0,"",VLOOKUP($A701,RESUMO!$A$8:$B$107,2,FALSE))</f>
        <v>22</v>
      </c>
    </row>
    <row r="702" spans="1:17" x14ac:dyDescent="0.25">
      <c r="A702" s="53">
        <v>44990</v>
      </c>
      <c r="B702" s="56">
        <v>1</v>
      </c>
      <c r="C702" s="68" t="s">
        <v>570</v>
      </c>
      <c r="D702" t="s">
        <v>571</v>
      </c>
      <c r="E702" t="s">
        <v>175</v>
      </c>
      <c r="I702" s="71">
        <v>2419.2800000000002</v>
      </c>
      <c r="J702" s="41">
        <v>44991</v>
      </c>
      <c r="K702" s="55" t="s">
        <v>20</v>
      </c>
      <c r="N702" t="str">
        <f t="shared" si="58"/>
        <v>NÃO</v>
      </c>
      <c r="O702" t="str">
        <f t="shared" si="54"/>
        <v/>
      </c>
      <c r="P702" s="52" t="str">
        <f t="shared" si="59"/>
        <v>44990113265085635SALÁRIO44991</v>
      </c>
      <c r="Q702" s="1">
        <f>IF(A702=0,"",VLOOKUP($A702,RESUMO!$A$8:$B$107,2,FALSE))</f>
        <v>22</v>
      </c>
    </row>
    <row r="703" spans="1:17" x14ac:dyDescent="0.25">
      <c r="A703" s="53">
        <v>44990</v>
      </c>
      <c r="B703" s="56">
        <v>1</v>
      </c>
      <c r="C703" s="68" t="s">
        <v>531</v>
      </c>
      <c r="D703" t="s">
        <v>532</v>
      </c>
      <c r="E703" t="s">
        <v>175</v>
      </c>
      <c r="I703" s="71">
        <v>2303.15</v>
      </c>
      <c r="J703" s="41">
        <v>44991</v>
      </c>
      <c r="K703" s="55" t="s">
        <v>20</v>
      </c>
      <c r="N703" t="str">
        <f t="shared" si="58"/>
        <v>NÃO</v>
      </c>
      <c r="O703" t="str">
        <f t="shared" si="54"/>
        <v/>
      </c>
      <c r="P703" s="52" t="str">
        <f t="shared" si="59"/>
        <v>44990106182897635SALÁRIO44991</v>
      </c>
      <c r="Q703" s="1">
        <f>IF(A703=0,"",VLOOKUP($A703,RESUMO!$A$8:$B$107,2,FALSE))</f>
        <v>22</v>
      </c>
    </row>
    <row r="704" spans="1:17" x14ac:dyDescent="0.25">
      <c r="A704" s="53">
        <v>44990</v>
      </c>
      <c r="B704" s="1">
        <v>2</v>
      </c>
      <c r="D704" s="54" t="s">
        <v>623</v>
      </c>
      <c r="E704" s="42" t="s">
        <v>624</v>
      </c>
      <c r="I704" s="71">
        <v>781.2</v>
      </c>
      <c r="J704" s="41">
        <v>44991</v>
      </c>
      <c r="K704" s="55" t="s">
        <v>53</v>
      </c>
      <c r="N704" t="str">
        <f t="shared" si="58"/>
        <v>NÃO</v>
      </c>
      <c r="O704" t="str">
        <f t="shared" si="54"/>
        <v/>
      </c>
      <c r="P704" s="52" t="str">
        <f t="shared" si="59"/>
        <v>449902TED/PIX44991</v>
      </c>
      <c r="Q704" s="1">
        <f>IF(A704=0,"",VLOOKUP($A704,RESUMO!$A$8:$B$107,2,FALSE))</f>
        <v>22</v>
      </c>
    </row>
    <row r="705" spans="1:17" x14ac:dyDescent="0.25">
      <c r="A705" s="53">
        <v>44990</v>
      </c>
      <c r="B705" s="1">
        <v>2</v>
      </c>
      <c r="D705" s="54" t="s">
        <v>625</v>
      </c>
      <c r="E705" s="42" t="s">
        <v>626</v>
      </c>
      <c r="I705" s="71">
        <v>225</v>
      </c>
      <c r="J705" s="41">
        <v>44991</v>
      </c>
      <c r="K705" s="55" t="s">
        <v>20</v>
      </c>
      <c r="N705" t="str">
        <f t="shared" si="58"/>
        <v>SIM</v>
      </c>
      <c r="O705" t="str">
        <f t="shared" si="54"/>
        <v/>
      </c>
      <c r="P705" s="52" t="str">
        <f t="shared" si="59"/>
        <v>449902 NF A EMITIR44991</v>
      </c>
      <c r="Q705" s="1">
        <f>IF(A705=0,"",VLOOKUP($A705,RESUMO!$A$8:$B$107,2,FALSE))</f>
        <v>22</v>
      </c>
    </row>
    <row r="706" spans="1:17" x14ac:dyDescent="0.25">
      <c r="A706" s="53">
        <v>44990</v>
      </c>
      <c r="B706" s="1">
        <v>2</v>
      </c>
      <c r="D706" s="54" t="s">
        <v>627</v>
      </c>
      <c r="I706" s="71">
        <v>96</v>
      </c>
      <c r="J706" s="41">
        <v>44991</v>
      </c>
      <c r="K706" s="55" t="s">
        <v>53</v>
      </c>
      <c r="N706" t="str">
        <f t="shared" si="58"/>
        <v>NÃO</v>
      </c>
      <c r="O706" t="str">
        <f t="shared" si="54"/>
        <v/>
      </c>
      <c r="P706" s="52" t="str">
        <f t="shared" si="59"/>
        <v>44990244991</v>
      </c>
      <c r="Q706" s="1">
        <f>IF(A706=0,"",VLOOKUP($A706,RESUMO!$A$8:$B$107,2,FALSE))</f>
        <v>22</v>
      </c>
    </row>
    <row r="707" spans="1:17" x14ac:dyDescent="0.25">
      <c r="A707" s="53">
        <v>44990</v>
      </c>
      <c r="B707" s="1">
        <v>2</v>
      </c>
      <c r="D707" s="54" t="s">
        <v>78</v>
      </c>
      <c r="E707" s="42" t="s">
        <v>628</v>
      </c>
      <c r="I707" s="71">
        <v>2700</v>
      </c>
      <c r="J707" s="41">
        <v>44991</v>
      </c>
      <c r="K707" s="55" t="s">
        <v>33</v>
      </c>
      <c r="N707" t="str">
        <f t="shared" si="58"/>
        <v>NÃO</v>
      </c>
      <c r="O707" t="str">
        <f t="shared" si="54"/>
        <v/>
      </c>
      <c r="P707" s="52" t="str">
        <f t="shared" si="59"/>
        <v>449902AREIA - PED. Nº 3126 / 315144991</v>
      </c>
      <c r="Q707" s="1">
        <f>IF(A707=0,"",VLOOKUP($A707,RESUMO!$A$8:$B$107,2,FALSE))</f>
        <v>22</v>
      </c>
    </row>
    <row r="708" spans="1:17" x14ac:dyDescent="0.25">
      <c r="A708" s="53">
        <v>44990</v>
      </c>
      <c r="B708" s="1">
        <v>2</v>
      </c>
      <c r="D708" s="54" t="s">
        <v>46</v>
      </c>
      <c r="E708" s="42" t="s">
        <v>629</v>
      </c>
      <c r="I708" s="71">
        <v>209</v>
      </c>
      <c r="J708" s="41">
        <v>44991</v>
      </c>
      <c r="K708" s="55" t="s">
        <v>28</v>
      </c>
      <c r="N708" t="str">
        <f t="shared" si="58"/>
        <v>SIM</v>
      </c>
      <c r="O708" t="str">
        <f t="shared" si="54"/>
        <v/>
      </c>
      <c r="P708" s="52" t="str">
        <f t="shared" si="59"/>
        <v>449902PLOTAGENS - NF A EMITIR44991</v>
      </c>
      <c r="Q708" s="1">
        <f>IF(A708=0,"",VLOOKUP($A708,RESUMO!$A$8:$B$107,2,FALSE))</f>
        <v>22</v>
      </c>
    </row>
    <row r="709" spans="1:17" x14ac:dyDescent="0.25">
      <c r="A709" s="53">
        <v>44990</v>
      </c>
      <c r="B709" s="1">
        <v>3</v>
      </c>
      <c r="D709" s="54" t="s">
        <v>630</v>
      </c>
      <c r="I709" s="71">
        <v>2161.0100000000002</v>
      </c>
      <c r="J709" s="41">
        <v>44992</v>
      </c>
      <c r="K709" s="55" t="s">
        <v>20</v>
      </c>
      <c r="N709" t="str">
        <f t="shared" si="58"/>
        <v>NÃO</v>
      </c>
      <c r="O709" t="str">
        <f t="shared" si="54"/>
        <v/>
      </c>
      <c r="P709" s="52" t="str">
        <f t="shared" si="59"/>
        <v>44990344992</v>
      </c>
      <c r="Q709" s="1">
        <f>IF(A709=0,"",VLOOKUP($A709,RESUMO!$A$8:$B$107,2,FALSE))</f>
        <v>22</v>
      </c>
    </row>
    <row r="710" spans="1:17" x14ac:dyDescent="0.25">
      <c r="A710" s="53">
        <v>44990</v>
      </c>
      <c r="B710" s="1">
        <v>3</v>
      </c>
      <c r="D710" s="54" t="s">
        <v>580</v>
      </c>
      <c r="E710" s="42" t="s">
        <v>631</v>
      </c>
      <c r="I710" s="71">
        <v>2560</v>
      </c>
      <c r="J710" s="41">
        <v>44993</v>
      </c>
      <c r="K710" s="55" t="s">
        <v>33</v>
      </c>
      <c r="N710" t="str">
        <f t="shared" si="58"/>
        <v>SIM</v>
      </c>
      <c r="O710" t="str">
        <f t="shared" si="54"/>
        <v/>
      </c>
      <c r="P710" s="52" t="str">
        <f t="shared" si="59"/>
        <v>449903CIMENTO - NF 11740844993</v>
      </c>
      <c r="Q710" s="1">
        <f>IF(A710=0,"",VLOOKUP($A710,RESUMO!$A$8:$B$107,2,FALSE))</f>
        <v>22</v>
      </c>
    </row>
    <row r="711" spans="1:17" x14ac:dyDescent="0.25">
      <c r="A711" s="53">
        <v>44990</v>
      </c>
      <c r="B711" s="1">
        <v>3</v>
      </c>
      <c r="D711" s="54" t="s">
        <v>632</v>
      </c>
      <c r="E711" s="42" t="s">
        <v>633</v>
      </c>
      <c r="I711" s="71">
        <v>262</v>
      </c>
      <c r="J711" s="41">
        <v>44995</v>
      </c>
      <c r="K711" s="55" t="s">
        <v>20</v>
      </c>
      <c r="N711" t="str">
        <f t="shared" si="58"/>
        <v>SIM</v>
      </c>
      <c r="O711" t="str">
        <f t="shared" si="54"/>
        <v/>
      </c>
      <c r="P711" s="52" t="str">
        <f t="shared" si="59"/>
        <v>449903REALIZAÇÃO DE EXAMES - NFS-e  182144995</v>
      </c>
      <c r="Q711" s="1">
        <f>IF(A711=0,"",VLOOKUP($A711,RESUMO!$A$8:$B$107,2,FALSE))</f>
        <v>22</v>
      </c>
    </row>
    <row r="712" spans="1:17" x14ac:dyDescent="0.25">
      <c r="A712" s="53">
        <v>44990</v>
      </c>
      <c r="B712" s="1">
        <v>3</v>
      </c>
      <c r="D712" s="54" t="s">
        <v>634</v>
      </c>
      <c r="E712" s="42" t="s">
        <v>635</v>
      </c>
      <c r="I712" s="71">
        <v>151.82</v>
      </c>
      <c r="J712" s="41">
        <v>44996</v>
      </c>
      <c r="K712" s="55" t="s">
        <v>636</v>
      </c>
      <c r="N712" t="str">
        <f t="shared" si="58"/>
        <v>NÃO</v>
      </c>
      <c r="O712" t="str">
        <f t="shared" si="54"/>
        <v/>
      </c>
      <c r="P712" s="52" t="str">
        <f t="shared" si="59"/>
        <v>449903COMPETENCIA 02/202344996</v>
      </c>
      <c r="Q712" s="1">
        <f>IF(A712=0,"",VLOOKUP($A712,RESUMO!$A$8:$B$107,2,FALSE))</f>
        <v>22</v>
      </c>
    </row>
    <row r="713" spans="1:17" x14ac:dyDescent="0.25">
      <c r="A713" s="53">
        <v>44990</v>
      </c>
      <c r="B713" s="1">
        <v>3</v>
      </c>
      <c r="D713" s="54" t="s">
        <v>145</v>
      </c>
      <c r="E713" s="42" t="s">
        <v>637</v>
      </c>
      <c r="I713" s="71">
        <v>300</v>
      </c>
      <c r="J713" s="41">
        <v>44998</v>
      </c>
      <c r="K713" s="55" t="s">
        <v>148</v>
      </c>
      <c r="N713" t="str">
        <f t="shared" si="58"/>
        <v>SIM</v>
      </c>
      <c r="O713" t="str">
        <f t="shared" si="54"/>
        <v/>
      </c>
      <c r="P713" s="52" t="str">
        <f t="shared" si="59"/>
        <v>449903MARTELO - NF 1982944998</v>
      </c>
      <c r="Q713" s="1">
        <f>IF(A713=0,"",VLOOKUP($A713,RESUMO!$A$8:$B$107,2,FALSE))</f>
        <v>22</v>
      </c>
    </row>
    <row r="714" spans="1:17" x14ac:dyDescent="0.25">
      <c r="A714" s="53">
        <v>44990</v>
      </c>
      <c r="B714" s="1">
        <v>3</v>
      </c>
      <c r="D714" s="54" t="s">
        <v>638</v>
      </c>
      <c r="I714" s="71">
        <v>587.34</v>
      </c>
      <c r="J714" s="41">
        <v>45005</v>
      </c>
      <c r="K714" s="55" t="s">
        <v>20</v>
      </c>
      <c r="N714" t="str">
        <f t="shared" si="58"/>
        <v>NÃO</v>
      </c>
      <c r="O714" t="str">
        <f t="shared" si="54"/>
        <v/>
      </c>
      <c r="P714" s="52" t="str">
        <f t="shared" si="59"/>
        <v>44990345005</v>
      </c>
      <c r="Q714" s="1">
        <f>IF(A714=0,"",VLOOKUP($A714,RESUMO!$A$8:$B$107,2,FALSE))</f>
        <v>22</v>
      </c>
    </row>
    <row r="715" spans="1:17" x14ac:dyDescent="0.25">
      <c r="A715" s="53">
        <v>44990</v>
      </c>
      <c r="B715" s="1">
        <v>3</v>
      </c>
      <c r="D715" s="54" t="s">
        <v>639</v>
      </c>
      <c r="I715" s="71">
        <v>10130.48</v>
      </c>
      <c r="J715" s="41">
        <v>45005</v>
      </c>
      <c r="K715" s="55" t="s">
        <v>20</v>
      </c>
      <c r="N715" t="str">
        <f t="shared" si="58"/>
        <v>NÃO</v>
      </c>
      <c r="O715" t="str">
        <f t="shared" si="54"/>
        <v/>
      </c>
      <c r="P715" s="52" t="str">
        <f t="shared" si="59"/>
        <v>44990345005</v>
      </c>
      <c r="Q715" s="1">
        <f>IF(A715=0,"",VLOOKUP($A715,RESUMO!$A$8:$B$107,2,FALSE))</f>
        <v>22</v>
      </c>
    </row>
    <row r="716" spans="1:17" x14ac:dyDescent="0.25">
      <c r="A716" s="53">
        <v>44990</v>
      </c>
      <c r="B716" s="1">
        <v>3</v>
      </c>
      <c r="D716" s="54" t="s">
        <v>594</v>
      </c>
      <c r="E716" s="42" t="s">
        <v>640</v>
      </c>
      <c r="I716" s="71">
        <v>3942</v>
      </c>
      <c r="J716" s="41">
        <v>45007</v>
      </c>
      <c r="K716" s="55" t="s">
        <v>33</v>
      </c>
      <c r="N716" t="str">
        <f t="shared" si="58"/>
        <v>SIM</v>
      </c>
      <c r="O716" t="str">
        <f t="shared" si="54"/>
        <v/>
      </c>
      <c r="P716" s="52" t="str">
        <f t="shared" si="59"/>
        <v>449903TIJOLOS - NF 1259945007</v>
      </c>
      <c r="Q716" s="1">
        <f>IF(A716=0,"",VLOOKUP($A716,RESUMO!$A$8:$B$107,2,FALSE))</f>
        <v>22</v>
      </c>
    </row>
    <row r="717" spans="1:17" x14ac:dyDescent="0.25">
      <c r="A717" s="53">
        <v>44990</v>
      </c>
      <c r="B717" s="1">
        <v>5</v>
      </c>
      <c r="D717" s="54" t="s">
        <v>641</v>
      </c>
      <c r="E717" s="42" t="s">
        <v>642</v>
      </c>
      <c r="I717" s="71">
        <v>540</v>
      </c>
      <c r="J717" s="41">
        <v>44972</v>
      </c>
      <c r="K717" s="55" t="s">
        <v>148</v>
      </c>
      <c r="N717" t="str">
        <f t="shared" si="58"/>
        <v>SIM</v>
      </c>
      <c r="O717" t="str">
        <f t="shared" si="54"/>
        <v>SIM</v>
      </c>
      <c r="P717" s="52" t="str">
        <f t="shared" si="59"/>
        <v>449905LOCAÇÃO DE CAÇAMBAS - NFS-e 944972</v>
      </c>
      <c r="Q717" s="1">
        <f>IF(A717=0,"",VLOOKUP($A717,RESUMO!$A$8:$B$107,2,FALSE))</f>
        <v>22</v>
      </c>
    </row>
    <row r="718" spans="1:17" x14ac:dyDescent="0.25">
      <c r="A718" s="41">
        <v>45005</v>
      </c>
      <c r="B718" s="1">
        <v>1</v>
      </c>
      <c r="C718" t="s">
        <v>34</v>
      </c>
      <c r="D718" t="s">
        <v>35</v>
      </c>
      <c r="E718" t="s">
        <v>175</v>
      </c>
      <c r="I718" s="71">
        <v>612</v>
      </c>
      <c r="J718" s="41">
        <v>45005</v>
      </c>
      <c r="K718" s="55" t="s">
        <v>20</v>
      </c>
      <c r="N718" t="str">
        <f t="shared" si="58"/>
        <v>NÃO</v>
      </c>
      <c r="O718" t="str">
        <f t="shared" si="54"/>
        <v/>
      </c>
      <c r="P718" s="52" t="str">
        <f t="shared" si="59"/>
        <v>45005170428051600SALÁRIO45005</v>
      </c>
      <c r="Q718" s="1">
        <f>IF(A718=0,"",VLOOKUP($A718,RESUMO!$A$8:$B$107,2,FALSE))</f>
        <v>23</v>
      </c>
    </row>
    <row r="719" spans="1:17" x14ac:dyDescent="0.25">
      <c r="A719" s="41">
        <v>45005</v>
      </c>
      <c r="B719" s="56">
        <v>1</v>
      </c>
      <c r="C719" t="s">
        <v>17</v>
      </c>
      <c r="D719" t="s">
        <v>18</v>
      </c>
      <c r="E719" t="s">
        <v>175</v>
      </c>
      <c r="I719" s="71">
        <v>1052</v>
      </c>
      <c r="J719" s="41">
        <v>45005</v>
      </c>
      <c r="K719" s="55" t="s">
        <v>20</v>
      </c>
      <c r="N719" t="str">
        <f t="shared" si="58"/>
        <v>NÃO</v>
      </c>
      <c r="O719" t="str">
        <f t="shared" si="54"/>
        <v/>
      </c>
      <c r="P719" s="52" t="str">
        <f t="shared" si="59"/>
        <v>45005112125858606SALÁRIO45005</v>
      </c>
      <c r="Q719" s="1">
        <f>IF(A719=0,"",VLOOKUP($A719,RESUMO!$A$8:$B$107,2,FALSE))</f>
        <v>23</v>
      </c>
    </row>
    <row r="720" spans="1:17" x14ac:dyDescent="0.25">
      <c r="A720" s="41">
        <v>45005</v>
      </c>
      <c r="B720" s="56">
        <v>1</v>
      </c>
      <c r="C720" t="s">
        <v>180</v>
      </c>
      <c r="D720" t="s">
        <v>181</v>
      </c>
      <c r="E720" t="s">
        <v>175</v>
      </c>
      <c r="I720" s="71">
        <v>612</v>
      </c>
      <c r="J720" s="41">
        <v>45005</v>
      </c>
      <c r="K720" s="55" t="s">
        <v>20</v>
      </c>
      <c r="N720" t="str">
        <f t="shared" si="58"/>
        <v>NÃO</v>
      </c>
      <c r="O720" t="str">
        <f t="shared" si="54"/>
        <v/>
      </c>
      <c r="P720" s="52" t="str">
        <f t="shared" si="59"/>
        <v>45005111200000000SALÁRIO45005</v>
      </c>
      <c r="Q720" s="1">
        <f>IF(A720=0,"",VLOOKUP($A720,RESUMO!$A$8:$B$107,2,FALSE))</f>
        <v>23</v>
      </c>
    </row>
    <row r="721" spans="1:17" x14ac:dyDescent="0.25">
      <c r="A721" s="41">
        <v>45005</v>
      </c>
      <c r="B721" s="56">
        <v>1</v>
      </c>
      <c r="C721" t="s">
        <v>279</v>
      </c>
      <c r="D721" t="s">
        <v>280</v>
      </c>
      <c r="E721" t="s">
        <v>175</v>
      </c>
      <c r="I721" s="71">
        <v>2129.1999999999998</v>
      </c>
      <c r="J721" s="41">
        <v>45005</v>
      </c>
      <c r="K721" s="55" t="s">
        <v>20</v>
      </c>
      <c r="N721" t="str">
        <f t="shared" si="58"/>
        <v>NÃO</v>
      </c>
      <c r="O721" t="str">
        <f t="shared" si="54"/>
        <v/>
      </c>
      <c r="P721" s="52" t="str">
        <f t="shared" si="59"/>
        <v>45005110526143614SALÁRIO45005</v>
      </c>
      <c r="Q721" s="1">
        <f>IF(A721=0,"",VLOOKUP($A721,RESUMO!$A$8:$B$107,2,FALSE))</f>
        <v>23</v>
      </c>
    </row>
    <row r="722" spans="1:17" x14ac:dyDescent="0.25">
      <c r="A722" s="41">
        <v>45005</v>
      </c>
      <c r="B722" s="56">
        <v>1</v>
      </c>
      <c r="C722" t="s">
        <v>391</v>
      </c>
      <c r="D722" t="s">
        <v>392</v>
      </c>
      <c r="E722" t="s">
        <v>175</v>
      </c>
      <c r="I722" s="71">
        <v>1052</v>
      </c>
      <c r="J722" s="41">
        <v>45005</v>
      </c>
      <c r="K722" s="55" t="s">
        <v>20</v>
      </c>
      <c r="N722" t="str">
        <f t="shared" si="58"/>
        <v>NÃO</v>
      </c>
      <c r="O722" t="str">
        <f t="shared" si="54"/>
        <v/>
      </c>
      <c r="P722" s="52" t="str">
        <f t="shared" si="59"/>
        <v>45005111776778650SALÁRIO45005</v>
      </c>
      <c r="Q722" s="1">
        <f>IF(A722=0,"",VLOOKUP($A722,RESUMO!$A$8:$B$107,2,FALSE))</f>
        <v>23</v>
      </c>
    </row>
    <row r="723" spans="1:17" x14ac:dyDescent="0.25">
      <c r="A723" s="41">
        <v>45005</v>
      </c>
      <c r="B723" s="56">
        <v>1</v>
      </c>
      <c r="C723" s="67" t="s">
        <v>529</v>
      </c>
      <c r="D723" s="54" t="s">
        <v>530</v>
      </c>
      <c r="E723" t="s">
        <v>175</v>
      </c>
      <c r="I723" s="71">
        <v>1052</v>
      </c>
      <c r="J723" s="41">
        <v>45005</v>
      </c>
      <c r="K723" s="55" t="s">
        <v>20</v>
      </c>
      <c r="N723" t="str">
        <f t="shared" si="58"/>
        <v>NÃO</v>
      </c>
      <c r="O723" t="str">
        <f t="shared" si="54"/>
        <v/>
      </c>
      <c r="P723" s="52" t="str">
        <f t="shared" si="59"/>
        <v>45005193649070600SALÁRIO45005</v>
      </c>
      <c r="Q723" s="1">
        <f>IF(A723=0,"",VLOOKUP($A723,RESUMO!$A$8:$B$107,2,FALSE))</f>
        <v>23</v>
      </c>
    </row>
    <row r="724" spans="1:17" x14ac:dyDescent="0.25">
      <c r="A724" s="41">
        <v>45005</v>
      </c>
      <c r="B724" s="56">
        <v>1</v>
      </c>
      <c r="C724" t="s">
        <v>334</v>
      </c>
      <c r="D724" t="s">
        <v>335</v>
      </c>
      <c r="E724" t="s">
        <v>175</v>
      </c>
      <c r="I724" s="71">
        <v>612</v>
      </c>
      <c r="J724" s="41">
        <v>45005</v>
      </c>
      <c r="K724" s="55" t="s">
        <v>20</v>
      </c>
      <c r="N724" t="str">
        <f t="shared" si="58"/>
        <v>NÃO</v>
      </c>
      <c r="O724" t="str">
        <f t="shared" si="54"/>
        <v/>
      </c>
      <c r="P724" s="52" t="str">
        <f t="shared" si="59"/>
        <v>45005103124439600SALÁRIO45005</v>
      </c>
      <c r="Q724" s="1">
        <f>IF(A724=0,"",VLOOKUP($A724,RESUMO!$A$8:$B$107,2,FALSE))</f>
        <v>23</v>
      </c>
    </row>
    <row r="725" spans="1:17" x14ac:dyDescent="0.25">
      <c r="A725" s="41">
        <v>45005</v>
      </c>
      <c r="B725" s="56">
        <v>1</v>
      </c>
      <c r="C725" t="s">
        <v>282</v>
      </c>
      <c r="D725" t="s">
        <v>283</v>
      </c>
      <c r="E725" t="s">
        <v>175</v>
      </c>
      <c r="I725" s="71">
        <v>778</v>
      </c>
      <c r="J725" s="41">
        <v>45005</v>
      </c>
      <c r="K725" s="55" t="s">
        <v>20</v>
      </c>
      <c r="N725" t="str">
        <f t="shared" si="58"/>
        <v>NÃO</v>
      </c>
      <c r="O725" t="str">
        <f t="shared" si="54"/>
        <v/>
      </c>
      <c r="P725" s="52" t="str">
        <f t="shared" si="59"/>
        <v>45005114758063613SALÁRIO45005</v>
      </c>
      <c r="Q725" s="1">
        <f>IF(A725=0,"",VLOOKUP($A725,RESUMO!$A$8:$B$107,2,FALSE))</f>
        <v>23</v>
      </c>
    </row>
    <row r="726" spans="1:17" x14ac:dyDescent="0.25">
      <c r="A726" s="41">
        <v>45005</v>
      </c>
      <c r="B726" s="56">
        <v>1</v>
      </c>
      <c r="C726" t="s">
        <v>285</v>
      </c>
      <c r="D726" t="s">
        <v>286</v>
      </c>
      <c r="E726" t="s">
        <v>175</v>
      </c>
      <c r="I726" s="71">
        <v>872</v>
      </c>
      <c r="J726" s="41">
        <v>45005</v>
      </c>
      <c r="K726" s="55" t="s">
        <v>20</v>
      </c>
      <c r="N726" t="str">
        <f t="shared" si="58"/>
        <v>NÃO</v>
      </c>
      <c r="O726" t="str">
        <f t="shared" si="54"/>
        <v/>
      </c>
      <c r="P726" s="52" t="str">
        <f t="shared" si="59"/>
        <v>45005106493573610SALÁRIO45005</v>
      </c>
      <c r="Q726" s="1">
        <f>IF(A726=0,"",VLOOKUP($A726,RESUMO!$A$8:$B$107,2,FALSE))</f>
        <v>23</v>
      </c>
    </row>
    <row r="727" spans="1:17" x14ac:dyDescent="0.25">
      <c r="A727" s="41">
        <v>45005</v>
      </c>
      <c r="B727" s="56">
        <v>1</v>
      </c>
      <c r="C727" s="68" t="s">
        <v>570</v>
      </c>
      <c r="D727" t="s">
        <v>571</v>
      </c>
      <c r="E727" t="s">
        <v>175</v>
      </c>
      <c r="I727" s="71">
        <v>1052</v>
      </c>
      <c r="J727" s="41">
        <v>45005</v>
      </c>
      <c r="K727" s="55" t="s">
        <v>20</v>
      </c>
      <c r="N727" t="str">
        <f t="shared" si="58"/>
        <v>NÃO</v>
      </c>
      <c r="O727" t="str">
        <f t="shared" si="54"/>
        <v/>
      </c>
      <c r="P727" s="52" t="str">
        <f t="shared" si="59"/>
        <v>45005113265085635SALÁRIO45005</v>
      </c>
      <c r="Q727" s="1">
        <f>IF(A727=0,"",VLOOKUP($A727,RESUMO!$A$8:$B$107,2,FALSE))</f>
        <v>23</v>
      </c>
    </row>
    <row r="728" spans="1:17" x14ac:dyDescent="0.25">
      <c r="A728" s="41">
        <v>45005</v>
      </c>
      <c r="B728" s="56">
        <v>1</v>
      </c>
      <c r="C728" s="68" t="s">
        <v>531</v>
      </c>
      <c r="D728" t="s">
        <v>532</v>
      </c>
      <c r="E728" t="s">
        <v>175</v>
      </c>
      <c r="I728" s="71">
        <v>1052</v>
      </c>
      <c r="J728" s="41">
        <v>45005</v>
      </c>
      <c r="K728" s="55" t="s">
        <v>20</v>
      </c>
      <c r="N728" t="str">
        <f t="shared" si="58"/>
        <v>NÃO</v>
      </c>
      <c r="O728" t="str">
        <f t="shared" si="54"/>
        <v/>
      </c>
      <c r="P728" s="52" t="str">
        <f t="shared" si="59"/>
        <v>45005106182897635SALÁRIO45005</v>
      </c>
      <c r="Q728" s="1">
        <f>IF(A728=0,"",VLOOKUP($A728,RESUMO!$A$8:$B$107,2,FALSE))</f>
        <v>23</v>
      </c>
    </row>
    <row r="729" spans="1:17" x14ac:dyDescent="0.25">
      <c r="A729" s="41">
        <v>45005</v>
      </c>
      <c r="B729" s="1">
        <v>2</v>
      </c>
      <c r="D729" s="54" t="s">
        <v>643</v>
      </c>
      <c r="E729" s="42" t="s">
        <v>644</v>
      </c>
      <c r="I729" s="71">
        <v>130</v>
      </c>
      <c r="J729" s="41">
        <v>45005</v>
      </c>
      <c r="K729" s="55" t="s">
        <v>20</v>
      </c>
      <c r="N729" t="str">
        <f t="shared" si="58"/>
        <v>SIM</v>
      </c>
      <c r="O729" t="str">
        <f t="shared" si="54"/>
        <v/>
      </c>
      <c r="P729" s="52" t="str">
        <f t="shared" si="59"/>
        <v>450052NF A EMITIR45005</v>
      </c>
      <c r="Q729" s="1">
        <f>IF(A729=0,"",VLOOKUP($A729,RESUMO!$A$8:$B$107,2,FALSE))</f>
        <v>23</v>
      </c>
    </row>
    <row r="730" spans="1:17" x14ac:dyDescent="0.25">
      <c r="A730" s="41">
        <v>45005</v>
      </c>
      <c r="B730" s="1">
        <v>2</v>
      </c>
      <c r="D730" s="54" t="s">
        <v>78</v>
      </c>
      <c r="E730" s="42" t="s">
        <v>645</v>
      </c>
      <c r="I730" s="71">
        <v>5430</v>
      </c>
      <c r="J730" s="41">
        <v>45005</v>
      </c>
      <c r="K730" s="55" t="s">
        <v>33</v>
      </c>
      <c r="N730" t="str">
        <f t="shared" si="58"/>
        <v>NÃO</v>
      </c>
      <c r="O730" t="str">
        <f t="shared" si="54"/>
        <v/>
      </c>
      <c r="P730" s="52" t="str">
        <f t="shared" si="59"/>
        <v>450052AREIA E BRITA - PED. Nº 3168/3172/3178/325245005</v>
      </c>
      <c r="Q730" s="1">
        <f>IF(A730=0,"",VLOOKUP($A730,RESUMO!$A$8:$B$107,2,FALSE))</f>
        <v>23</v>
      </c>
    </row>
    <row r="731" spans="1:17" x14ac:dyDescent="0.25">
      <c r="A731" s="41">
        <v>45005</v>
      </c>
      <c r="B731" s="1">
        <v>2</v>
      </c>
      <c r="D731" s="54" t="s">
        <v>646</v>
      </c>
      <c r="E731" s="42" t="s">
        <v>647</v>
      </c>
      <c r="I731" s="71">
        <v>44.85</v>
      </c>
      <c r="J731" s="41">
        <v>45005</v>
      </c>
      <c r="K731" s="55" t="s">
        <v>28</v>
      </c>
      <c r="N731" t="str">
        <f t="shared" si="58"/>
        <v>NÃO</v>
      </c>
      <c r="O731" t="str">
        <f t="shared" si="54"/>
        <v/>
      </c>
      <c r="P731" s="52" t="str">
        <f t="shared" si="59"/>
        <v>450052ITENS DE PAPELARIA PARA ORGANIZAÇÃO DO ESCRITÓRIO NA OBRA45005</v>
      </c>
      <c r="Q731" s="1">
        <f>IF(A731=0,"",VLOOKUP($A731,RESUMO!$A$8:$B$107,2,FALSE))</f>
        <v>23</v>
      </c>
    </row>
    <row r="732" spans="1:17" x14ac:dyDescent="0.25">
      <c r="A732" s="41">
        <v>45005</v>
      </c>
      <c r="B732" s="1">
        <v>3</v>
      </c>
      <c r="D732" s="54" t="s">
        <v>580</v>
      </c>
      <c r="E732" s="42" t="s">
        <v>648</v>
      </c>
      <c r="I732" s="71">
        <v>2480</v>
      </c>
      <c r="J732" s="41">
        <v>45007</v>
      </c>
      <c r="K732" s="55" t="s">
        <v>33</v>
      </c>
      <c r="N732" t="str">
        <f t="shared" si="58"/>
        <v>SIM</v>
      </c>
      <c r="O732" t="str">
        <f t="shared" si="54"/>
        <v/>
      </c>
      <c r="P732" s="52" t="str">
        <f t="shared" si="59"/>
        <v>450053CIMENTO - NF 11773445007</v>
      </c>
      <c r="Q732" s="1">
        <f>IF(A732=0,"",VLOOKUP($A732,RESUMO!$A$8:$B$107,2,FALSE))</f>
        <v>23</v>
      </c>
    </row>
    <row r="733" spans="1:17" x14ac:dyDescent="0.25">
      <c r="A733" s="41">
        <v>45005</v>
      </c>
      <c r="B733" s="1">
        <v>3</v>
      </c>
      <c r="D733" s="54" t="s">
        <v>649</v>
      </c>
      <c r="E733" s="42" t="s">
        <v>650</v>
      </c>
      <c r="I733" s="71">
        <v>1129.2</v>
      </c>
      <c r="J733" s="41">
        <v>45007</v>
      </c>
      <c r="K733" s="55" t="s">
        <v>33</v>
      </c>
      <c r="N733" t="str">
        <f t="shared" si="58"/>
        <v>SIM</v>
      </c>
      <c r="O733" t="str">
        <f t="shared" si="54"/>
        <v/>
      </c>
      <c r="P733" s="52" t="str">
        <f t="shared" si="59"/>
        <v>450053REGUA ALUMINIO - NF 1120745007</v>
      </c>
      <c r="Q733" s="1">
        <f>IF(A733=0,"",VLOOKUP($A733,RESUMO!$A$8:$B$107,2,FALSE))</f>
        <v>23</v>
      </c>
    </row>
    <row r="734" spans="1:17" x14ac:dyDescent="0.25">
      <c r="A734" s="41">
        <v>45005</v>
      </c>
      <c r="B734" s="1">
        <v>3</v>
      </c>
      <c r="D734" s="54" t="s">
        <v>651</v>
      </c>
      <c r="E734" s="42" t="s">
        <v>652</v>
      </c>
      <c r="I734" s="71">
        <v>270</v>
      </c>
      <c r="J734" s="41">
        <v>45008</v>
      </c>
      <c r="K734" s="55" t="s">
        <v>148</v>
      </c>
      <c r="N734" t="str">
        <f t="shared" si="58"/>
        <v>SIM</v>
      </c>
      <c r="O734" t="str">
        <f t="shared" si="54"/>
        <v/>
      </c>
      <c r="P734" s="52" t="str">
        <f t="shared" si="59"/>
        <v>450053LOCAÇÃO DE CAÇAMBA - NFS-e 5445008</v>
      </c>
      <c r="Q734" s="1">
        <f>IF(A734=0,"",VLOOKUP($A734,RESUMO!$A$8:$B$107,2,FALSE))</f>
        <v>23</v>
      </c>
    </row>
    <row r="735" spans="1:17" x14ac:dyDescent="0.25">
      <c r="A735" s="41">
        <v>45005</v>
      </c>
      <c r="B735" s="1">
        <v>3</v>
      </c>
      <c r="D735" s="54" t="s">
        <v>653</v>
      </c>
      <c r="E735" s="42" t="s">
        <v>654</v>
      </c>
      <c r="I735" s="71">
        <v>4112.87</v>
      </c>
      <c r="J735" s="41">
        <v>45009</v>
      </c>
      <c r="K735" s="55" t="s">
        <v>33</v>
      </c>
      <c r="N735" t="str">
        <f t="shared" si="58"/>
        <v>SIM</v>
      </c>
      <c r="O735" t="str">
        <f t="shared" si="54"/>
        <v/>
      </c>
      <c r="P735" s="52" t="str">
        <f t="shared" si="59"/>
        <v>450053AÇO, PREGO E ARAME - NF 4328445009</v>
      </c>
      <c r="Q735" s="1">
        <f>IF(A735=0,"",VLOOKUP($A735,RESUMO!$A$8:$B$107,2,FALSE))</f>
        <v>23</v>
      </c>
    </row>
    <row r="736" spans="1:17" x14ac:dyDescent="0.25">
      <c r="A736" s="41">
        <v>45005</v>
      </c>
      <c r="B736" s="1">
        <v>3</v>
      </c>
      <c r="D736" s="54" t="s">
        <v>580</v>
      </c>
      <c r="E736" s="42" t="s">
        <v>655</v>
      </c>
      <c r="I736" s="71">
        <v>2480</v>
      </c>
      <c r="J736" s="41">
        <v>45012</v>
      </c>
      <c r="K736" s="55" t="s">
        <v>33</v>
      </c>
      <c r="N736" t="str">
        <f t="shared" si="58"/>
        <v>SIM</v>
      </c>
      <c r="O736" t="str">
        <f t="shared" si="54"/>
        <v/>
      </c>
      <c r="P736" s="52" t="str">
        <f t="shared" si="59"/>
        <v>450053CIMENTO - NF 11783345012</v>
      </c>
      <c r="Q736" s="1">
        <f>IF(A736=0,"",VLOOKUP($A736,RESUMO!$A$8:$B$107,2,FALSE))</f>
        <v>23</v>
      </c>
    </row>
    <row r="737" spans="1:17" x14ac:dyDescent="0.25">
      <c r="A737" s="41">
        <v>45005</v>
      </c>
      <c r="B737" s="1">
        <v>3</v>
      </c>
      <c r="D737" s="54" t="s">
        <v>606</v>
      </c>
      <c r="E737" s="42" t="s">
        <v>656</v>
      </c>
      <c r="I737" s="71">
        <v>2623.5</v>
      </c>
      <c r="J737" s="41">
        <v>45013</v>
      </c>
      <c r="K737" s="55" t="s">
        <v>20</v>
      </c>
      <c r="N737" t="str">
        <f t="shared" si="58"/>
        <v>SIM</v>
      </c>
      <c r="O737" t="str">
        <f t="shared" si="54"/>
        <v/>
      </c>
      <c r="P737" s="52" t="str">
        <f t="shared" si="59"/>
        <v>450053CESTAS BASICAS - NF 19451845013</v>
      </c>
      <c r="Q737" s="1">
        <f>IF(A737=0,"",VLOOKUP($A737,RESUMO!$A$8:$B$107,2,FALSE))</f>
        <v>23</v>
      </c>
    </row>
    <row r="738" spans="1:17" x14ac:dyDescent="0.25">
      <c r="A738" s="41">
        <v>45005</v>
      </c>
      <c r="B738" s="1">
        <v>3</v>
      </c>
      <c r="D738" s="54" t="s">
        <v>145</v>
      </c>
      <c r="E738" s="42" t="s">
        <v>657</v>
      </c>
      <c r="I738" s="71">
        <v>580</v>
      </c>
      <c r="J738" s="41">
        <v>45014</v>
      </c>
      <c r="K738" s="55" t="s">
        <v>148</v>
      </c>
      <c r="N738" t="str">
        <f t="shared" si="58"/>
        <v>SIM</v>
      </c>
      <c r="O738" t="str">
        <f t="shared" si="54"/>
        <v/>
      </c>
      <c r="P738" s="52" t="str">
        <f t="shared" si="59"/>
        <v>450053BETONEIRA E GUINCHO - NF 1998545014</v>
      </c>
      <c r="Q738" s="1">
        <f>IF(A738=0,"",VLOOKUP($A738,RESUMO!$A$8:$B$107,2,FALSE))</f>
        <v>23</v>
      </c>
    </row>
    <row r="739" spans="1:17" x14ac:dyDescent="0.25">
      <c r="A739" s="41">
        <v>45005</v>
      </c>
      <c r="B739" s="1">
        <v>3</v>
      </c>
      <c r="D739" s="54" t="s">
        <v>605</v>
      </c>
      <c r="I739" s="71">
        <v>246.73</v>
      </c>
      <c r="J739" s="41">
        <v>45016</v>
      </c>
      <c r="K739" s="55" t="s">
        <v>20</v>
      </c>
      <c r="N739" t="str">
        <f t="shared" si="58"/>
        <v>NÃO</v>
      </c>
      <c r="O739" t="str">
        <f t="shared" si="54"/>
        <v/>
      </c>
      <c r="P739" s="52" t="str">
        <f t="shared" si="59"/>
        <v>45005345016</v>
      </c>
      <c r="Q739" s="1">
        <f>IF(A739=0,"",VLOOKUP($A739,RESUMO!$A$8:$B$107,2,FALSE))</f>
        <v>23</v>
      </c>
    </row>
    <row r="740" spans="1:17" x14ac:dyDescent="0.25">
      <c r="A740" s="41">
        <v>45005</v>
      </c>
      <c r="B740" s="1">
        <v>3</v>
      </c>
      <c r="D740" s="54" t="s">
        <v>145</v>
      </c>
      <c r="E740" s="42" t="s">
        <v>658</v>
      </c>
      <c r="I740" s="71">
        <v>40</v>
      </c>
      <c r="J740" s="41">
        <v>45019</v>
      </c>
      <c r="K740" s="55" t="s">
        <v>148</v>
      </c>
      <c r="N740" t="str">
        <f t="shared" si="58"/>
        <v>SIM</v>
      </c>
      <c r="O740" t="str">
        <f t="shared" si="54"/>
        <v/>
      </c>
      <c r="P740" s="52" t="str">
        <f t="shared" si="59"/>
        <v>450053CAÇAMBA PARA GUINCHO - NF 2004245019</v>
      </c>
      <c r="Q740" s="1">
        <f>IF(A740=0,"",VLOOKUP($A740,RESUMO!$A$8:$B$107,2,FALSE))</f>
        <v>23</v>
      </c>
    </row>
    <row r="741" spans="1:17" x14ac:dyDescent="0.25">
      <c r="A741" s="41">
        <v>45005</v>
      </c>
      <c r="B741" s="1">
        <v>3</v>
      </c>
      <c r="D741" s="54" t="s">
        <v>580</v>
      </c>
      <c r="E741" s="42" t="s">
        <v>659</v>
      </c>
      <c r="I741" s="71">
        <v>2400</v>
      </c>
      <c r="J741" s="41">
        <v>45019</v>
      </c>
      <c r="K741" s="55" t="s">
        <v>33</v>
      </c>
      <c r="N741" t="str">
        <f t="shared" si="58"/>
        <v>SIM</v>
      </c>
      <c r="O741" t="str">
        <f t="shared" si="54"/>
        <v/>
      </c>
      <c r="P741" s="52" t="str">
        <f t="shared" si="59"/>
        <v>450053CIMENTO - NF 11802145019</v>
      </c>
      <c r="Q741" s="1">
        <f>IF(A741=0,"",VLOOKUP($A741,RESUMO!$A$8:$B$107,2,FALSE))</f>
        <v>23</v>
      </c>
    </row>
    <row r="742" spans="1:17" x14ac:dyDescent="0.25">
      <c r="A742" s="53">
        <v>45021</v>
      </c>
      <c r="B742" s="1">
        <v>1</v>
      </c>
      <c r="C742" t="s">
        <v>34</v>
      </c>
      <c r="D742" t="s">
        <v>35</v>
      </c>
      <c r="E742" t="s">
        <v>175</v>
      </c>
      <c r="I742" s="71">
        <v>1258.32</v>
      </c>
      <c r="J742" s="41">
        <v>45022</v>
      </c>
      <c r="K742" s="55" t="s">
        <v>20</v>
      </c>
      <c r="N742" t="str">
        <f t="shared" si="58"/>
        <v>NÃO</v>
      </c>
      <c r="O742" t="str">
        <f t="shared" si="54"/>
        <v/>
      </c>
      <c r="P742" s="52" t="str">
        <f t="shared" si="59"/>
        <v>45021170428051600SALÁRIO45022</v>
      </c>
      <c r="Q742" s="1">
        <f>IF(A742=0,"",VLOOKUP($A742,RESUMO!$A$8:$B$107,2,FALSE))</f>
        <v>24</v>
      </c>
    </row>
    <row r="743" spans="1:17" x14ac:dyDescent="0.25">
      <c r="A743" s="53">
        <v>45021</v>
      </c>
      <c r="B743" s="56">
        <v>1</v>
      </c>
      <c r="C743" t="s">
        <v>17</v>
      </c>
      <c r="D743" t="s">
        <v>18</v>
      </c>
      <c r="E743" t="s">
        <v>175</v>
      </c>
      <c r="I743" s="71">
        <v>1869.87</v>
      </c>
      <c r="J743" s="41">
        <v>45022</v>
      </c>
      <c r="K743" s="55" t="s">
        <v>20</v>
      </c>
      <c r="N743" t="str">
        <f t="shared" si="58"/>
        <v>NÃO</v>
      </c>
      <c r="O743" t="str">
        <f t="shared" si="54"/>
        <v/>
      </c>
      <c r="P743" s="52" t="str">
        <f t="shared" si="59"/>
        <v>45021112125858606SALÁRIO45022</v>
      </c>
      <c r="Q743" s="1">
        <f>IF(A743=0,"",VLOOKUP($A743,RESUMO!$A$8:$B$107,2,FALSE))</f>
        <v>24</v>
      </c>
    </row>
    <row r="744" spans="1:17" x14ac:dyDescent="0.25">
      <c r="A744" s="53">
        <v>45021</v>
      </c>
      <c r="B744" s="56">
        <v>1</v>
      </c>
      <c r="C744" t="s">
        <v>180</v>
      </c>
      <c r="D744" t="s">
        <v>181</v>
      </c>
      <c r="E744" t="s">
        <v>175</v>
      </c>
      <c r="I744" s="71">
        <v>1347.51</v>
      </c>
      <c r="J744" s="41">
        <v>45022</v>
      </c>
      <c r="K744" s="55" t="s">
        <v>20</v>
      </c>
      <c r="N744" t="str">
        <f t="shared" si="58"/>
        <v>NÃO</v>
      </c>
      <c r="O744" t="str">
        <f t="shared" si="54"/>
        <v/>
      </c>
      <c r="P744" s="52" t="str">
        <f t="shared" si="59"/>
        <v>45021111200000000SALÁRIO45022</v>
      </c>
      <c r="Q744" s="1">
        <f>IF(A744=0,"",VLOOKUP($A744,RESUMO!$A$8:$B$107,2,FALSE))</f>
        <v>24</v>
      </c>
    </row>
    <row r="745" spans="1:17" x14ac:dyDescent="0.25">
      <c r="A745" s="53">
        <v>45021</v>
      </c>
      <c r="B745" s="56">
        <v>1</v>
      </c>
      <c r="C745" t="s">
        <v>279</v>
      </c>
      <c r="D745" t="s">
        <v>280</v>
      </c>
      <c r="E745" t="s">
        <v>175</v>
      </c>
      <c r="I745" s="71">
        <v>2953.68</v>
      </c>
      <c r="J745" s="41">
        <v>45022</v>
      </c>
      <c r="K745" s="55" t="s">
        <v>20</v>
      </c>
      <c r="N745" t="str">
        <f t="shared" si="58"/>
        <v>NÃO</v>
      </c>
      <c r="O745" t="str">
        <f t="shared" si="54"/>
        <v/>
      </c>
      <c r="P745" s="52" t="str">
        <f t="shared" si="59"/>
        <v>45021110526143614SALÁRIO45022</v>
      </c>
      <c r="Q745" s="1">
        <f>IF(A745=0,"",VLOOKUP($A745,RESUMO!$A$8:$B$107,2,FALSE))</f>
        <v>24</v>
      </c>
    </row>
    <row r="746" spans="1:17" x14ac:dyDescent="0.25">
      <c r="A746" s="53">
        <v>45021</v>
      </c>
      <c r="B746" s="56">
        <v>1</v>
      </c>
      <c r="C746" t="s">
        <v>391</v>
      </c>
      <c r="D746" t="s">
        <v>392</v>
      </c>
      <c r="E746" t="s">
        <v>175</v>
      </c>
      <c r="I746" s="71">
        <v>2075.25</v>
      </c>
      <c r="J746" s="41">
        <v>45022</v>
      </c>
      <c r="K746" s="55" t="s">
        <v>20</v>
      </c>
      <c r="N746" t="str">
        <f t="shared" si="58"/>
        <v>NÃO</v>
      </c>
      <c r="O746" t="str">
        <f t="shared" si="54"/>
        <v/>
      </c>
      <c r="P746" s="52" t="str">
        <f t="shared" si="59"/>
        <v>45021111776778650SALÁRIO45022</v>
      </c>
      <c r="Q746" s="1">
        <f>IF(A746=0,"",VLOOKUP($A746,RESUMO!$A$8:$B$107,2,FALSE))</f>
        <v>24</v>
      </c>
    </row>
    <row r="747" spans="1:17" x14ac:dyDescent="0.25">
      <c r="A747" s="53">
        <v>45021</v>
      </c>
      <c r="B747" s="56">
        <v>1</v>
      </c>
      <c r="C747" s="67" t="s">
        <v>529</v>
      </c>
      <c r="D747" s="54" t="s">
        <v>530</v>
      </c>
      <c r="E747" t="s">
        <v>175</v>
      </c>
      <c r="I747" s="71">
        <v>2103.87</v>
      </c>
      <c r="J747" s="41">
        <v>45022</v>
      </c>
      <c r="K747" s="55" t="s">
        <v>20</v>
      </c>
      <c r="N747" t="str">
        <f t="shared" si="58"/>
        <v>NÃO</v>
      </c>
      <c r="O747" t="str">
        <f t="shared" si="54"/>
        <v/>
      </c>
      <c r="P747" s="52" t="str">
        <f t="shared" si="59"/>
        <v>45021193649070600SALÁRIO45022</v>
      </c>
      <c r="Q747" s="1">
        <f>IF(A747=0,"",VLOOKUP($A747,RESUMO!$A$8:$B$107,2,FALSE))</f>
        <v>24</v>
      </c>
    </row>
    <row r="748" spans="1:17" x14ac:dyDescent="0.25">
      <c r="A748" s="53">
        <v>45021</v>
      </c>
      <c r="B748" s="56">
        <v>1</v>
      </c>
      <c r="C748" t="s">
        <v>334</v>
      </c>
      <c r="D748" t="s">
        <v>335</v>
      </c>
      <c r="E748" t="s">
        <v>175</v>
      </c>
      <c r="I748" s="71">
        <v>1479.32</v>
      </c>
      <c r="J748" s="41">
        <v>45022</v>
      </c>
      <c r="K748" s="55" t="s">
        <v>20</v>
      </c>
      <c r="N748" t="str">
        <f t="shared" si="58"/>
        <v>NÃO</v>
      </c>
      <c r="O748" t="str">
        <f t="shared" si="54"/>
        <v/>
      </c>
      <c r="P748" s="52" t="str">
        <f t="shared" si="59"/>
        <v>45021103124439600SALÁRIO45022</v>
      </c>
      <c r="Q748" s="1">
        <f>IF(A748=0,"",VLOOKUP($A748,RESUMO!$A$8:$B$107,2,FALSE))</f>
        <v>24</v>
      </c>
    </row>
    <row r="749" spans="1:17" x14ac:dyDescent="0.25">
      <c r="A749" s="53">
        <v>45021</v>
      </c>
      <c r="B749" s="56">
        <v>1</v>
      </c>
      <c r="C749" t="s">
        <v>282</v>
      </c>
      <c r="D749" t="s">
        <v>283</v>
      </c>
      <c r="E749" t="s">
        <v>175</v>
      </c>
      <c r="I749" s="71">
        <v>1622.89</v>
      </c>
      <c r="J749" s="41">
        <v>45022</v>
      </c>
      <c r="K749" s="55" t="s">
        <v>20</v>
      </c>
      <c r="N749" t="str">
        <f t="shared" si="58"/>
        <v>NÃO</v>
      </c>
      <c r="O749" t="str">
        <f t="shared" si="54"/>
        <v/>
      </c>
      <c r="P749" s="52" t="str">
        <f t="shared" si="59"/>
        <v>45021114758063613SALÁRIO45022</v>
      </c>
      <c r="Q749" s="1">
        <f>IF(A749=0,"",VLOOKUP($A749,RESUMO!$A$8:$B$107,2,FALSE))</f>
        <v>24</v>
      </c>
    </row>
    <row r="750" spans="1:17" x14ac:dyDescent="0.25">
      <c r="A750" s="53">
        <v>45021</v>
      </c>
      <c r="B750" s="56">
        <v>1</v>
      </c>
      <c r="C750" t="s">
        <v>285</v>
      </c>
      <c r="D750" t="s">
        <v>286</v>
      </c>
      <c r="E750" t="s">
        <v>175</v>
      </c>
      <c r="I750" s="71">
        <v>1899.93</v>
      </c>
      <c r="J750" s="41">
        <v>45022</v>
      </c>
      <c r="K750" s="55" t="s">
        <v>20</v>
      </c>
      <c r="N750" t="str">
        <f t="shared" si="58"/>
        <v>NÃO</v>
      </c>
      <c r="O750" t="str">
        <f t="shared" si="54"/>
        <v/>
      </c>
      <c r="P750" s="52" t="str">
        <f t="shared" si="59"/>
        <v>45021106493573610SALÁRIO45022</v>
      </c>
      <c r="Q750" s="1">
        <f>IF(A750=0,"",VLOOKUP($A750,RESUMO!$A$8:$B$107,2,FALSE))</f>
        <v>24</v>
      </c>
    </row>
    <row r="751" spans="1:17" x14ac:dyDescent="0.25">
      <c r="A751" s="53">
        <v>45021</v>
      </c>
      <c r="B751" s="56">
        <v>1</v>
      </c>
      <c r="C751" s="68" t="s">
        <v>570</v>
      </c>
      <c r="D751" t="s">
        <v>571</v>
      </c>
      <c r="E751" t="s">
        <v>175</v>
      </c>
      <c r="I751" s="71">
        <v>2046.88</v>
      </c>
      <c r="J751" s="41">
        <v>45022</v>
      </c>
      <c r="K751" s="55" t="s">
        <v>20</v>
      </c>
      <c r="N751" t="str">
        <f t="shared" si="58"/>
        <v>NÃO</v>
      </c>
      <c r="O751" t="str">
        <f t="shared" si="54"/>
        <v/>
      </c>
      <c r="P751" s="52" t="str">
        <f t="shared" si="59"/>
        <v>45021113265085635SALÁRIO45022</v>
      </c>
      <c r="Q751" s="1">
        <f>IF(A751=0,"",VLOOKUP($A751,RESUMO!$A$8:$B$107,2,FALSE))</f>
        <v>24</v>
      </c>
    </row>
    <row r="752" spans="1:17" x14ac:dyDescent="0.25">
      <c r="A752" s="53">
        <v>45021</v>
      </c>
      <c r="B752" s="56">
        <v>1</v>
      </c>
      <c r="C752" s="68" t="s">
        <v>531</v>
      </c>
      <c r="D752" t="s">
        <v>532</v>
      </c>
      <c r="E752" t="s">
        <v>175</v>
      </c>
      <c r="I752" s="71">
        <v>2089.65</v>
      </c>
      <c r="J752" s="41">
        <v>45022</v>
      </c>
      <c r="K752" s="55" t="s">
        <v>20</v>
      </c>
      <c r="N752" t="str">
        <f t="shared" si="58"/>
        <v>NÃO</v>
      </c>
      <c r="O752" t="str">
        <f t="shared" si="54"/>
        <v/>
      </c>
      <c r="P752" s="52" t="str">
        <f t="shared" si="59"/>
        <v>45021106182897635SALÁRIO45022</v>
      </c>
      <c r="Q752" s="1">
        <f>IF(A752=0,"",VLOOKUP($A752,RESUMO!$A$8:$B$107,2,FALSE))</f>
        <v>24</v>
      </c>
    </row>
    <row r="753" spans="1:17" x14ac:dyDescent="0.25">
      <c r="A753" s="53">
        <v>45021</v>
      </c>
      <c r="B753" s="1">
        <v>1</v>
      </c>
      <c r="C753" s="51" t="s">
        <v>660</v>
      </c>
      <c r="D753" s="54" t="s">
        <v>661</v>
      </c>
      <c r="E753" s="42" t="s">
        <v>19</v>
      </c>
      <c r="I753" s="71">
        <v>360</v>
      </c>
      <c r="J753" s="41">
        <v>45022</v>
      </c>
      <c r="K753" s="55" t="s">
        <v>20</v>
      </c>
      <c r="N753" t="str">
        <f t="shared" si="58"/>
        <v>NÃO</v>
      </c>
      <c r="O753" t="str">
        <f t="shared" si="54"/>
        <v/>
      </c>
      <c r="P753" s="52" t="str">
        <f t="shared" si="59"/>
        <v>45021103916157698DIÁRIA45022</v>
      </c>
      <c r="Q753" s="1">
        <f>IF(A753=0,"",VLOOKUP($A753,RESUMO!$A$8:$B$107,2,FALSE))</f>
        <v>24</v>
      </c>
    </row>
    <row r="754" spans="1:17" x14ac:dyDescent="0.25">
      <c r="A754" s="53">
        <v>45021</v>
      </c>
      <c r="B754" s="1">
        <v>2</v>
      </c>
      <c r="D754" s="54" t="s">
        <v>662</v>
      </c>
      <c r="E754" s="42" t="s">
        <v>624</v>
      </c>
      <c r="I754" s="71">
        <v>781.2</v>
      </c>
      <c r="J754" s="41">
        <v>45022</v>
      </c>
      <c r="K754" s="55" t="s">
        <v>20</v>
      </c>
      <c r="N754" t="str">
        <f t="shared" si="58"/>
        <v>NÃO</v>
      </c>
      <c r="O754" t="str">
        <f t="shared" ref="O754:O817" si="60">IF($B754=5,"SIM","")</f>
        <v/>
      </c>
      <c r="P754" s="52" t="str">
        <f t="shared" si="59"/>
        <v>450212TED/PIX45022</v>
      </c>
      <c r="Q754" s="1">
        <f>IF(A754=0,"",VLOOKUP($A754,RESUMO!$A$8:$B$107,2,FALSE))</f>
        <v>24</v>
      </c>
    </row>
    <row r="755" spans="1:17" x14ac:dyDescent="0.25">
      <c r="A755" s="53">
        <v>45021</v>
      </c>
      <c r="B755" s="1">
        <v>2</v>
      </c>
      <c r="D755" s="54" t="s">
        <v>663</v>
      </c>
      <c r="E755" s="42" t="s">
        <v>626</v>
      </c>
      <c r="I755" s="71">
        <v>225</v>
      </c>
      <c r="J755" s="41">
        <v>45022</v>
      </c>
      <c r="K755" s="55" t="s">
        <v>20</v>
      </c>
      <c r="N755" t="str">
        <f t="shared" si="58"/>
        <v>SIM</v>
      </c>
      <c r="O755" t="str">
        <f t="shared" si="60"/>
        <v/>
      </c>
      <c r="P755" s="52" t="str">
        <f t="shared" si="59"/>
        <v>450212 NF A EMITIR45022</v>
      </c>
      <c r="Q755" s="1">
        <f>IF(A755=0,"",VLOOKUP($A755,RESUMO!$A$8:$B$107,2,FALSE))</f>
        <v>24</v>
      </c>
    </row>
    <row r="756" spans="1:17" x14ac:dyDescent="0.25">
      <c r="A756" s="53">
        <v>45021</v>
      </c>
      <c r="B756" s="1">
        <v>2</v>
      </c>
      <c r="D756" s="54" t="s">
        <v>664</v>
      </c>
      <c r="I756" s="71">
        <v>96</v>
      </c>
      <c r="J756" s="41">
        <v>45022</v>
      </c>
      <c r="K756" s="55" t="s">
        <v>53</v>
      </c>
      <c r="N756" t="str">
        <f t="shared" si="58"/>
        <v>NÃO</v>
      </c>
      <c r="O756" t="str">
        <f t="shared" si="60"/>
        <v/>
      </c>
      <c r="P756" s="52" t="str">
        <f t="shared" si="59"/>
        <v>45021245022</v>
      </c>
      <c r="Q756" s="1">
        <f>IF(A756=0,"",VLOOKUP($A756,RESUMO!$A$8:$B$107,2,FALSE))</f>
        <v>24</v>
      </c>
    </row>
    <row r="757" spans="1:17" x14ac:dyDescent="0.25">
      <c r="A757" s="53">
        <v>45021</v>
      </c>
      <c r="B757" s="1">
        <v>2</v>
      </c>
      <c r="D757" s="54" t="s">
        <v>78</v>
      </c>
      <c r="E757" s="42" t="s">
        <v>665</v>
      </c>
      <c r="I757" s="71">
        <v>4077.5</v>
      </c>
      <c r="J757" s="41">
        <v>45022</v>
      </c>
      <c r="K757" s="55" t="s">
        <v>33</v>
      </c>
      <c r="N757" t="str">
        <f t="shared" si="58"/>
        <v>NÃO</v>
      </c>
      <c r="O757" t="str">
        <f t="shared" si="60"/>
        <v/>
      </c>
      <c r="P757" s="52" t="str">
        <f t="shared" si="59"/>
        <v>450212AREIA - PED. Nº 2810 / 2822 / 3180 45022</v>
      </c>
      <c r="Q757" s="1">
        <f>IF(A757=0,"",VLOOKUP($A757,RESUMO!$A$8:$B$107,2,FALSE))</f>
        <v>24</v>
      </c>
    </row>
    <row r="758" spans="1:17" x14ac:dyDescent="0.25">
      <c r="A758" s="53">
        <v>45021</v>
      </c>
      <c r="B758" s="1">
        <v>3</v>
      </c>
      <c r="D758" s="54" t="s">
        <v>666</v>
      </c>
      <c r="I758" s="71">
        <v>2146.52</v>
      </c>
      <c r="J758" s="41">
        <v>45023</v>
      </c>
      <c r="K758" s="55" t="s">
        <v>20</v>
      </c>
      <c r="N758" t="str">
        <f t="shared" ref="N758:N821" si="61">IF(ISERROR(SEARCH("NF",E758,1)),"NÃO","SIM")</f>
        <v>NÃO</v>
      </c>
      <c r="O758" t="str">
        <f t="shared" si="60"/>
        <v/>
      </c>
      <c r="P758" s="52" t="str">
        <f t="shared" ref="P758:P821" si="62">A758&amp;B758&amp;C758&amp;E758&amp;G758&amp;EDATE(J758,0)</f>
        <v>45021345023</v>
      </c>
      <c r="Q758" s="1">
        <f>IF(A758=0,"",VLOOKUP($A758,RESUMO!$A$8:$B$107,2,FALSE))</f>
        <v>24</v>
      </c>
    </row>
    <row r="759" spans="1:17" x14ac:dyDescent="0.25">
      <c r="A759" s="53">
        <v>45021</v>
      </c>
      <c r="B759" s="1">
        <v>3</v>
      </c>
      <c r="D759" s="54" t="s">
        <v>271</v>
      </c>
      <c r="E759" s="42" t="s">
        <v>667</v>
      </c>
      <c r="I759" s="71">
        <v>233.36</v>
      </c>
      <c r="J759" s="41">
        <v>45023</v>
      </c>
      <c r="K759" s="55" t="s">
        <v>28</v>
      </c>
      <c r="N759" t="str">
        <f t="shared" si="61"/>
        <v>SIM</v>
      </c>
      <c r="O759" t="str">
        <f t="shared" si="60"/>
        <v/>
      </c>
      <c r="P759" s="52" t="str">
        <f t="shared" si="62"/>
        <v>450213VASSORA, PAPEL HIGIENICO, DESINFETANTE - NF 232345023</v>
      </c>
      <c r="Q759" s="1">
        <f>IF(A759=0,"",VLOOKUP($A759,RESUMO!$A$8:$B$107,2,FALSE))</f>
        <v>24</v>
      </c>
    </row>
    <row r="760" spans="1:17" x14ac:dyDescent="0.25">
      <c r="A760" s="53">
        <v>45021</v>
      </c>
      <c r="B760" s="1">
        <v>3</v>
      </c>
      <c r="D760" s="54" t="s">
        <v>580</v>
      </c>
      <c r="E760" s="42" t="s">
        <v>668</v>
      </c>
      <c r="I760" s="71">
        <v>2400</v>
      </c>
      <c r="J760" s="41">
        <v>45026</v>
      </c>
      <c r="K760" s="55" t="s">
        <v>33</v>
      </c>
      <c r="N760" t="str">
        <f t="shared" si="61"/>
        <v>SIM</v>
      </c>
      <c r="O760" t="str">
        <f t="shared" si="60"/>
        <v/>
      </c>
      <c r="P760" s="52" t="str">
        <f t="shared" si="62"/>
        <v>450213CIMENTO - NF 11814645026</v>
      </c>
      <c r="Q760" s="1">
        <f>IF(A760=0,"",VLOOKUP($A760,RESUMO!$A$8:$B$107,2,FALSE))</f>
        <v>24</v>
      </c>
    </row>
    <row r="761" spans="1:17" x14ac:dyDescent="0.25">
      <c r="A761" s="53">
        <v>45021</v>
      </c>
      <c r="B761" s="1">
        <v>3</v>
      </c>
      <c r="D761" s="54" t="s">
        <v>669</v>
      </c>
      <c r="E761" s="42" t="s">
        <v>670</v>
      </c>
      <c r="I761" s="71">
        <v>966.98</v>
      </c>
      <c r="J761" s="41">
        <v>45026</v>
      </c>
      <c r="K761" s="55" t="s">
        <v>148</v>
      </c>
      <c r="N761" t="str">
        <f t="shared" si="61"/>
        <v>NÃO</v>
      </c>
      <c r="O761" t="str">
        <f t="shared" si="60"/>
        <v/>
      </c>
      <c r="P761" s="52" t="str">
        <f t="shared" si="62"/>
        <v>450213LOCAÇÃO DE ANDAIMES - ND 5815245026</v>
      </c>
      <c r="Q761" s="1">
        <f>IF(A761=0,"",VLOOKUP($A761,RESUMO!$A$8:$B$107,2,FALSE))</f>
        <v>24</v>
      </c>
    </row>
    <row r="762" spans="1:17" x14ac:dyDescent="0.25">
      <c r="A762" s="53">
        <v>45021</v>
      </c>
      <c r="B762" s="1">
        <v>3</v>
      </c>
      <c r="D762" s="54" t="s">
        <v>671</v>
      </c>
      <c r="E762" s="42" t="s">
        <v>672</v>
      </c>
      <c r="I762" s="71">
        <v>1897.48</v>
      </c>
      <c r="J762" s="41">
        <v>45026</v>
      </c>
      <c r="K762" s="55" t="s">
        <v>33</v>
      </c>
      <c r="N762" t="str">
        <f t="shared" si="61"/>
        <v>SIM</v>
      </c>
      <c r="O762" t="str">
        <f t="shared" si="60"/>
        <v/>
      </c>
      <c r="P762" s="52" t="str">
        <f t="shared" si="62"/>
        <v>450213MATERIAIS ELÉTRICOS - NF 22536945026</v>
      </c>
      <c r="Q762" s="1">
        <f>IF(A762=0,"",VLOOKUP($A762,RESUMO!$A$8:$B$107,2,FALSE))</f>
        <v>24</v>
      </c>
    </row>
    <row r="763" spans="1:17" x14ac:dyDescent="0.25">
      <c r="A763" s="53">
        <v>45021</v>
      </c>
      <c r="B763" s="1">
        <v>3</v>
      </c>
      <c r="D763" s="54" t="s">
        <v>634</v>
      </c>
      <c r="E763" s="42" t="s">
        <v>673</v>
      </c>
      <c r="I763" s="71">
        <v>219.29</v>
      </c>
      <c r="J763" s="41">
        <v>45027</v>
      </c>
      <c r="K763" s="55" t="s">
        <v>636</v>
      </c>
      <c r="N763" t="str">
        <f t="shared" si="61"/>
        <v>NÃO</v>
      </c>
      <c r="O763" t="str">
        <f t="shared" si="60"/>
        <v/>
      </c>
      <c r="P763" s="52" t="str">
        <f t="shared" si="62"/>
        <v>450213COMPETENCIA 03/202345027</v>
      </c>
      <c r="Q763" s="1">
        <f>IF(A763=0,"",VLOOKUP($A763,RESUMO!$A$8:$B$107,2,FALSE))</f>
        <v>24</v>
      </c>
    </row>
    <row r="764" spans="1:17" x14ac:dyDescent="0.25">
      <c r="A764" s="53">
        <v>45021</v>
      </c>
      <c r="B764" s="1">
        <v>3</v>
      </c>
      <c r="D764" s="54" t="s">
        <v>580</v>
      </c>
      <c r="E764" s="42" t="s">
        <v>674</v>
      </c>
      <c r="I764" s="71">
        <v>2400</v>
      </c>
      <c r="J764" s="41">
        <v>45034</v>
      </c>
      <c r="K764" s="55" t="s">
        <v>33</v>
      </c>
      <c r="N764" t="str">
        <f t="shared" si="61"/>
        <v>SIM</v>
      </c>
      <c r="O764" t="str">
        <f t="shared" si="60"/>
        <v/>
      </c>
      <c r="P764" s="52" t="str">
        <f t="shared" si="62"/>
        <v>450213CIMENTO - NF 11841545034</v>
      </c>
      <c r="Q764" s="1">
        <f>IF(A764=0,"",VLOOKUP($A764,RESUMO!$A$8:$B$107,2,FALSE))</f>
        <v>24</v>
      </c>
    </row>
    <row r="765" spans="1:17" x14ac:dyDescent="0.25">
      <c r="A765" s="53">
        <v>45021</v>
      </c>
      <c r="B765" s="1">
        <v>3</v>
      </c>
      <c r="D765" s="54" t="s">
        <v>675</v>
      </c>
      <c r="I765" s="71">
        <v>593.19000000000005</v>
      </c>
      <c r="J765" s="41">
        <v>45036</v>
      </c>
      <c r="K765" s="55" t="s">
        <v>20</v>
      </c>
      <c r="N765" t="str">
        <f t="shared" si="61"/>
        <v>NÃO</v>
      </c>
      <c r="O765" t="str">
        <f t="shared" si="60"/>
        <v/>
      </c>
      <c r="P765" s="52" t="str">
        <f t="shared" si="62"/>
        <v>45021345036</v>
      </c>
      <c r="Q765" s="1">
        <f>IF(A765=0,"",VLOOKUP($A765,RESUMO!$A$8:$B$107,2,FALSE))</f>
        <v>24</v>
      </c>
    </row>
    <row r="766" spans="1:17" x14ac:dyDescent="0.25">
      <c r="A766" s="53">
        <v>45021</v>
      </c>
      <c r="B766" s="1">
        <v>3</v>
      </c>
      <c r="D766" s="54" t="s">
        <v>676</v>
      </c>
      <c r="I766" s="71">
        <v>10046.280000000001</v>
      </c>
      <c r="J766" s="41">
        <v>45036</v>
      </c>
      <c r="K766" s="55" t="s">
        <v>20</v>
      </c>
      <c r="N766" t="str">
        <f t="shared" si="61"/>
        <v>NÃO</v>
      </c>
      <c r="O766" t="str">
        <f t="shared" si="60"/>
        <v/>
      </c>
      <c r="P766" s="52" t="str">
        <f t="shared" si="62"/>
        <v>45021345036</v>
      </c>
      <c r="Q766" s="1">
        <f>IF(A766=0,"",VLOOKUP($A766,RESUMO!$A$8:$B$107,2,FALSE))</f>
        <v>24</v>
      </c>
    </row>
    <row r="767" spans="1:17" x14ac:dyDescent="0.25">
      <c r="A767" s="53">
        <v>45021</v>
      </c>
      <c r="B767" s="1">
        <v>5</v>
      </c>
      <c r="D767" s="54" t="s">
        <v>677</v>
      </c>
      <c r="E767" s="42" t="s">
        <v>678</v>
      </c>
      <c r="I767" s="71">
        <v>500</v>
      </c>
      <c r="J767" s="41">
        <v>45008</v>
      </c>
      <c r="K767" s="55" t="s">
        <v>33</v>
      </c>
      <c r="N767" t="str">
        <f t="shared" si="61"/>
        <v>SIM</v>
      </c>
      <c r="O767" t="str">
        <f t="shared" si="60"/>
        <v>SIM</v>
      </c>
      <c r="P767" s="52" t="str">
        <f t="shared" si="62"/>
        <v>450215PINO LISO - NF 1963245008</v>
      </c>
      <c r="Q767" s="1">
        <f>IF(A767=0,"",VLOOKUP($A767,RESUMO!$A$8:$B$107,2,FALSE))</f>
        <v>24</v>
      </c>
    </row>
    <row r="768" spans="1:17" x14ac:dyDescent="0.25">
      <c r="A768" s="53">
        <v>45036</v>
      </c>
      <c r="B768" s="1">
        <v>1</v>
      </c>
      <c r="C768" t="s">
        <v>34</v>
      </c>
      <c r="D768" t="s">
        <v>35</v>
      </c>
      <c r="E768" t="s">
        <v>175</v>
      </c>
      <c r="I768" s="71">
        <v>612</v>
      </c>
      <c r="J768" s="53">
        <v>45036</v>
      </c>
      <c r="K768" s="55" t="s">
        <v>20</v>
      </c>
      <c r="N768" t="str">
        <f t="shared" si="61"/>
        <v>NÃO</v>
      </c>
      <c r="O768" t="str">
        <f t="shared" si="60"/>
        <v/>
      </c>
      <c r="P768" s="52" t="str">
        <f t="shared" si="62"/>
        <v>45036170428051600SALÁRIO45036</v>
      </c>
      <c r="Q768" s="1">
        <f>IF(A768=0,"",VLOOKUP($A768,RESUMO!$A$8:$B$107,2,FALSE))</f>
        <v>25</v>
      </c>
    </row>
    <row r="769" spans="1:17" x14ac:dyDescent="0.25">
      <c r="A769" s="53">
        <v>45036</v>
      </c>
      <c r="B769" s="56">
        <v>1</v>
      </c>
      <c r="C769" t="s">
        <v>17</v>
      </c>
      <c r="D769" t="s">
        <v>18</v>
      </c>
      <c r="E769" t="s">
        <v>175</v>
      </c>
      <c r="I769" s="71">
        <v>1052</v>
      </c>
      <c r="J769" s="53">
        <v>45036</v>
      </c>
      <c r="K769" s="55" t="s">
        <v>20</v>
      </c>
      <c r="N769" t="str">
        <f t="shared" si="61"/>
        <v>NÃO</v>
      </c>
      <c r="O769" t="str">
        <f t="shared" si="60"/>
        <v/>
      </c>
      <c r="P769" s="52" t="str">
        <f t="shared" si="62"/>
        <v>45036112125858606SALÁRIO45036</v>
      </c>
      <c r="Q769" s="1">
        <f>IF(A769=0,"",VLOOKUP($A769,RESUMO!$A$8:$B$107,2,FALSE))</f>
        <v>25</v>
      </c>
    </row>
    <row r="770" spans="1:17" x14ac:dyDescent="0.25">
      <c r="A770" s="53">
        <v>45036</v>
      </c>
      <c r="B770" s="56">
        <v>1</v>
      </c>
      <c r="C770" t="s">
        <v>180</v>
      </c>
      <c r="D770" t="s">
        <v>181</v>
      </c>
      <c r="E770" t="s">
        <v>175</v>
      </c>
      <c r="I770" s="71">
        <v>612</v>
      </c>
      <c r="J770" s="53">
        <v>45036</v>
      </c>
      <c r="K770" s="55" t="s">
        <v>20</v>
      </c>
      <c r="N770" t="str">
        <f t="shared" si="61"/>
        <v>NÃO</v>
      </c>
      <c r="O770" t="str">
        <f t="shared" si="60"/>
        <v/>
      </c>
      <c r="P770" s="52" t="str">
        <f t="shared" si="62"/>
        <v>45036111200000000SALÁRIO45036</v>
      </c>
      <c r="Q770" s="1">
        <f>IF(A770=0,"",VLOOKUP($A770,RESUMO!$A$8:$B$107,2,FALSE))</f>
        <v>25</v>
      </c>
    </row>
    <row r="771" spans="1:17" x14ac:dyDescent="0.25">
      <c r="A771" s="53">
        <v>45036</v>
      </c>
      <c r="B771" s="56">
        <v>1</v>
      </c>
      <c r="C771" t="s">
        <v>279</v>
      </c>
      <c r="D771" t="s">
        <v>280</v>
      </c>
      <c r="E771" t="s">
        <v>175</v>
      </c>
      <c r="I771" s="71">
        <v>2129.1999999999998</v>
      </c>
      <c r="J771" s="53">
        <v>45036</v>
      </c>
      <c r="K771" s="55" t="s">
        <v>20</v>
      </c>
      <c r="N771" t="str">
        <f t="shared" si="61"/>
        <v>NÃO</v>
      </c>
      <c r="O771" t="str">
        <f t="shared" si="60"/>
        <v/>
      </c>
      <c r="P771" s="52" t="str">
        <f t="shared" si="62"/>
        <v>45036110526143614SALÁRIO45036</v>
      </c>
      <c r="Q771" s="1">
        <f>IF(A771=0,"",VLOOKUP($A771,RESUMO!$A$8:$B$107,2,FALSE))</f>
        <v>25</v>
      </c>
    </row>
    <row r="772" spans="1:17" x14ac:dyDescent="0.25">
      <c r="A772" s="53">
        <v>45036</v>
      </c>
      <c r="B772" s="56">
        <v>1</v>
      </c>
      <c r="C772" t="s">
        <v>391</v>
      </c>
      <c r="D772" t="s">
        <v>392</v>
      </c>
      <c r="E772" t="s">
        <v>175</v>
      </c>
      <c r="I772" s="71">
        <v>1052</v>
      </c>
      <c r="J772" s="53">
        <v>45036</v>
      </c>
      <c r="K772" s="55" t="s">
        <v>20</v>
      </c>
      <c r="N772" t="str">
        <f t="shared" si="61"/>
        <v>NÃO</v>
      </c>
      <c r="O772" t="str">
        <f t="shared" si="60"/>
        <v/>
      </c>
      <c r="P772" s="52" t="str">
        <f t="shared" si="62"/>
        <v>45036111776778650SALÁRIO45036</v>
      </c>
      <c r="Q772" s="1">
        <f>IF(A772=0,"",VLOOKUP($A772,RESUMO!$A$8:$B$107,2,FALSE))</f>
        <v>25</v>
      </c>
    </row>
    <row r="773" spans="1:17" x14ac:dyDescent="0.25">
      <c r="A773" s="53">
        <v>45036</v>
      </c>
      <c r="B773" s="56">
        <v>1</v>
      </c>
      <c r="C773" s="67" t="s">
        <v>529</v>
      </c>
      <c r="D773" s="54" t="s">
        <v>530</v>
      </c>
      <c r="E773" t="s">
        <v>175</v>
      </c>
      <c r="I773" s="71">
        <v>1052</v>
      </c>
      <c r="J773" s="53">
        <v>45036</v>
      </c>
      <c r="K773" s="55" t="s">
        <v>20</v>
      </c>
      <c r="N773" t="str">
        <f t="shared" si="61"/>
        <v>NÃO</v>
      </c>
      <c r="O773" t="str">
        <f t="shared" si="60"/>
        <v/>
      </c>
      <c r="P773" s="52" t="str">
        <f t="shared" si="62"/>
        <v>45036193649070600SALÁRIO45036</v>
      </c>
      <c r="Q773" s="1">
        <f>IF(A773=0,"",VLOOKUP($A773,RESUMO!$A$8:$B$107,2,FALSE))</f>
        <v>25</v>
      </c>
    </row>
    <row r="774" spans="1:17" x14ac:dyDescent="0.25">
      <c r="A774" s="53">
        <v>45036</v>
      </c>
      <c r="B774" s="56">
        <v>1</v>
      </c>
      <c r="C774" t="s">
        <v>334</v>
      </c>
      <c r="D774" t="s">
        <v>335</v>
      </c>
      <c r="E774" t="s">
        <v>175</v>
      </c>
      <c r="I774" s="71">
        <v>612</v>
      </c>
      <c r="J774" s="53">
        <v>45036</v>
      </c>
      <c r="K774" s="55" t="s">
        <v>20</v>
      </c>
      <c r="N774" t="str">
        <f t="shared" si="61"/>
        <v>NÃO</v>
      </c>
      <c r="O774" t="str">
        <f t="shared" si="60"/>
        <v/>
      </c>
      <c r="P774" s="52" t="str">
        <f t="shared" si="62"/>
        <v>45036103124439600SALÁRIO45036</v>
      </c>
      <c r="Q774" s="1">
        <f>IF(A774=0,"",VLOOKUP($A774,RESUMO!$A$8:$B$107,2,FALSE))</f>
        <v>25</v>
      </c>
    </row>
    <row r="775" spans="1:17" x14ac:dyDescent="0.25">
      <c r="A775" s="53">
        <v>45036</v>
      </c>
      <c r="B775" s="56">
        <v>1</v>
      </c>
      <c r="C775" t="s">
        <v>282</v>
      </c>
      <c r="D775" t="s">
        <v>283</v>
      </c>
      <c r="E775" t="s">
        <v>175</v>
      </c>
      <c r="I775" s="71">
        <v>778</v>
      </c>
      <c r="J775" s="53">
        <v>45036</v>
      </c>
      <c r="K775" s="55" t="s">
        <v>20</v>
      </c>
      <c r="N775" t="str">
        <f t="shared" si="61"/>
        <v>NÃO</v>
      </c>
      <c r="O775" t="str">
        <f t="shared" si="60"/>
        <v/>
      </c>
      <c r="P775" s="52" t="str">
        <f t="shared" si="62"/>
        <v>45036114758063613SALÁRIO45036</v>
      </c>
      <c r="Q775" s="1">
        <f>IF(A775=0,"",VLOOKUP($A775,RESUMO!$A$8:$B$107,2,FALSE))</f>
        <v>25</v>
      </c>
    </row>
    <row r="776" spans="1:17" x14ac:dyDescent="0.25">
      <c r="A776" s="53">
        <v>45036</v>
      </c>
      <c r="B776" s="56">
        <v>1</v>
      </c>
      <c r="C776" t="s">
        <v>285</v>
      </c>
      <c r="D776" t="s">
        <v>286</v>
      </c>
      <c r="E776" t="s">
        <v>175</v>
      </c>
      <c r="I776" s="71">
        <v>872</v>
      </c>
      <c r="J776" s="53">
        <v>45036</v>
      </c>
      <c r="K776" s="55" t="s">
        <v>20</v>
      </c>
      <c r="N776" t="str">
        <f t="shared" si="61"/>
        <v>NÃO</v>
      </c>
      <c r="O776" t="str">
        <f t="shared" si="60"/>
        <v/>
      </c>
      <c r="P776" s="52" t="str">
        <f t="shared" si="62"/>
        <v>45036106493573610SALÁRIO45036</v>
      </c>
      <c r="Q776" s="1">
        <f>IF(A776=0,"",VLOOKUP($A776,RESUMO!$A$8:$B$107,2,FALSE))</f>
        <v>25</v>
      </c>
    </row>
    <row r="777" spans="1:17" x14ac:dyDescent="0.25">
      <c r="A777" s="53">
        <v>45036</v>
      </c>
      <c r="B777" s="56">
        <v>1</v>
      </c>
      <c r="C777" s="68" t="s">
        <v>570</v>
      </c>
      <c r="D777" t="s">
        <v>571</v>
      </c>
      <c r="E777" t="s">
        <v>175</v>
      </c>
      <c r="I777" s="71">
        <v>1052</v>
      </c>
      <c r="J777" s="53">
        <v>45036</v>
      </c>
      <c r="K777" s="55" t="s">
        <v>20</v>
      </c>
      <c r="N777" t="str">
        <f t="shared" si="61"/>
        <v>NÃO</v>
      </c>
      <c r="O777" t="str">
        <f t="shared" si="60"/>
        <v/>
      </c>
      <c r="P777" s="52" t="str">
        <f t="shared" si="62"/>
        <v>45036113265085635SALÁRIO45036</v>
      </c>
      <c r="Q777" s="1">
        <f>IF(A777=0,"",VLOOKUP($A777,RESUMO!$A$8:$B$107,2,FALSE))</f>
        <v>25</v>
      </c>
    </row>
    <row r="778" spans="1:17" x14ac:dyDescent="0.25">
      <c r="A778" s="53">
        <v>45036</v>
      </c>
      <c r="B778" s="56">
        <v>1</v>
      </c>
      <c r="C778" s="68" t="s">
        <v>531</v>
      </c>
      <c r="D778" t="s">
        <v>532</v>
      </c>
      <c r="E778" t="s">
        <v>175</v>
      </c>
      <c r="I778" s="71">
        <v>1052</v>
      </c>
      <c r="J778" s="53">
        <v>45036</v>
      </c>
      <c r="K778" s="55" t="s">
        <v>20</v>
      </c>
      <c r="N778" t="str">
        <f t="shared" si="61"/>
        <v>NÃO</v>
      </c>
      <c r="O778" t="str">
        <f t="shared" si="60"/>
        <v/>
      </c>
      <c r="P778" s="52" t="str">
        <f t="shared" si="62"/>
        <v>45036106182897635SALÁRIO45036</v>
      </c>
      <c r="Q778" s="1">
        <f>IF(A778=0,"",VLOOKUP($A778,RESUMO!$A$8:$B$107,2,FALSE))</f>
        <v>25</v>
      </c>
    </row>
    <row r="779" spans="1:17" x14ac:dyDescent="0.25">
      <c r="A779" s="53">
        <v>45036</v>
      </c>
      <c r="B779" s="1">
        <v>1</v>
      </c>
      <c r="C779" s="51" t="s">
        <v>660</v>
      </c>
      <c r="D779" s="54" t="s">
        <v>661</v>
      </c>
      <c r="E779" s="42" t="s">
        <v>19</v>
      </c>
      <c r="I779" s="71">
        <v>600</v>
      </c>
      <c r="J779" s="53">
        <v>45036</v>
      </c>
      <c r="K779" s="55" t="s">
        <v>20</v>
      </c>
      <c r="N779" t="str">
        <f t="shared" si="61"/>
        <v>NÃO</v>
      </c>
      <c r="O779" t="str">
        <f t="shared" si="60"/>
        <v/>
      </c>
      <c r="P779" s="52" t="str">
        <f t="shared" si="62"/>
        <v>45036103916157698DIÁRIA45036</v>
      </c>
      <c r="Q779" s="1">
        <f>IF(A779=0,"",VLOOKUP($A779,RESUMO!$A$8:$B$107,2,FALSE))</f>
        <v>25</v>
      </c>
    </row>
    <row r="780" spans="1:17" x14ac:dyDescent="0.25">
      <c r="A780" s="53">
        <v>45036</v>
      </c>
      <c r="B780" s="1">
        <v>1</v>
      </c>
      <c r="C780" s="51" t="s">
        <v>679</v>
      </c>
      <c r="D780" s="54" t="s">
        <v>680</v>
      </c>
      <c r="E780" s="42" t="s">
        <v>19</v>
      </c>
      <c r="I780" s="71">
        <v>240</v>
      </c>
      <c r="J780" s="53">
        <v>45036</v>
      </c>
      <c r="K780" s="55" t="s">
        <v>20</v>
      </c>
      <c r="N780" t="str">
        <f t="shared" si="61"/>
        <v>NÃO</v>
      </c>
      <c r="O780" t="str">
        <f t="shared" si="60"/>
        <v/>
      </c>
      <c r="P780" s="52" t="str">
        <f t="shared" si="62"/>
        <v>45036170248624679DIÁRIA45036</v>
      </c>
      <c r="Q780" s="1">
        <f>IF(A780=0,"",VLOOKUP($A780,RESUMO!$A$8:$B$107,2,FALSE))</f>
        <v>25</v>
      </c>
    </row>
    <row r="781" spans="1:17" x14ac:dyDescent="0.25">
      <c r="A781" s="53">
        <v>45036</v>
      </c>
      <c r="B781" s="1">
        <v>2</v>
      </c>
      <c r="D781" s="54" t="s">
        <v>681</v>
      </c>
      <c r="E781" s="42" t="s">
        <v>644</v>
      </c>
      <c r="I781" s="71">
        <v>130</v>
      </c>
      <c r="J781" s="53">
        <v>45036</v>
      </c>
      <c r="K781" s="55" t="s">
        <v>20</v>
      </c>
      <c r="N781" t="str">
        <f t="shared" si="61"/>
        <v>SIM</v>
      </c>
      <c r="O781" t="str">
        <f t="shared" si="60"/>
        <v/>
      </c>
      <c r="P781" s="52" t="str">
        <f t="shared" si="62"/>
        <v>450362NF A EMITIR45036</v>
      </c>
      <c r="Q781" s="1">
        <f>IF(A781=0,"",VLOOKUP($A781,RESUMO!$A$8:$B$107,2,FALSE))</f>
        <v>25</v>
      </c>
    </row>
    <row r="782" spans="1:17" x14ac:dyDescent="0.25">
      <c r="A782" s="53">
        <v>45036</v>
      </c>
      <c r="B782" s="1">
        <v>2</v>
      </c>
      <c r="D782" s="54" t="s">
        <v>78</v>
      </c>
      <c r="E782" s="42" t="s">
        <v>682</v>
      </c>
      <c r="I782" s="71">
        <v>1305</v>
      </c>
      <c r="J782" s="53">
        <v>45036</v>
      </c>
      <c r="K782" s="55" t="s">
        <v>33</v>
      </c>
      <c r="N782" t="str">
        <f t="shared" si="61"/>
        <v>NÃO</v>
      </c>
      <c r="O782" t="str">
        <f t="shared" si="60"/>
        <v/>
      </c>
      <c r="P782" s="52" t="str">
        <f t="shared" si="62"/>
        <v>450362AREIA - PED. Nº 319345036</v>
      </c>
      <c r="Q782" s="1">
        <f>IF(A782=0,"",VLOOKUP($A782,RESUMO!$A$8:$B$107,2,FALSE))</f>
        <v>25</v>
      </c>
    </row>
    <row r="783" spans="1:17" x14ac:dyDescent="0.25">
      <c r="A783" s="53">
        <v>45036</v>
      </c>
      <c r="B783" s="1">
        <v>3</v>
      </c>
      <c r="D783" s="54" t="s">
        <v>145</v>
      </c>
      <c r="E783" s="42" t="s">
        <v>683</v>
      </c>
      <c r="I783" s="71">
        <v>170</v>
      </c>
      <c r="J783" s="53">
        <v>45040</v>
      </c>
      <c r="K783" s="55" t="s">
        <v>148</v>
      </c>
      <c r="N783" t="str">
        <f t="shared" si="61"/>
        <v>SIM</v>
      </c>
      <c r="O783" t="str">
        <f t="shared" si="60"/>
        <v/>
      </c>
      <c r="P783" s="52" t="str">
        <f t="shared" si="62"/>
        <v>450363MARTELO MAKITA - NF 2029745040</v>
      </c>
      <c r="Q783" s="1">
        <f>IF(A783=0,"",VLOOKUP($A783,RESUMO!$A$8:$B$107,2,FALSE))</f>
        <v>25</v>
      </c>
    </row>
    <row r="784" spans="1:17" x14ac:dyDescent="0.25">
      <c r="A784" s="53">
        <v>45036</v>
      </c>
      <c r="B784" s="1">
        <v>3</v>
      </c>
      <c r="D784" s="54" t="s">
        <v>271</v>
      </c>
      <c r="E784" s="42" t="s">
        <v>684</v>
      </c>
      <c r="I784" s="71">
        <v>1051.5999999999999</v>
      </c>
      <c r="J784" s="53">
        <v>45040</v>
      </c>
      <c r="K784" s="55" t="s">
        <v>33</v>
      </c>
      <c r="N784" t="str">
        <f t="shared" si="61"/>
        <v>SIM</v>
      </c>
      <c r="O784" t="str">
        <f t="shared" si="60"/>
        <v/>
      </c>
      <c r="P784" s="52" t="str">
        <f t="shared" si="62"/>
        <v>450363MATERIAIS DIVERSOS - NF 233545040</v>
      </c>
      <c r="Q784" s="1">
        <f>IF(A784=0,"",VLOOKUP($A784,RESUMO!$A$8:$B$107,2,FALSE))</f>
        <v>25</v>
      </c>
    </row>
    <row r="785" spans="1:17" x14ac:dyDescent="0.25">
      <c r="A785" s="53">
        <v>45036</v>
      </c>
      <c r="B785" s="1">
        <v>3</v>
      </c>
      <c r="D785" s="54" t="s">
        <v>685</v>
      </c>
      <c r="E785" s="42" t="s">
        <v>686</v>
      </c>
      <c r="I785" s="71">
        <v>295.2</v>
      </c>
      <c r="J785" s="53">
        <v>45042</v>
      </c>
      <c r="K785" s="55" t="s">
        <v>33</v>
      </c>
      <c r="N785" t="str">
        <f t="shared" si="61"/>
        <v>SIM</v>
      </c>
      <c r="O785" t="str">
        <f t="shared" si="60"/>
        <v/>
      </c>
      <c r="P785" s="52" t="str">
        <f t="shared" si="62"/>
        <v>450363ARGAMASSA - NF 9108945042</v>
      </c>
      <c r="Q785" s="1">
        <f>IF(A785=0,"",VLOOKUP($A785,RESUMO!$A$8:$B$107,2,FALSE))</f>
        <v>25</v>
      </c>
    </row>
    <row r="786" spans="1:17" x14ac:dyDescent="0.25">
      <c r="A786" s="53">
        <v>45036</v>
      </c>
      <c r="B786" s="1">
        <v>3</v>
      </c>
      <c r="D786" s="54" t="s">
        <v>592</v>
      </c>
      <c r="E786" s="42" t="s">
        <v>687</v>
      </c>
      <c r="I786" s="71">
        <v>8094.41</v>
      </c>
      <c r="J786" s="53">
        <v>45043</v>
      </c>
      <c r="K786" s="55" t="s">
        <v>33</v>
      </c>
      <c r="N786" t="str">
        <f t="shared" si="61"/>
        <v>SIM</v>
      </c>
      <c r="O786" t="str">
        <f t="shared" si="60"/>
        <v/>
      </c>
      <c r="P786" s="52" t="str">
        <f t="shared" si="62"/>
        <v>450363MATERIAIS ELÉTRICOS - NF 41797945043</v>
      </c>
      <c r="Q786" s="1">
        <f>IF(A786=0,"",VLOOKUP($A786,RESUMO!$A$8:$B$107,2,FALSE))</f>
        <v>25</v>
      </c>
    </row>
    <row r="787" spans="1:17" x14ac:dyDescent="0.25">
      <c r="A787" s="53">
        <v>45036</v>
      </c>
      <c r="B787" s="1">
        <v>3</v>
      </c>
      <c r="D787" s="54" t="s">
        <v>580</v>
      </c>
      <c r="E787" s="42" t="s">
        <v>688</v>
      </c>
      <c r="I787" s="71">
        <v>2400</v>
      </c>
      <c r="J787" s="53">
        <v>45043</v>
      </c>
      <c r="K787" s="55" t="s">
        <v>33</v>
      </c>
      <c r="N787" t="str">
        <f t="shared" si="61"/>
        <v>SIM</v>
      </c>
      <c r="O787" t="str">
        <f t="shared" si="60"/>
        <v/>
      </c>
      <c r="P787" s="52" t="str">
        <f t="shared" si="62"/>
        <v>450363CIMENTO - NF 11869245043</v>
      </c>
      <c r="Q787" s="1">
        <f>IF(A787=0,"",VLOOKUP($A787,RESUMO!$A$8:$B$107,2,FALSE))</f>
        <v>25</v>
      </c>
    </row>
    <row r="788" spans="1:17" x14ac:dyDescent="0.25">
      <c r="A788" s="53">
        <v>45036</v>
      </c>
      <c r="B788" s="1">
        <v>3</v>
      </c>
      <c r="D788" s="54" t="s">
        <v>145</v>
      </c>
      <c r="E788" s="42" t="s">
        <v>689</v>
      </c>
      <c r="I788" s="71">
        <v>580</v>
      </c>
      <c r="J788" s="53">
        <v>45044</v>
      </c>
      <c r="K788" s="55" t="s">
        <v>148</v>
      </c>
      <c r="N788" t="str">
        <f t="shared" si="61"/>
        <v>SIM</v>
      </c>
      <c r="O788" t="str">
        <f t="shared" si="60"/>
        <v/>
      </c>
      <c r="P788" s="52" t="str">
        <f t="shared" si="62"/>
        <v>450363BETONEIRA E GUINCHO - NF 2033845044</v>
      </c>
      <c r="Q788" s="1">
        <f>IF(A788=0,"",VLOOKUP($A788,RESUMO!$A$8:$B$107,2,FALSE))</f>
        <v>25</v>
      </c>
    </row>
    <row r="789" spans="1:17" x14ac:dyDescent="0.25">
      <c r="A789" s="53">
        <v>45036</v>
      </c>
      <c r="B789" s="1">
        <v>3</v>
      </c>
      <c r="D789" s="54" t="s">
        <v>606</v>
      </c>
      <c r="E789" s="42" t="s">
        <v>690</v>
      </c>
      <c r="I789" s="71">
        <v>2617.67</v>
      </c>
      <c r="J789" s="53">
        <v>45044</v>
      </c>
      <c r="K789" s="55" t="s">
        <v>20</v>
      </c>
      <c r="N789" t="str">
        <f t="shared" si="61"/>
        <v>SIM</v>
      </c>
      <c r="O789" t="str">
        <f t="shared" si="60"/>
        <v/>
      </c>
      <c r="P789" s="52" t="str">
        <f t="shared" si="62"/>
        <v>450363CESTAS BASICAS - NF 19799545044</v>
      </c>
      <c r="Q789" s="1">
        <f>IF(A789=0,"",VLOOKUP($A789,RESUMO!$A$8:$B$107,2,FALSE))</f>
        <v>25</v>
      </c>
    </row>
    <row r="790" spans="1:17" x14ac:dyDescent="0.25">
      <c r="A790" s="53">
        <v>45036</v>
      </c>
      <c r="B790" s="1">
        <v>3</v>
      </c>
      <c r="D790" s="54" t="s">
        <v>605</v>
      </c>
      <c r="I790" s="71">
        <v>246.73</v>
      </c>
      <c r="J790" s="53">
        <v>45046</v>
      </c>
      <c r="K790" s="55" t="s">
        <v>20</v>
      </c>
      <c r="N790" t="str">
        <f t="shared" si="61"/>
        <v>NÃO</v>
      </c>
      <c r="O790" t="str">
        <f t="shared" si="60"/>
        <v/>
      </c>
      <c r="P790" s="52" t="str">
        <f t="shared" si="62"/>
        <v>45036345046</v>
      </c>
      <c r="Q790" s="1">
        <f>IF(A790=0,"",VLOOKUP($A790,RESUMO!$A$8:$B$107,2,FALSE))</f>
        <v>25</v>
      </c>
    </row>
    <row r="791" spans="1:17" x14ac:dyDescent="0.25">
      <c r="A791" s="53">
        <v>45036</v>
      </c>
      <c r="B791" s="1">
        <v>3</v>
      </c>
      <c r="D791" s="54" t="s">
        <v>691</v>
      </c>
      <c r="E791" s="42" t="s">
        <v>692</v>
      </c>
      <c r="I791" s="71">
        <v>2884.98</v>
      </c>
      <c r="J791" s="53">
        <v>45047</v>
      </c>
      <c r="K791" s="55" t="s">
        <v>33</v>
      </c>
      <c r="N791" t="str">
        <f t="shared" si="61"/>
        <v>SIM</v>
      </c>
      <c r="O791" t="str">
        <f t="shared" si="60"/>
        <v/>
      </c>
      <c r="P791" s="52" t="str">
        <f t="shared" si="62"/>
        <v>450363TELA, ESPUMA, DISCO, DESEMPENADEIRA - NF 1865758545047</v>
      </c>
      <c r="Q791" s="1">
        <f>IF(A791=0,"",VLOOKUP($A791,RESUMO!$A$8:$B$107,2,FALSE))</f>
        <v>25</v>
      </c>
    </row>
    <row r="792" spans="1:17" x14ac:dyDescent="0.25">
      <c r="A792" s="53">
        <v>45036</v>
      </c>
      <c r="B792" s="1">
        <v>3</v>
      </c>
      <c r="D792" s="54" t="s">
        <v>145</v>
      </c>
      <c r="E792" s="42" t="s">
        <v>693</v>
      </c>
      <c r="I792" s="71">
        <v>40</v>
      </c>
      <c r="J792" s="53">
        <v>45050</v>
      </c>
      <c r="K792" s="55" t="s">
        <v>148</v>
      </c>
      <c r="N792" t="str">
        <f t="shared" si="61"/>
        <v>SIM</v>
      </c>
      <c r="O792" t="str">
        <f t="shared" si="60"/>
        <v/>
      </c>
      <c r="P792" s="52" t="str">
        <f t="shared" si="62"/>
        <v>450363CAÇAMBA PARA GUINCHO - NF 2040345050</v>
      </c>
      <c r="Q792" s="1">
        <f>IF(A792=0,"",VLOOKUP($A792,RESUMO!$A$8:$B$107,2,FALSE))</f>
        <v>25</v>
      </c>
    </row>
    <row r="793" spans="1:17" x14ac:dyDescent="0.25">
      <c r="A793" s="53">
        <v>45036</v>
      </c>
      <c r="B793" s="1">
        <v>4</v>
      </c>
      <c r="D793" s="54" t="s">
        <v>153</v>
      </c>
      <c r="E793" s="42" t="s">
        <v>694</v>
      </c>
      <c r="I793" s="71">
        <v>17.68</v>
      </c>
      <c r="J793" s="53">
        <v>45027</v>
      </c>
      <c r="K793" s="55" t="s">
        <v>53</v>
      </c>
      <c r="N793" t="str">
        <f t="shared" si="61"/>
        <v>NÃO</v>
      </c>
      <c r="O793" t="str">
        <f t="shared" si="60"/>
        <v/>
      </c>
      <c r="P793" s="52" t="str">
        <f t="shared" si="62"/>
        <v>450364UBER - EDUARDO PEREIRA 45027</v>
      </c>
      <c r="Q793" s="1">
        <f>IF(A793=0,"",VLOOKUP($A793,RESUMO!$A$8:$B$107,2,FALSE))</f>
        <v>25</v>
      </c>
    </row>
    <row r="794" spans="1:17" x14ac:dyDescent="0.25">
      <c r="A794" s="53">
        <v>45036</v>
      </c>
      <c r="B794" s="1">
        <v>4</v>
      </c>
      <c r="D794" s="54" t="s">
        <v>153</v>
      </c>
      <c r="E794" s="42" t="s">
        <v>695</v>
      </c>
      <c r="I794" s="71">
        <v>15</v>
      </c>
      <c r="J794" s="53">
        <v>45027</v>
      </c>
      <c r="K794" s="55" t="s">
        <v>53</v>
      </c>
      <c r="N794" t="str">
        <f t="shared" si="61"/>
        <v>NÃO</v>
      </c>
      <c r="O794" t="str">
        <f t="shared" si="60"/>
        <v/>
      </c>
      <c r="P794" s="52" t="str">
        <f t="shared" si="62"/>
        <v>450364RECARGA CELULAR - EDUARDO PEREIRA 45027</v>
      </c>
      <c r="Q794" s="1">
        <f>IF(A794=0,"",VLOOKUP($A794,RESUMO!$A$8:$B$107,2,FALSE))</f>
        <v>25</v>
      </c>
    </row>
    <row r="795" spans="1:17" x14ac:dyDescent="0.25">
      <c r="A795" s="53">
        <v>45036</v>
      </c>
      <c r="B795" s="1">
        <v>5</v>
      </c>
      <c r="D795" s="54" t="s">
        <v>696</v>
      </c>
      <c r="E795" s="42" t="s">
        <v>697</v>
      </c>
      <c r="I795" s="71">
        <v>25</v>
      </c>
      <c r="J795" s="53">
        <v>45022</v>
      </c>
      <c r="K795" s="55" t="s">
        <v>53</v>
      </c>
      <c r="N795" t="str">
        <f t="shared" si="61"/>
        <v>NÃO</v>
      </c>
      <c r="O795" t="str">
        <f t="shared" si="60"/>
        <v>SIM</v>
      </c>
      <c r="P795" s="52" t="str">
        <f t="shared" si="62"/>
        <v>450365MOTOBOY - CARTÓRIO RECONHECER FIRMA,, PROCURAÇÃO45022</v>
      </c>
      <c r="Q795" s="1">
        <f>IF(A795=0,"",VLOOKUP($A795,RESUMO!$A$8:$B$107,2,FALSE))</f>
        <v>25</v>
      </c>
    </row>
    <row r="796" spans="1:17" x14ac:dyDescent="0.25">
      <c r="A796" s="53">
        <v>45036</v>
      </c>
      <c r="B796" s="1">
        <v>5</v>
      </c>
      <c r="D796" s="54" t="s">
        <v>698</v>
      </c>
      <c r="E796" s="42" t="s">
        <v>141</v>
      </c>
      <c r="I796" s="71">
        <v>4050</v>
      </c>
      <c r="J796" s="53">
        <v>45027</v>
      </c>
      <c r="K796" s="55" t="s">
        <v>33</v>
      </c>
      <c r="N796" t="str">
        <f t="shared" si="61"/>
        <v>NÃO</v>
      </c>
      <c r="O796" t="str">
        <f t="shared" si="60"/>
        <v>SIM</v>
      </c>
      <c r="P796" s="52" t="str">
        <f t="shared" si="62"/>
        <v>450365MATERIAIS DIVERSOS45027</v>
      </c>
      <c r="Q796" s="1">
        <f>IF(A796=0,"",VLOOKUP($A796,RESUMO!$A$8:$B$107,2,FALSE))</f>
        <v>25</v>
      </c>
    </row>
    <row r="797" spans="1:17" x14ac:dyDescent="0.25">
      <c r="A797" s="53">
        <v>45051</v>
      </c>
      <c r="B797" s="1">
        <v>1</v>
      </c>
      <c r="C797" t="s">
        <v>34</v>
      </c>
      <c r="D797" t="s">
        <v>35</v>
      </c>
      <c r="E797" t="s">
        <v>175</v>
      </c>
      <c r="I797" s="71">
        <v>1534.23</v>
      </c>
      <c r="J797" s="53">
        <v>45052</v>
      </c>
      <c r="K797" s="55" t="s">
        <v>20</v>
      </c>
      <c r="N797" t="str">
        <f t="shared" si="61"/>
        <v>NÃO</v>
      </c>
      <c r="O797" t="str">
        <f t="shared" si="60"/>
        <v/>
      </c>
      <c r="P797" s="52" t="str">
        <f t="shared" si="62"/>
        <v>45051170428051600SALÁRIO45052</v>
      </c>
      <c r="Q797" s="1">
        <f>IF(A797=0,"",VLOOKUP($A797,RESUMO!$A$8:$B$107,2,FALSE))</f>
        <v>26</v>
      </c>
    </row>
    <row r="798" spans="1:17" x14ac:dyDescent="0.25">
      <c r="A798" s="53">
        <v>45051</v>
      </c>
      <c r="B798" s="1">
        <v>1</v>
      </c>
      <c r="C798" t="s">
        <v>17</v>
      </c>
      <c r="D798" t="s">
        <v>18</v>
      </c>
      <c r="E798" t="s">
        <v>175</v>
      </c>
      <c r="I798" s="71">
        <v>2069.67</v>
      </c>
      <c r="J798" s="53">
        <v>45052</v>
      </c>
      <c r="K798" s="55" t="s">
        <v>20</v>
      </c>
      <c r="N798" t="str">
        <f t="shared" si="61"/>
        <v>NÃO</v>
      </c>
      <c r="O798" t="str">
        <f t="shared" si="60"/>
        <v/>
      </c>
      <c r="P798" s="52" t="str">
        <f t="shared" si="62"/>
        <v>45051112125858606SALÁRIO45052</v>
      </c>
      <c r="Q798" s="1">
        <f>IF(A798=0,"",VLOOKUP($A798,RESUMO!$A$8:$B$107,2,FALSE))</f>
        <v>26</v>
      </c>
    </row>
    <row r="799" spans="1:17" x14ac:dyDescent="0.25">
      <c r="A799" s="53">
        <v>45051</v>
      </c>
      <c r="B799" s="1">
        <v>1</v>
      </c>
      <c r="C799" t="s">
        <v>180</v>
      </c>
      <c r="D799" t="s">
        <v>181</v>
      </c>
      <c r="E799" t="s">
        <v>175</v>
      </c>
      <c r="I799" s="71">
        <v>1561.01</v>
      </c>
      <c r="J799" s="53">
        <v>45052</v>
      </c>
      <c r="K799" s="55" t="s">
        <v>20</v>
      </c>
      <c r="N799" t="str">
        <f t="shared" si="61"/>
        <v>NÃO</v>
      </c>
      <c r="O799" t="str">
        <f t="shared" si="60"/>
        <v/>
      </c>
      <c r="P799" s="52" t="str">
        <f t="shared" si="62"/>
        <v>45051111200000000SALÁRIO45052</v>
      </c>
      <c r="Q799" s="1">
        <f>IF(A799=0,"",VLOOKUP($A799,RESUMO!$A$8:$B$107,2,FALSE))</f>
        <v>26</v>
      </c>
    </row>
    <row r="800" spans="1:17" x14ac:dyDescent="0.25">
      <c r="A800" s="53">
        <v>45051</v>
      </c>
      <c r="B800" s="1">
        <v>1</v>
      </c>
      <c r="C800" t="s">
        <v>279</v>
      </c>
      <c r="D800" t="s">
        <v>280</v>
      </c>
      <c r="E800" t="s">
        <v>175</v>
      </c>
      <c r="I800" s="71">
        <v>3124.48</v>
      </c>
      <c r="J800" s="53">
        <v>45052</v>
      </c>
      <c r="K800" s="55" t="s">
        <v>20</v>
      </c>
      <c r="N800" t="str">
        <f t="shared" si="61"/>
        <v>NÃO</v>
      </c>
      <c r="O800" t="str">
        <f t="shared" si="60"/>
        <v/>
      </c>
      <c r="P800" s="52" t="str">
        <f t="shared" si="62"/>
        <v>45051110526143614SALÁRIO45052</v>
      </c>
      <c r="Q800" s="1">
        <f>IF(A800=0,"",VLOOKUP($A800,RESUMO!$A$8:$B$107,2,FALSE))</f>
        <v>26</v>
      </c>
    </row>
    <row r="801" spans="1:17" x14ac:dyDescent="0.25">
      <c r="A801" s="53">
        <v>45051</v>
      </c>
      <c r="B801" s="1">
        <v>1</v>
      </c>
      <c r="C801" t="s">
        <v>391</v>
      </c>
      <c r="D801" t="s">
        <v>392</v>
      </c>
      <c r="E801" t="s">
        <v>175</v>
      </c>
      <c r="I801" s="71">
        <v>2159.0500000000002</v>
      </c>
      <c r="J801" s="53">
        <v>45052</v>
      </c>
      <c r="K801" s="55" t="s">
        <v>20</v>
      </c>
      <c r="N801" t="str">
        <f t="shared" si="61"/>
        <v>NÃO</v>
      </c>
      <c r="O801" t="str">
        <f t="shared" si="60"/>
        <v/>
      </c>
      <c r="P801" s="52" t="str">
        <f t="shared" si="62"/>
        <v>45051111776778650SALÁRIO45052</v>
      </c>
      <c r="Q801" s="1">
        <f>IF(A801=0,"",VLOOKUP($A801,RESUMO!$A$8:$B$107,2,FALSE))</f>
        <v>26</v>
      </c>
    </row>
    <row r="802" spans="1:17" x14ac:dyDescent="0.25">
      <c r="A802" s="53">
        <v>45051</v>
      </c>
      <c r="B802" s="1">
        <v>1</v>
      </c>
      <c r="C802" s="67" t="s">
        <v>529</v>
      </c>
      <c r="D802" s="54" t="s">
        <v>530</v>
      </c>
      <c r="E802" t="s">
        <v>175</v>
      </c>
      <c r="I802" s="71">
        <v>2274.67</v>
      </c>
      <c r="J802" s="53">
        <v>45052</v>
      </c>
      <c r="K802" s="55" t="s">
        <v>20</v>
      </c>
      <c r="N802" t="str">
        <f t="shared" si="61"/>
        <v>NÃO</v>
      </c>
      <c r="O802" t="str">
        <f t="shared" si="60"/>
        <v/>
      </c>
      <c r="P802" s="52" t="str">
        <f t="shared" si="62"/>
        <v>45051193649070600SALÁRIO45052</v>
      </c>
      <c r="Q802" s="1">
        <f>IF(A802=0,"",VLOOKUP($A802,RESUMO!$A$8:$B$107,2,FALSE))</f>
        <v>26</v>
      </c>
    </row>
    <row r="803" spans="1:17" x14ac:dyDescent="0.25">
      <c r="A803" s="53">
        <v>45051</v>
      </c>
      <c r="B803" s="1">
        <v>1</v>
      </c>
      <c r="C803" t="s">
        <v>334</v>
      </c>
      <c r="D803" t="s">
        <v>335</v>
      </c>
      <c r="E803" t="s">
        <v>175</v>
      </c>
      <c r="I803" s="71">
        <v>1696.53</v>
      </c>
      <c r="J803" s="53">
        <v>45052</v>
      </c>
      <c r="K803" s="55" t="s">
        <v>20</v>
      </c>
      <c r="N803" t="str">
        <f t="shared" si="61"/>
        <v>NÃO</v>
      </c>
      <c r="O803" t="str">
        <f t="shared" si="60"/>
        <v/>
      </c>
      <c r="P803" s="52" t="str">
        <f t="shared" si="62"/>
        <v>45051103124439600SALÁRIO45052</v>
      </c>
      <c r="Q803" s="1">
        <f>IF(A803=0,"",VLOOKUP($A803,RESUMO!$A$8:$B$107,2,FALSE))</f>
        <v>26</v>
      </c>
    </row>
    <row r="804" spans="1:17" x14ac:dyDescent="0.25">
      <c r="A804" s="53">
        <v>45051</v>
      </c>
      <c r="B804" s="1">
        <v>1</v>
      </c>
      <c r="C804" t="s">
        <v>282</v>
      </c>
      <c r="D804" t="s">
        <v>283</v>
      </c>
      <c r="E804" t="s">
        <v>175</v>
      </c>
      <c r="I804" s="71">
        <v>1874.29</v>
      </c>
      <c r="J804" s="53">
        <v>45052</v>
      </c>
      <c r="K804" s="55" t="s">
        <v>20</v>
      </c>
      <c r="N804" t="str">
        <f t="shared" si="61"/>
        <v>NÃO</v>
      </c>
      <c r="O804" t="str">
        <f t="shared" si="60"/>
        <v/>
      </c>
      <c r="P804" s="52" t="str">
        <f t="shared" si="62"/>
        <v>45051114758063613SALÁRIO45052</v>
      </c>
      <c r="Q804" s="1">
        <f>IF(A804=0,"",VLOOKUP($A804,RESUMO!$A$8:$B$107,2,FALSE))</f>
        <v>26</v>
      </c>
    </row>
    <row r="805" spans="1:17" x14ac:dyDescent="0.25">
      <c r="A805" s="53">
        <v>45051</v>
      </c>
      <c r="B805" s="1">
        <v>1</v>
      </c>
      <c r="C805" t="s">
        <v>285</v>
      </c>
      <c r="D805" t="s">
        <v>286</v>
      </c>
      <c r="E805" t="s">
        <v>175</v>
      </c>
      <c r="I805" s="71">
        <v>2070.73</v>
      </c>
      <c r="J805" s="53">
        <v>45052</v>
      </c>
      <c r="K805" s="55" t="s">
        <v>20</v>
      </c>
      <c r="N805" t="str">
        <f t="shared" si="61"/>
        <v>NÃO</v>
      </c>
      <c r="O805" t="str">
        <f t="shared" si="60"/>
        <v/>
      </c>
      <c r="P805" s="52" t="str">
        <f t="shared" si="62"/>
        <v>45051106493573610SALÁRIO45052</v>
      </c>
      <c r="Q805" s="1">
        <f>IF(A805=0,"",VLOOKUP($A805,RESUMO!$A$8:$B$107,2,FALSE))</f>
        <v>26</v>
      </c>
    </row>
    <row r="806" spans="1:17" x14ac:dyDescent="0.25">
      <c r="A806" s="53">
        <v>45051</v>
      </c>
      <c r="B806" s="1">
        <v>1</v>
      </c>
      <c r="C806" s="68" t="s">
        <v>570</v>
      </c>
      <c r="D806" t="s">
        <v>571</v>
      </c>
      <c r="E806" t="s">
        <v>175</v>
      </c>
      <c r="I806" s="71">
        <v>2366.08</v>
      </c>
      <c r="J806" s="53">
        <v>45052</v>
      </c>
      <c r="K806" s="55" t="s">
        <v>20</v>
      </c>
      <c r="N806" t="str">
        <f t="shared" si="61"/>
        <v>NÃO</v>
      </c>
      <c r="O806" t="str">
        <f t="shared" si="60"/>
        <v/>
      </c>
      <c r="P806" s="52" t="str">
        <f t="shared" si="62"/>
        <v>45051113265085635SALÁRIO45052</v>
      </c>
      <c r="Q806" s="1">
        <f>IF(A806=0,"",VLOOKUP($A806,RESUMO!$A$8:$B$107,2,FALSE))</f>
        <v>26</v>
      </c>
    </row>
    <row r="807" spans="1:17" x14ac:dyDescent="0.25">
      <c r="A807" s="53">
        <v>45051</v>
      </c>
      <c r="B807" s="1">
        <v>1</v>
      </c>
      <c r="C807" s="68" t="s">
        <v>531</v>
      </c>
      <c r="D807" t="s">
        <v>532</v>
      </c>
      <c r="E807" t="s">
        <v>175</v>
      </c>
      <c r="I807" s="71">
        <v>2260.4499999999998</v>
      </c>
      <c r="J807" s="53">
        <v>45052</v>
      </c>
      <c r="K807" s="55" t="s">
        <v>20</v>
      </c>
      <c r="N807" t="str">
        <f t="shared" si="61"/>
        <v>NÃO</v>
      </c>
      <c r="O807" t="str">
        <f t="shared" si="60"/>
        <v/>
      </c>
      <c r="P807" s="52" t="str">
        <f t="shared" si="62"/>
        <v>45051106182897635SALÁRIO45052</v>
      </c>
      <c r="Q807" s="1">
        <f>IF(A807=0,"",VLOOKUP($A807,RESUMO!$A$8:$B$107,2,FALSE))</f>
        <v>26</v>
      </c>
    </row>
    <row r="808" spans="1:17" x14ac:dyDescent="0.25">
      <c r="A808" s="53">
        <v>45051</v>
      </c>
      <c r="B808" s="1">
        <v>2</v>
      </c>
      <c r="D808" s="54" t="s">
        <v>699</v>
      </c>
      <c r="E808" s="42" t="s">
        <v>624</v>
      </c>
      <c r="I808" s="71">
        <v>781.2</v>
      </c>
      <c r="J808" s="53">
        <v>45052</v>
      </c>
      <c r="K808" s="55" t="s">
        <v>20</v>
      </c>
      <c r="N808" t="str">
        <f t="shared" si="61"/>
        <v>NÃO</v>
      </c>
      <c r="O808" t="str">
        <f t="shared" si="60"/>
        <v/>
      </c>
      <c r="P808" s="52" t="str">
        <f t="shared" si="62"/>
        <v>450512TED/PIX45052</v>
      </c>
      <c r="Q808" s="1">
        <f>IF(A808=0,"",VLOOKUP($A808,RESUMO!$A$8:$B$107,2,FALSE))</f>
        <v>26</v>
      </c>
    </row>
    <row r="809" spans="1:17" x14ac:dyDescent="0.25">
      <c r="A809" s="53">
        <v>45051</v>
      </c>
      <c r="B809" s="1">
        <v>2</v>
      </c>
      <c r="D809" s="54" t="s">
        <v>700</v>
      </c>
      <c r="E809" s="42" t="s">
        <v>626</v>
      </c>
      <c r="I809" s="71">
        <v>225</v>
      </c>
      <c r="J809" s="53">
        <v>45052</v>
      </c>
      <c r="K809" s="55" t="s">
        <v>20</v>
      </c>
      <c r="N809" t="str">
        <f t="shared" si="61"/>
        <v>SIM</v>
      </c>
      <c r="O809" t="str">
        <f t="shared" si="60"/>
        <v/>
      </c>
      <c r="P809" s="52" t="str">
        <f t="shared" si="62"/>
        <v>450512 NF A EMITIR45052</v>
      </c>
      <c r="Q809" s="1">
        <f>IF(A809=0,"",VLOOKUP($A809,RESUMO!$A$8:$B$107,2,FALSE))</f>
        <v>26</v>
      </c>
    </row>
    <row r="810" spans="1:17" x14ac:dyDescent="0.25">
      <c r="A810" s="53">
        <v>45051</v>
      </c>
      <c r="B810" s="1">
        <v>2</v>
      </c>
      <c r="D810" s="54" t="s">
        <v>701</v>
      </c>
      <c r="I810" s="71">
        <v>96</v>
      </c>
      <c r="J810" s="53">
        <v>45052</v>
      </c>
      <c r="K810" s="55" t="s">
        <v>53</v>
      </c>
      <c r="N810" t="str">
        <f t="shared" si="61"/>
        <v>NÃO</v>
      </c>
      <c r="O810" t="str">
        <f t="shared" si="60"/>
        <v/>
      </c>
      <c r="P810" s="52" t="str">
        <f t="shared" si="62"/>
        <v>45051245052</v>
      </c>
      <c r="Q810" s="1">
        <f>IF(A810=0,"",VLOOKUP($A810,RESUMO!$A$8:$B$107,2,FALSE))</f>
        <v>26</v>
      </c>
    </row>
    <row r="811" spans="1:17" x14ac:dyDescent="0.25">
      <c r="A811" s="53">
        <v>45051</v>
      </c>
      <c r="B811" s="1">
        <v>2</v>
      </c>
      <c r="D811" s="54" t="s">
        <v>78</v>
      </c>
      <c r="E811" s="42" t="s">
        <v>702</v>
      </c>
      <c r="I811" s="71">
        <v>3770</v>
      </c>
      <c r="J811" s="53">
        <v>45052</v>
      </c>
      <c r="K811" s="55" t="s">
        <v>33</v>
      </c>
      <c r="N811" t="str">
        <f t="shared" si="61"/>
        <v>NÃO</v>
      </c>
      <c r="O811" t="str">
        <f t="shared" si="60"/>
        <v/>
      </c>
      <c r="P811" s="52" t="str">
        <f t="shared" si="62"/>
        <v>450512AREIA - PED. Nº 2863 / 2870 / 332045052</v>
      </c>
      <c r="Q811" s="1">
        <f>IF(A811=0,"",VLOOKUP($A811,RESUMO!$A$8:$B$107,2,FALSE))</f>
        <v>26</v>
      </c>
    </row>
    <row r="812" spans="1:17" x14ac:dyDescent="0.25">
      <c r="A812" s="53">
        <v>45051</v>
      </c>
      <c r="B812" s="1">
        <v>3</v>
      </c>
      <c r="D812" s="54" t="s">
        <v>703</v>
      </c>
      <c r="I812" s="71">
        <v>2154.6799999999998</v>
      </c>
      <c r="J812" s="53">
        <v>45053</v>
      </c>
      <c r="K812" s="55" t="s">
        <v>20</v>
      </c>
      <c r="N812" t="str">
        <f t="shared" si="61"/>
        <v>NÃO</v>
      </c>
      <c r="O812" t="str">
        <f t="shared" si="60"/>
        <v/>
      </c>
      <c r="P812" s="52" t="str">
        <f t="shared" si="62"/>
        <v>45051345053</v>
      </c>
      <c r="Q812" s="1">
        <f>IF(A812=0,"",VLOOKUP($A812,RESUMO!$A$8:$B$107,2,FALSE))</f>
        <v>26</v>
      </c>
    </row>
    <row r="813" spans="1:17" x14ac:dyDescent="0.25">
      <c r="A813" s="53">
        <v>45051</v>
      </c>
      <c r="B813" s="1">
        <v>3</v>
      </c>
      <c r="D813" s="54" t="s">
        <v>580</v>
      </c>
      <c r="E813" s="42" t="s">
        <v>704</v>
      </c>
      <c r="I813" s="71">
        <v>2400</v>
      </c>
      <c r="J813" s="53">
        <v>45055</v>
      </c>
      <c r="K813" s="55" t="s">
        <v>33</v>
      </c>
      <c r="N813" t="str">
        <f t="shared" si="61"/>
        <v>SIM</v>
      </c>
      <c r="O813" t="str">
        <f t="shared" si="60"/>
        <v/>
      </c>
      <c r="P813" s="52" t="str">
        <f t="shared" si="62"/>
        <v>450513CIMENTO - NF 11895345055</v>
      </c>
      <c r="Q813" s="1">
        <f>IF(A813=0,"",VLOOKUP($A813,RESUMO!$A$8:$B$107,2,FALSE))</f>
        <v>26</v>
      </c>
    </row>
    <row r="814" spans="1:17" x14ac:dyDescent="0.25">
      <c r="A814" s="53">
        <v>45051</v>
      </c>
      <c r="B814" s="1">
        <v>3</v>
      </c>
      <c r="D814" s="54" t="s">
        <v>669</v>
      </c>
      <c r="E814" s="42" t="s">
        <v>705</v>
      </c>
      <c r="I814" s="71">
        <v>966.98</v>
      </c>
      <c r="J814" s="53">
        <v>45056</v>
      </c>
      <c r="K814" s="55" t="s">
        <v>148</v>
      </c>
      <c r="N814" t="str">
        <f t="shared" si="61"/>
        <v>NÃO</v>
      </c>
      <c r="O814" t="str">
        <f t="shared" si="60"/>
        <v/>
      </c>
      <c r="P814" s="52" t="str">
        <f t="shared" si="62"/>
        <v>450513LOCAÇÃO DE ANDAIMES - ND 5855845056</v>
      </c>
      <c r="Q814" s="1">
        <f>IF(A814=0,"",VLOOKUP($A814,RESUMO!$A$8:$B$107,2,FALSE))</f>
        <v>26</v>
      </c>
    </row>
    <row r="815" spans="1:17" x14ac:dyDescent="0.25">
      <c r="A815" s="53">
        <v>45051</v>
      </c>
      <c r="B815" s="1">
        <v>3</v>
      </c>
      <c r="D815" s="54" t="s">
        <v>145</v>
      </c>
      <c r="E815" s="42" t="s">
        <v>706</v>
      </c>
      <c r="I815" s="71">
        <v>100</v>
      </c>
      <c r="J815" s="53">
        <v>45057</v>
      </c>
      <c r="K815" s="55" t="s">
        <v>148</v>
      </c>
      <c r="N815" t="str">
        <f t="shared" si="61"/>
        <v>SIM</v>
      </c>
      <c r="O815" t="str">
        <f t="shared" si="60"/>
        <v/>
      </c>
      <c r="P815" s="52" t="str">
        <f t="shared" si="62"/>
        <v>450513MARTELO - NF 2049845057</v>
      </c>
      <c r="Q815" s="1">
        <f>IF(A815=0,"",VLOOKUP($A815,RESUMO!$A$8:$B$107,2,FALSE))</f>
        <v>26</v>
      </c>
    </row>
    <row r="816" spans="1:17" x14ac:dyDescent="0.25">
      <c r="A816" s="53">
        <v>45051</v>
      </c>
      <c r="B816" s="1">
        <v>3</v>
      </c>
      <c r="D816" s="54" t="s">
        <v>271</v>
      </c>
      <c r="E816" s="42" t="s">
        <v>707</v>
      </c>
      <c r="I816" s="71">
        <v>367.6</v>
      </c>
      <c r="J816" s="53">
        <v>45057</v>
      </c>
      <c r="K816" s="55" t="s">
        <v>33</v>
      </c>
      <c r="N816" t="str">
        <f t="shared" si="61"/>
        <v>SIM</v>
      </c>
      <c r="O816" t="str">
        <f t="shared" si="60"/>
        <v/>
      </c>
      <c r="P816" s="52" t="str">
        <f t="shared" si="62"/>
        <v>450513MATERIAIS DIVERSOS - NF 234845057</v>
      </c>
      <c r="Q816" s="1">
        <f>IF(A816=0,"",VLOOKUP($A816,RESUMO!$A$8:$B$107,2,FALSE))</f>
        <v>26</v>
      </c>
    </row>
    <row r="817" spans="1:17" x14ac:dyDescent="0.25">
      <c r="A817" s="53">
        <v>45051</v>
      </c>
      <c r="B817" s="1">
        <v>3</v>
      </c>
      <c r="D817" s="54" t="s">
        <v>708</v>
      </c>
      <c r="E817" s="42" t="s">
        <v>709</v>
      </c>
      <c r="I817" s="71">
        <v>1500</v>
      </c>
      <c r="J817" s="53">
        <v>45061</v>
      </c>
      <c r="K817" s="55" t="s">
        <v>148</v>
      </c>
      <c r="N817" t="str">
        <f t="shared" si="61"/>
        <v>SIM</v>
      </c>
      <c r="O817" t="str">
        <f t="shared" si="60"/>
        <v/>
      </c>
      <c r="P817" s="52" t="str">
        <f t="shared" si="62"/>
        <v>450513LOCAÇÃO DE CAÇAMBAS - NFS-e 20445061</v>
      </c>
      <c r="Q817" s="1">
        <f>IF(A817=0,"",VLOOKUP($A817,RESUMO!$A$8:$B$107,2,FALSE))</f>
        <v>26</v>
      </c>
    </row>
    <row r="818" spans="1:17" x14ac:dyDescent="0.25">
      <c r="A818" s="53">
        <v>45051</v>
      </c>
      <c r="B818" s="1">
        <v>3</v>
      </c>
      <c r="D818" s="54" t="s">
        <v>671</v>
      </c>
      <c r="E818" s="42" t="s">
        <v>710</v>
      </c>
      <c r="I818" s="71">
        <v>959.75</v>
      </c>
      <c r="J818" s="53">
        <v>45062</v>
      </c>
      <c r="K818" s="55" t="s">
        <v>33</v>
      </c>
      <c r="N818" t="str">
        <f t="shared" si="61"/>
        <v>SIM</v>
      </c>
      <c r="O818" t="str">
        <f t="shared" ref="O818:O881" si="63">IF($B818=5,"SIM","")</f>
        <v/>
      </c>
      <c r="P818" s="52" t="str">
        <f t="shared" si="62"/>
        <v>450513MATERIAIS ELÉTRICOS - NF 23237445062</v>
      </c>
      <c r="Q818" s="1">
        <f>IF(A818=0,"",VLOOKUP($A818,RESUMO!$A$8:$B$107,2,FALSE))</f>
        <v>26</v>
      </c>
    </row>
    <row r="819" spans="1:17" x14ac:dyDescent="0.25">
      <c r="A819" s="53">
        <v>45051</v>
      </c>
      <c r="B819" s="1">
        <v>3</v>
      </c>
      <c r="D819" s="54" t="s">
        <v>711</v>
      </c>
      <c r="E819" s="42" t="s">
        <v>712</v>
      </c>
      <c r="I819" s="71">
        <v>968.5</v>
      </c>
      <c r="J819" s="53">
        <v>45063</v>
      </c>
      <c r="K819" s="55" t="s">
        <v>33</v>
      </c>
      <c r="N819" t="str">
        <f t="shared" si="61"/>
        <v>SIM</v>
      </c>
      <c r="O819" t="str">
        <f t="shared" si="63"/>
        <v/>
      </c>
      <c r="P819" s="52" t="str">
        <f t="shared" si="62"/>
        <v>450513ESPUMA, PINO, PREGO, DISCO - NF 2468498445063</v>
      </c>
      <c r="Q819" s="1">
        <f>IF(A819=0,"",VLOOKUP($A819,RESUMO!$A$8:$B$107,2,FALSE))</f>
        <v>26</v>
      </c>
    </row>
    <row r="820" spans="1:17" x14ac:dyDescent="0.25">
      <c r="A820" s="53">
        <v>45051</v>
      </c>
      <c r="B820" s="1">
        <v>3</v>
      </c>
      <c r="D820" s="54" t="s">
        <v>145</v>
      </c>
      <c r="E820" s="42" t="s">
        <v>713</v>
      </c>
      <c r="I820" s="71">
        <v>214</v>
      </c>
      <c r="J820" s="53">
        <v>45064</v>
      </c>
      <c r="K820" s="55" t="s">
        <v>148</v>
      </c>
      <c r="N820" t="str">
        <f t="shared" si="61"/>
        <v>SIM</v>
      </c>
      <c r="O820" t="str">
        <f t="shared" si="63"/>
        <v/>
      </c>
      <c r="P820" s="52" t="str">
        <f t="shared" si="62"/>
        <v>450513KIT PROTEÇÃO - NF 228145064</v>
      </c>
      <c r="Q820" s="1">
        <f>IF(A820=0,"",VLOOKUP($A820,RESUMO!$A$8:$B$107,2,FALSE))</f>
        <v>26</v>
      </c>
    </row>
    <row r="821" spans="1:17" x14ac:dyDescent="0.25">
      <c r="A821" s="53">
        <v>45051</v>
      </c>
      <c r="B821" s="1">
        <v>3</v>
      </c>
      <c r="D821" s="54" t="s">
        <v>714</v>
      </c>
      <c r="I821" s="71">
        <v>593.19000000000005</v>
      </c>
      <c r="J821" s="53">
        <v>45065</v>
      </c>
      <c r="K821" s="55" t="s">
        <v>20</v>
      </c>
      <c r="N821" t="str">
        <f t="shared" si="61"/>
        <v>NÃO</v>
      </c>
      <c r="O821" t="str">
        <f t="shared" si="63"/>
        <v/>
      </c>
      <c r="P821" s="52" t="str">
        <f t="shared" si="62"/>
        <v>45051345065</v>
      </c>
      <c r="Q821" s="1">
        <f>IF(A821=0,"",VLOOKUP($A821,RESUMO!$A$8:$B$107,2,FALSE))</f>
        <v>26</v>
      </c>
    </row>
    <row r="822" spans="1:17" x14ac:dyDescent="0.25">
      <c r="A822" s="53">
        <v>45051</v>
      </c>
      <c r="B822" s="1">
        <v>3</v>
      </c>
      <c r="D822" s="54" t="s">
        <v>715</v>
      </c>
      <c r="I822" s="71">
        <v>10084.84</v>
      </c>
      <c r="J822" s="53">
        <v>45065</v>
      </c>
      <c r="K822" s="55" t="s">
        <v>20</v>
      </c>
      <c r="N822" t="str">
        <f t="shared" ref="N822:N824" si="64">IF(ISERROR(SEARCH("NF",E822,1)),"NÃO","SIM")</f>
        <v>NÃO</v>
      </c>
      <c r="O822" t="str">
        <f t="shared" si="63"/>
        <v/>
      </c>
      <c r="P822" s="52" t="str">
        <f t="shared" ref="P822:P824" si="65">A822&amp;B822&amp;C822&amp;E822&amp;G822&amp;EDATE(J822,0)</f>
        <v>45051345065</v>
      </c>
      <c r="Q822" s="1">
        <f>IF(A822=0,"",VLOOKUP($A822,RESUMO!$A$8:$B$107,2,FALSE))</f>
        <v>26</v>
      </c>
    </row>
    <row r="823" spans="1:17" x14ac:dyDescent="0.25">
      <c r="A823" s="53">
        <v>45051</v>
      </c>
      <c r="B823" s="1">
        <v>3</v>
      </c>
      <c r="D823" s="54" t="s">
        <v>580</v>
      </c>
      <c r="E823" s="42" t="s">
        <v>716</v>
      </c>
      <c r="I823" s="71">
        <v>2400</v>
      </c>
      <c r="J823" s="53">
        <v>45069</v>
      </c>
      <c r="K823" s="55" t="s">
        <v>33</v>
      </c>
      <c r="N823" t="str">
        <f t="shared" si="64"/>
        <v>SIM</v>
      </c>
      <c r="O823" t="str">
        <f t="shared" si="63"/>
        <v/>
      </c>
      <c r="P823" s="52" t="str">
        <f t="shared" si="65"/>
        <v>450513CIMENTO - NF 11923145069</v>
      </c>
      <c r="Q823" s="1">
        <f>IF(A823=0,"",VLOOKUP($A823,RESUMO!$A$8:$B$107,2,FALSE))</f>
        <v>26</v>
      </c>
    </row>
    <row r="824" spans="1:17" x14ac:dyDescent="0.25">
      <c r="A824" s="53">
        <v>45051</v>
      </c>
      <c r="B824" s="1">
        <v>5</v>
      </c>
      <c r="D824" s="54" t="s">
        <v>717</v>
      </c>
      <c r="E824" s="42" t="s">
        <v>718</v>
      </c>
      <c r="I824" s="71">
        <v>2536.75</v>
      </c>
      <c r="J824" s="53">
        <v>45040</v>
      </c>
      <c r="K824" s="55" t="s">
        <v>33</v>
      </c>
      <c r="N824" t="str">
        <f t="shared" si="64"/>
        <v>NÃO</v>
      </c>
      <c r="O824" t="str">
        <f t="shared" si="63"/>
        <v>SIM</v>
      </c>
      <c r="P824" s="52" t="str">
        <f t="shared" si="65"/>
        <v>450515TELAS45040</v>
      </c>
      <c r="Q824" s="1">
        <f>IF(A824=0,"",VLOOKUP($A824,RESUMO!$A$8:$B$107,2,FALSE))</f>
        <v>26</v>
      </c>
    </row>
    <row r="825" spans="1:17" x14ac:dyDescent="0.25">
      <c r="A825" s="53">
        <v>45174</v>
      </c>
      <c r="B825">
        <v>2</v>
      </c>
      <c r="C825" t="s">
        <v>50</v>
      </c>
      <c r="D825" t="s">
        <v>51</v>
      </c>
      <c r="E825" t="s">
        <v>720</v>
      </c>
      <c r="G825" s="64">
        <v>12500</v>
      </c>
      <c r="H825" s="56">
        <v>1</v>
      </c>
      <c r="I825" s="71">
        <v>12500</v>
      </c>
      <c r="J825" s="41">
        <v>45051</v>
      </c>
      <c r="K825" t="s">
        <v>53</v>
      </c>
      <c r="M825" t="s">
        <v>138</v>
      </c>
      <c r="O825" t="str">
        <f t="shared" ref="O825" si="66">IF($B825=5,"SIM","")</f>
        <v/>
      </c>
      <c r="P825" s="52" t="str">
        <f t="shared" ref="P825:P826" si="67">A825&amp;B825&amp;C825&amp;E825&amp;G825&amp;EDATE(J825,0)</f>
        <v>45174230104762000107ADM OBRA - PARC. 12/181250045051</v>
      </c>
      <c r="Q825" s="1">
        <f>IF(A825=0,"",VLOOKUP($A825,RESUMO!$A$8:$B$107,2,FALSE))</f>
        <v>34</v>
      </c>
    </row>
    <row r="826" spans="1:17" x14ac:dyDescent="0.25">
      <c r="A826" s="53">
        <v>45066</v>
      </c>
      <c r="B826" s="1">
        <v>1</v>
      </c>
      <c r="C826" t="s">
        <v>34</v>
      </c>
      <c r="D826" t="s">
        <v>35</v>
      </c>
      <c r="E826" t="s">
        <v>175</v>
      </c>
      <c r="I826" s="71">
        <v>612</v>
      </c>
      <c r="J826" s="41">
        <v>45066</v>
      </c>
      <c r="K826" s="55" t="s">
        <v>20</v>
      </c>
      <c r="N826" t="str">
        <f t="shared" ref="N826" si="68">IF(ISERROR(SEARCH("NF",E826,1)),"NÃO","SIM")</f>
        <v>NÃO</v>
      </c>
      <c r="O826" t="str">
        <f t="shared" si="63"/>
        <v/>
      </c>
      <c r="P826" s="52" t="str">
        <f t="shared" si="67"/>
        <v>45066170428051600SALÁRIO45066</v>
      </c>
      <c r="Q826" s="1">
        <f>IF(A826=0,"",VLOOKUP($A826,RESUMO!$A$8:$B$107,2,FALSE))</f>
        <v>27</v>
      </c>
    </row>
    <row r="827" spans="1:17" x14ac:dyDescent="0.25">
      <c r="A827" s="53">
        <v>45066</v>
      </c>
      <c r="B827" s="1">
        <v>1</v>
      </c>
      <c r="C827" t="s">
        <v>17</v>
      </c>
      <c r="D827" t="s">
        <v>18</v>
      </c>
      <c r="E827" t="s">
        <v>175</v>
      </c>
      <c r="I827" s="71">
        <v>1052</v>
      </c>
      <c r="J827" s="41">
        <v>45066</v>
      </c>
      <c r="K827" s="55" t="s">
        <v>20</v>
      </c>
      <c r="N827" t="str">
        <f t="shared" ref="N827:N890" si="69">IF(ISERROR(SEARCH("NF",E827,1)),"NÃO","SIM")</f>
        <v>NÃO</v>
      </c>
      <c r="O827" t="str">
        <f t="shared" si="63"/>
        <v/>
      </c>
      <c r="P827" s="52" t="str">
        <f t="shared" ref="P827:P890" si="70">A827&amp;B827&amp;C827&amp;E827&amp;G827&amp;EDATE(J827,0)</f>
        <v>45066112125858606SALÁRIO45066</v>
      </c>
      <c r="Q827" s="1">
        <f>IF(A827=0,"",VLOOKUP($A827,RESUMO!$A$8:$B$107,2,FALSE))</f>
        <v>27</v>
      </c>
    </row>
    <row r="828" spans="1:17" x14ac:dyDescent="0.25">
      <c r="A828" s="53">
        <v>45066</v>
      </c>
      <c r="B828" s="1">
        <v>1</v>
      </c>
      <c r="C828" t="s">
        <v>180</v>
      </c>
      <c r="D828" t="s">
        <v>181</v>
      </c>
      <c r="E828" t="s">
        <v>175</v>
      </c>
      <c r="I828" s="71">
        <v>612</v>
      </c>
      <c r="J828" s="41">
        <v>45066</v>
      </c>
      <c r="K828" s="55" t="s">
        <v>20</v>
      </c>
      <c r="N828" t="str">
        <f t="shared" si="69"/>
        <v>NÃO</v>
      </c>
      <c r="O828" t="str">
        <f t="shared" si="63"/>
        <v/>
      </c>
      <c r="P828" s="52" t="str">
        <f t="shared" si="70"/>
        <v>45066111200000000SALÁRIO45066</v>
      </c>
      <c r="Q828" s="1">
        <f>IF(A828=0,"",VLOOKUP($A828,RESUMO!$A$8:$B$107,2,FALSE))</f>
        <v>27</v>
      </c>
    </row>
    <row r="829" spans="1:17" x14ac:dyDescent="0.25">
      <c r="A829" s="53">
        <v>45066</v>
      </c>
      <c r="B829" s="1">
        <v>1</v>
      </c>
      <c r="C829" t="s">
        <v>279</v>
      </c>
      <c r="D829" t="s">
        <v>280</v>
      </c>
      <c r="E829" t="s">
        <v>175</v>
      </c>
      <c r="I829" s="71">
        <v>2129.1999999999998</v>
      </c>
      <c r="J829" s="41">
        <v>45066</v>
      </c>
      <c r="K829" s="55" t="s">
        <v>20</v>
      </c>
      <c r="N829" t="str">
        <f t="shared" si="69"/>
        <v>NÃO</v>
      </c>
      <c r="O829" t="str">
        <f t="shared" si="63"/>
        <v/>
      </c>
      <c r="P829" s="52" t="str">
        <f t="shared" si="70"/>
        <v>45066110526143614SALÁRIO45066</v>
      </c>
      <c r="Q829" s="1">
        <f>IF(A829=0,"",VLOOKUP($A829,RESUMO!$A$8:$B$107,2,FALSE))</f>
        <v>27</v>
      </c>
    </row>
    <row r="830" spans="1:17" x14ac:dyDescent="0.25">
      <c r="A830" s="53">
        <v>45066</v>
      </c>
      <c r="B830" s="1">
        <v>1</v>
      </c>
      <c r="C830" t="s">
        <v>391</v>
      </c>
      <c r="D830" t="s">
        <v>392</v>
      </c>
      <c r="E830" t="s">
        <v>175</v>
      </c>
      <c r="I830" s="71">
        <v>1052</v>
      </c>
      <c r="J830" s="41">
        <v>45066</v>
      </c>
      <c r="K830" s="55" t="s">
        <v>20</v>
      </c>
      <c r="N830" t="str">
        <f t="shared" si="69"/>
        <v>NÃO</v>
      </c>
      <c r="O830" t="str">
        <f t="shared" si="63"/>
        <v/>
      </c>
      <c r="P830" s="52" t="str">
        <f t="shared" si="70"/>
        <v>45066111776778650SALÁRIO45066</v>
      </c>
      <c r="Q830" s="1">
        <f>IF(A830=0,"",VLOOKUP($A830,RESUMO!$A$8:$B$107,2,FALSE))</f>
        <v>27</v>
      </c>
    </row>
    <row r="831" spans="1:17" x14ac:dyDescent="0.25">
      <c r="A831" s="53">
        <v>45066</v>
      </c>
      <c r="B831" s="1">
        <v>1</v>
      </c>
      <c r="C831" s="67" t="s">
        <v>529</v>
      </c>
      <c r="D831" s="54" t="s">
        <v>530</v>
      </c>
      <c r="E831" t="s">
        <v>175</v>
      </c>
      <c r="I831" s="71">
        <v>1052</v>
      </c>
      <c r="J831" s="41">
        <v>45066</v>
      </c>
      <c r="K831" s="55" t="s">
        <v>20</v>
      </c>
      <c r="N831" t="str">
        <f t="shared" si="69"/>
        <v>NÃO</v>
      </c>
      <c r="O831" t="str">
        <f t="shared" si="63"/>
        <v/>
      </c>
      <c r="P831" s="52" t="str">
        <f t="shared" si="70"/>
        <v>45066193649070600SALÁRIO45066</v>
      </c>
      <c r="Q831" s="1">
        <f>IF(A831=0,"",VLOOKUP($A831,RESUMO!$A$8:$B$107,2,FALSE))</f>
        <v>27</v>
      </c>
    </row>
    <row r="832" spans="1:17" x14ac:dyDescent="0.25">
      <c r="A832" s="53">
        <v>45066</v>
      </c>
      <c r="B832" s="1">
        <v>1</v>
      </c>
      <c r="C832" t="s">
        <v>334</v>
      </c>
      <c r="D832" t="s">
        <v>335</v>
      </c>
      <c r="E832" t="s">
        <v>175</v>
      </c>
      <c r="I832" s="71">
        <v>612</v>
      </c>
      <c r="J832" s="41">
        <v>45066</v>
      </c>
      <c r="K832" s="55" t="s">
        <v>20</v>
      </c>
      <c r="N832" t="str">
        <f t="shared" si="69"/>
        <v>NÃO</v>
      </c>
      <c r="O832" t="str">
        <f t="shared" si="63"/>
        <v/>
      </c>
      <c r="P832" s="52" t="str">
        <f t="shared" si="70"/>
        <v>45066103124439600SALÁRIO45066</v>
      </c>
      <c r="Q832" s="1">
        <f>IF(A832=0,"",VLOOKUP($A832,RESUMO!$A$8:$B$107,2,FALSE))</f>
        <v>27</v>
      </c>
    </row>
    <row r="833" spans="1:17" x14ac:dyDescent="0.25">
      <c r="A833" s="53">
        <v>45066</v>
      </c>
      <c r="B833" s="1">
        <v>1</v>
      </c>
      <c r="C833" t="s">
        <v>282</v>
      </c>
      <c r="D833" t="s">
        <v>283</v>
      </c>
      <c r="E833" t="s">
        <v>175</v>
      </c>
      <c r="I833" s="71">
        <v>778</v>
      </c>
      <c r="J833" s="41">
        <v>45066</v>
      </c>
      <c r="K833" s="55" t="s">
        <v>20</v>
      </c>
      <c r="N833" t="str">
        <f t="shared" si="69"/>
        <v>NÃO</v>
      </c>
      <c r="O833" t="str">
        <f t="shared" si="63"/>
        <v/>
      </c>
      <c r="P833" s="52" t="str">
        <f t="shared" si="70"/>
        <v>45066114758063613SALÁRIO45066</v>
      </c>
      <c r="Q833" s="1">
        <f>IF(A833=0,"",VLOOKUP($A833,RESUMO!$A$8:$B$107,2,FALSE))</f>
        <v>27</v>
      </c>
    </row>
    <row r="834" spans="1:17" x14ac:dyDescent="0.25">
      <c r="A834" s="53">
        <v>45066</v>
      </c>
      <c r="B834" s="1">
        <v>1</v>
      </c>
      <c r="C834" t="s">
        <v>285</v>
      </c>
      <c r="D834" t="s">
        <v>286</v>
      </c>
      <c r="E834" t="s">
        <v>175</v>
      </c>
      <c r="I834" s="71">
        <v>872</v>
      </c>
      <c r="J834" s="41">
        <v>45066</v>
      </c>
      <c r="K834" s="55" t="s">
        <v>20</v>
      </c>
      <c r="N834" t="str">
        <f t="shared" si="69"/>
        <v>NÃO</v>
      </c>
      <c r="O834" t="str">
        <f t="shared" si="63"/>
        <v/>
      </c>
      <c r="P834" s="52" t="str">
        <f t="shared" si="70"/>
        <v>45066106493573610SALÁRIO45066</v>
      </c>
      <c r="Q834" s="1">
        <f>IF(A834=0,"",VLOOKUP($A834,RESUMO!$A$8:$B$107,2,FALSE))</f>
        <v>27</v>
      </c>
    </row>
    <row r="835" spans="1:17" x14ac:dyDescent="0.25">
      <c r="A835" s="53">
        <v>45066</v>
      </c>
      <c r="B835" s="1">
        <v>1</v>
      </c>
      <c r="C835" s="68" t="s">
        <v>570</v>
      </c>
      <c r="D835" t="s">
        <v>571</v>
      </c>
      <c r="E835" t="s">
        <v>175</v>
      </c>
      <c r="I835" s="71">
        <v>1052</v>
      </c>
      <c r="J835" s="41">
        <v>45066</v>
      </c>
      <c r="K835" s="55" t="s">
        <v>20</v>
      </c>
      <c r="N835" t="str">
        <f t="shared" si="69"/>
        <v>NÃO</v>
      </c>
      <c r="O835" t="str">
        <f t="shared" si="63"/>
        <v/>
      </c>
      <c r="P835" s="52" t="str">
        <f t="shared" si="70"/>
        <v>45066113265085635SALÁRIO45066</v>
      </c>
      <c r="Q835" s="1">
        <f>IF(A835=0,"",VLOOKUP($A835,RESUMO!$A$8:$B$107,2,FALSE))</f>
        <v>27</v>
      </c>
    </row>
    <row r="836" spans="1:17" x14ac:dyDescent="0.25">
      <c r="A836" s="53">
        <v>45066</v>
      </c>
      <c r="B836" s="1">
        <v>1</v>
      </c>
      <c r="C836" s="68" t="s">
        <v>531</v>
      </c>
      <c r="D836" t="s">
        <v>532</v>
      </c>
      <c r="E836" t="s">
        <v>175</v>
      </c>
      <c r="I836" s="71">
        <v>1052</v>
      </c>
      <c r="J836" s="41">
        <v>45066</v>
      </c>
      <c r="K836" s="55" t="s">
        <v>20</v>
      </c>
      <c r="N836" t="str">
        <f t="shared" si="69"/>
        <v>NÃO</v>
      </c>
      <c r="O836" t="str">
        <f t="shared" si="63"/>
        <v/>
      </c>
      <c r="P836" s="52" t="str">
        <f t="shared" si="70"/>
        <v>45066106182897635SALÁRIO45066</v>
      </c>
      <c r="Q836" s="1">
        <f>IF(A836=0,"",VLOOKUP($A836,RESUMO!$A$8:$B$107,2,FALSE))</f>
        <v>27</v>
      </c>
    </row>
    <row r="837" spans="1:17" x14ac:dyDescent="0.25">
      <c r="A837" s="53">
        <v>45066</v>
      </c>
      <c r="B837" s="1">
        <v>2</v>
      </c>
      <c r="D837" s="54" t="s">
        <v>721</v>
      </c>
      <c r="E837" s="42" t="s">
        <v>644</v>
      </c>
      <c r="I837" s="71">
        <v>130</v>
      </c>
      <c r="J837" s="41">
        <v>45066</v>
      </c>
      <c r="K837" s="55" t="s">
        <v>20</v>
      </c>
      <c r="N837" t="str">
        <f t="shared" si="69"/>
        <v>SIM</v>
      </c>
      <c r="O837" t="str">
        <f t="shared" si="63"/>
        <v/>
      </c>
      <c r="P837" s="52" t="str">
        <f t="shared" si="70"/>
        <v>450662NF A EMITIR45066</v>
      </c>
      <c r="Q837" s="1">
        <f>IF(A837=0,"",VLOOKUP($A837,RESUMO!$A$8:$B$107,2,FALSE))</f>
        <v>27</v>
      </c>
    </row>
    <row r="838" spans="1:17" x14ac:dyDescent="0.25">
      <c r="A838" s="53">
        <v>45066</v>
      </c>
      <c r="B838" s="1">
        <v>2</v>
      </c>
      <c r="D838" s="54" t="s">
        <v>78</v>
      </c>
      <c r="E838" s="42" t="s">
        <v>722</v>
      </c>
      <c r="I838" s="71">
        <v>3769</v>
      </c>
      <c r="J838" s="41">
        <v>45066</v>
      </c>
      <c r="K838" s="55" t="s">
        <v>33</v>
      </c>
      <c r="N838" t="str">
        <f t="shared" si="69"/>
        <v>NÃO</v>
      </c>
      <c r="O838" t="str">
        <f t="shared" si="63"/>
        <v/>
      </c>
      <c r="P838" s="52" t="str">
        <f t="shared" si="70"/>
        <v>450662AREIA E BRITA - PED. Nº 3348/3501/351845066</v>
      </c>
      <c r="Q838" s="1">
        <f>IF(A838=0,"",VLOOKUP($A838,RESUMO!$A$8:$B$107,2,FALSE))</f>
        <v>27</v>
      </c>
    </row>
    <row r="839" spans="1:17" x14ac:dyDescent="0.25">
      <c r="A839" s="53">
        <v>45066</v>
      </c>
      <c r="B839" s="1">
        <v>3</v>
      </c>
      <c r="D839" s="54" t="s">
        <v>592</v>
      </c>
      <c r="E839" s="42" t="s">
        <v>723</v>
      </c>
      <c r="I839" s="71">
        <v>3101.18</v>
      </c>
      <c r="J839" s="41">
        <v>45070</v>
      </c>
      <c r="K839" s="55" t="s">
        <v>33</v>
      </c>
      <c r="N839" t="str">
        <f t="shared" si="69"/>
        <v>SIM</v>
      </c>
      <c r="O839" t="str">
        <f t="shared" si="63"/>
        <v/>
      </c>
      <c r="P839" s="52" t="str">
        <f t="shared" si="70"/>
        <v>450663MATERIAL DIVERSOS - NF 42090445070</v>
      </c>
      <c r="Q839" s="1">
        <f>IF(A839=0,"",VLOOKUP($A839,RESUMO!$A$8:$B$107,2,FALSE))</f>
        <v>27</v>
      </c>
    </row>
    <row r="840" spans="1:17" x14ac:dyDescent="0.25">
      <c r="A840" s="53">
        <v>45066</v>
      </c>
      <c r="B840" s="1">
        <v>3</v>
      </c>
      <c r="D840" s="54" t="s">
        <v>145</v>
      </c>
      <c r="E840" s="42" t="s">
        <v>724</v>
      </c>
      <c r="I840" s="71">
        <v>580</v>
      </c>
      <c r="J840" s="41">
        <v>45074</v>
      </c>
      <c r="K840" s="55" t="s">
        <v>148</v>
      </c>
      <c r="N840" t="str">
        <f t="shared" si="69"/>
        <v>SIM</v>
      </c>
      <c r="O840" t="str">
        <f t="shared" si="63"/>
        <v/>
      </c>
      <c r="P840" s="52" t="str">
        <f t="shared" si="70"/>
        <v>450663BETONEIRA E GUINCHO - NF 2065845074</v>
      </c>
      <c r="Q840" s="1">
        <f>IF(A840=0,"",VLOOKUP($A840,RESUMO!$A$8:$B$107,2,FALSE))</f>
        <v>27</v>
      </c>
    </row>
    <row r="841" spans="1:17" x14ac:dyDescent="0.25">
      <c r="A841" s="53">
        <v>45066</v>
      </c>
      <c r="B841" s="1">
        <v>3</v>
      </c>
      <c r="D841" s="54" t="s">
        <v>606</v>
      </c>
      <c r="E841" s="42" t="s">
        <v>725</v>
      </c>
      <c r="I841" s="71">
        <v>2617.67</v>
      </c>
      <c r="J841" s="41">
        <v>45074</v>
      </c>
      <c r="K841" s="55" t="s">
        <v>20</v>
      </c>
      <c r="N841" t="str">
        <f t="shared" si="69"/>
        <v>SIM</v>
      </c>
      <c r="O841" t="str">
        <f t="shared" si="63"/>
        <v/>
      </c>
      <c r="P841" s="52" t="str">
        <f t="shared" si="70"/>
        <v>450663CESTAS BASICAS - NF 20099345074</v>
      </c>
      <c r="Q841" s="1">
        <f>IF(A841=0,"",VLOOKUP($A841,RESUMO!$A$8:$B$107,2,FALSE))</f>
        <v>27</v>
      </c>
    </row>
    <row r="842" spans="1:17" x14ac:dyDescent="0.25">
      <c r="A842" s="53">
        <v>45066</v>
      </c>
      <c r="B842" s="1">
        <v>3</v>
      </c>
      <c r="D842" s="54" t="s">
        <v>605</v>
      </c>
      <c r="I842" s="71">
        <v>246.73</v>
      </c>
      <c r="J842" s="41">
        <v>45077</v>
      </c>
      <c r="K842" s="55" t="s">
        <v>20</v>
      </c>
      <c r="N842" t="str">
        <f t="shared" si="69"/>
        <v>NÃO</v>
      </c>
      <c r="O842" t="str">
        <f t="shared" si="63"/>
        <v/>
      </c>
      <c r="P842" s="52" t="str">
        <f t="shared" si="70"/>
        <v>45066345077</v>
      </c>
      <c r="Q842" s="1">
        <f>IF(A842=0,"",VLOOKUP($A842,RESUMO!$A$8:$B$107,2,FALSE))</f>
        <v>27</v>
      </c>
    </row>
    <row r="843" spans="1:17" x14ac:dyDescent="0.25">
      <c r="A843" s="53">
        <v>45066</v>
      </c>
      <c r="B843" s="1">
        <v>3</v>
      </c>
      <c r="D843" s="54" t="s">
        <v>145</v>
      </c>
      <c r="E843" s="42" t="s">
        <v>726</v>
      </c>
      <c r="I843" s="71">
        <v>40</v>
      </c>
      <c r="J843" s="41">
        <v>45080</v>
      </c>
      <c r="K843" s="55" t="s">
        <v>148</v>
      </c>
      <c r="N843" t="str">
        <f t="shared" si="69"/>
        <v>SIM</v>
      </c>
      <c r="O843" t="str">
        <f t="shared" si="63"/>
        <v/>
      </c>
      <c r="P843" s="52" t="str">
        <f t="shared" si="70"/>
        <v>450663CAÇAMBA - NF 2072145080</v>
      </c>
      <c r="Q843" s="1">
        <f>IF(A843=0,"",VLOOKUP($A843,RESUMO!$A$8:$B$107,2,FALSE))</f>
        <v>27</v>
      </c>
    </row>
    <row r="844" spans="1:17" x14ac:dyDescent="0.25">
      <c r="A844" s="53">
        <v>45066</v>
      </c>
      <c r="B844" s="1">
        <v>3</v>
      </c>
      <c r="D844" s="54" t="s">
        <v>580</v>
      </c>
      <c r="E844" s="42" t="s">
        <v>727</v>
      </c>
      <c r="I844" s="71">
        <v>2400</v>
      </c>
      <c r="J844" s="41">
        <v>45082</v>
      </c>
      <c r="K844" s="55" t="s">
        <v>33</v>
      </c>
      <c r="N844" t="str">
        <f t="shared" si="69"/>
        <v>SIM</v>
      </c>
      <c r="O844" t="str">
        <f t="shared" si="63"/>
        <v/>
      </c>
      <c r="P844" s="52" t="str">
        <f t="shared" si="70"/>
        <v>450663CIMENTO - NF 11960345082</v>
      </c>
      <c r="Q844" s="1">
        <f>IF(A844=0,"",VLOOKUP($A844,RESUMO!$A$8:$B$107,2,FALSE))</f>
        <v>27</v>
      </c>
    </row>
    <row r="845" spans="1:17" x14ac:dyDescent="0.25">
      <c r="A845" s="53">
        <v>45066</v>
      </c>
      <c r="B845" s="1">
        <v>3</v>
      </c>
      <c r="D845" s="54" t="s">
        <v>728</v>
      </c>
      <c r="E845" s="42" t="s">
        <v>729</v>
      </c>
      <c r="I845" s="71">
        <v>6769.58</v>
      </c>
      <c r="J845" s="41">
        <v>45085</v>
      </c>
      <c r="K845" s="55" t="s">
        <v>48</v>
      </c>
      <c r="N845" t="str">
        <f t="shared" si="69"/>
        <v>SIM</v>
      </c>
      <c r="O845" t="str">
        <f t="shared" si="63"/>
        <v/>
      </c>
      <c r="P845" s="52" t="str">
        <f t="shared" si="70"/>
        <v>450663QUADRO DE COMANDO - NF 11545085</v>
      </c>
      <c r="Q845" s="1">
        <f>IF(A845=0,"",VLOOKUP($A845,RESUMO!$A$8:$B$107,2,FALSE))</f>
        <v>27</v>
      </c>
    </row>
    <row r="846" spans="1:17" x14ac:dyDescent="0.25">
      <c r="A846" s="53">
        <v>45066</v>
      </c>
      <c r="B846" s="1">
        <v>5</v>
      </c>
      <c r="D846" s="54" t="s">
        <v>696</v>
      </c>
      <c r="E846" s="42" t="s">
        <v>730</v>
      </c>
      <c r="I846" s="71">
        <v>25</v>
      </c>
      <c r="J846" s="41">
        <v>45022</v>
      </c>
      <c r="K846" s="55" t="s">
        <v>28</v>
      </c>
      <c r="N846" t="str">
        <f t="shared" si="69"/>
        <v>NÃO</v>
      </c>
      <c r="O846" t="str">
        <f t="shared" si="63"/>
        <v>SIM</v>
      </c>
      <c r="P846" s="52" t="str">
        <f t="shared" si="70"/>
        <v>450665FRETE 45022</v>
      </c>
      <c r="Q846" s="1">
        <f>IF(A846=0,"",VLOOKUP($A846,RESUMO!$A$8:$B$107,2,FALSE))</f>
        <v>27</v>
      </c>
    </row>
    <row r="847" spans="1:17" x14ac:dyDescent="0.25">
      <c r="A847" s="53">
        <v>45066</v>
      </c>
      <c r="B847" s="1">
        <v>5</v>
      </c>
      <c r="D847" s="54" t="s">
        <v>731</v>
      </c>
      <c r="E847" s="42" t="s">
        <v>732</v>
      </c>
      <c r="I847" s="71">
        <v>8279.93</v>
      </c>
      <c r="J847" s="41">
        <v>45055</v>
      </c>
      <c r="K847" s="55" t="s">
        <v>33</v>
      </c>
      <c r="N847" t="str">
        <f t="shared" si="69"/>
        <v>NÃO</v>
      </c>
      <c r="O847" t="str">
        <f t="shared" si="63"/>
        <v>SIM</v>
      </c>
      <c r="P847" s="52" t="str">
        <f t="shared" si="70"/>
        <v>450665IMPERMEABILIZAÇÃO45055</v>
      </c>
      <c r="Q847" s="1">
        <f>IF(A847=0,"",VLOOKUP($A847,RESUMO!$A$8:$B$107,2,FALSE))</f>
        <v>27</v>
      </c>
    </row>
    <row r="848" spans="1:17" x14ac:dyDescent="0.25">
      <c r="A848" s="53">
        <v>45066</v>
      </c>
      <c r="B848" s="1">
        <v>5</v>
      </c>
      <c r="D848" s="54" t="s">
        <v>731</v>
      </c>
      <c r="E848" s="42" t="s">
        <v>732</v>
      </c>
      <c r="I848" s="71">
        <v>10000</v>
      </c>
      <c r="J848" s="41">
        <v>45055</v>
      </c>
      <c r="K848" s="55" t="s">
        <v>33</v>
      </c>
      <c r="N848" t="str">
        <f t="shared" si="69"/>
        <v>NÃO</v>
      </c>
      <c r="O848" t="str">
        <f t="shared" si="63"/>
        <v>SIM</v>
      </c>
      <c r="P848" s="52" t="str">
        <f t="shared" si="70"/>
        <v>450665IMPERMEABILIZAÇÃO45055</v>
      </c>
      <c r="Q848" s="1">
        <f>IF(A848=0,"",VLOOKUP($A848,RESUMO!$A$8:$B$107,2,FALSE))</f>
        <v>27</v>
      </c>
    </row>
    <row r="849" spans="1:17" x14ac:dyDescent="0.25">
      <c r="A849" s="53">
        <v>45066</v>
      </c>
      <c r="B849" s="1">
        <v>5</v>
      </c>
      <c r="D849" s="54" t="s">
        <v>731</v>
      </c>
      <c r="E849" s="42" t="s">
        <v>732</v>
      </c>
      <c r="I849" s="71">
        <v>5000</v>
      </c>
      <c r="J849" s="41">
        <v>45055</v>
      </c>
      <c r="K849" s="55" t="s">
        <v>33</v>
      </c>
      <c r="N849" t="str">
        <f t="shared" si="69"/>
        <v>NÃO</v>
      </c>
      <c r="O849" t="str">
        <f t="shared" si="63"/>
        <v>SIM</v>
      </c>
      <c r="P849" s="52" t="str">
        <f t="shared" si="70"/>
        <v>450665IMPERMEABILIZAÇÃO45055</v>
      </c>
      <c r="Q849" s="1">
        <f>IF(A849=0,"",VLOOKUP($A849,RESUMO!$A$8:$B$107,2,FALSE))</f>
        <v>27</v>
      </c>
    </row>
    <row r="850" spans="1:17" x14ac:dyDescent="0.25">
      <c r="A850" s="53">
        <v>45082</v>
      </c>
      <c r="B850" s="1">
        <v>1</v>
      </c>
      <c r="C850" t="s">
        <v>34</v>
      </c>
      <c r="D850" t="s">
        <v>35</v>
      </c>
      <c r="E850" t="s">
        <v>175</v>
      </c>
      <c r="I850" s="71">
        <v>1486.8</v>
      </c>
      <c r="J850" s="41">
        <v>45083</v>
      </c>
      <c r="K850" s="55" t="s">
        <v>20</v>
      </c>
      <c r="N850" t="str">
        <f t="shared" si="69"/>
        <v>NÃO</v>
      </c>
      <c r="O850" t="str">
        <f t="shared" si="63"/>
        <v/>
      </c>
      <c r="P850" s="52" t="str">
        <f t="shared" si="70"/>
        <v>45082170428051600SALÁRIO45083</v>
      </c>
      <c r="Q850" s="1">
        <f>IF(A850=0,"",VLOOKUP($A850,RESUMO!$A$8:$B$107,2,FALSE))</f>
        <v>28</v>
      </c>
    </row>
    <row r="851" spans="1:17" x14ac:dyDescent="0.25">
      <c r="A851" s="53">
        <v>45082</v>
      </c>
      <c r="B851" s="1">
        <v>1</v>
      </c>
      <c r="C851" t="s">
        <v>17</v>
      </c>
      <c r="D851" t="s">
        <v>18</v>
      </c>
      <c r="E851" t="s">
        <v>175</v>
      </c>
      <c r="I851" s="71">
        <v>2046.05</v>
      </c>
      <c r="J851" s="41">
        <v>45083</v>
      </c>
      <c r="K851" s="55" t="s">
        <v>20</v>
      </c>
      <c r="N851" t="str">
        <f t="shared" si="69"/>
        <v>NÃO</v>
      </c>
      <c r="O851" t="str">
        <f t="shared" si="63"/>
        <v/>
      </c>
      <c r="P851" s="52" t="str">
        <f t="shared" si="70"/>
        <v>45082112125858606SALÁRIO45083</v>
      </c>
      <c r="Q851" s="1">
        <f>IF(A851=0,"",VLOOKUP($A851,RESUMO!$A$8:$B$107,2,FALSE))</f>
        <v>28</v>
      </c>
    </row>
    <row r="852" spans="1:17" x14ac:dyDescent="0.25">
      <c r="A852" s="53">
        <v>45082</v>
      </c>
      <c r="B852" s="1">
        <v>1</v>
      </c>
      <c r="C852" t="s">
        <v>180</v>
      </c>
      <c r="D852" t="s">
        <v>181</v>
      </c>
      <c r="E852" t="s">
        <v>175</v>
      </c>
      <c r="I852" s="71">
        <v>48.45</v>
      </c>
      <c r="J852" s="41">
        <v>45083</v>
      </c>
      <c r="K852" s="55" t="s">
        <v>20</v>
      </c>
      <c r="N852" t="str">
        <f t="shared" si="69"/>
        <v>NÃO</v>
      </c>
      <c r="O852" t="str">
        <f t="shared" si="63"/>
        <v/>
      </c>
      <c r="P852" s="52" t="str">
        <f t="shared" si="70"/>
        <v>45082111200000000SALÁRIO45083</v>
      </c>
      <c r="Q852" s="1">
        <f>IF(A852=0,"",VLOOKUP($A852,RESUMO!$A$8:$B$107,2,FALSE))</f>
        <v>28</v>
      </c>
    </row>
    <row r="853" spans="1:17" x14ac:dyDescent="0.25">
      <c r="A853" s="53">
        <v>45082</v>
      </c>
      <c r="B853" s="1">
        <v>1</v>
      </c>
      <c r="C853" t="s">
        <v>279</v>
      </c>
      <c r="D853" t="s">
        <v>280</v>
      </c>
      <c r="E853" t="s">
        <v>175</v>
      </c>
      <c r="I853" s="71">
        <v>3097.57</v>
      </c>
      <c r="J853" s="41">
        <v>45083</v>
      </c>
      <c r="K853" s="55" t="s">
        <v>20</v>
      </c>
      <c r="N853" t="str">
        <f t="shared" si="69"/>
        <v>NÃO</v>
      </c>
      <c r="O853" t="str">
        <f t="shared" si="63"/>
        <v/>
      </c>
      <c r="P853" s="52" t="str">
        <f t="shared" si="70"/>
        <v>45082110526143614SALÁRIO45083</v>
      </c>
      <c r="Q853" s="1">
        <f>IF(A853=0,"",VLOOKUP($A853,RESUMO!$A$8:$B$107,2,FALSE))</f>
        <v>28</v>
      </c>
    </row>
    <row r="854" spans="1:17" x14ac:dyDescent="0.25">
      <c r="A854" s="53">
        <v>45082</v>
      </c>
      <c r="B854" s="1">
        <v>1</v>
      </c>
      <c r="C854" t="s">
        <v>391</v>
      </c>
      <c r="D854" t="s">
        <v>392</v>
      </c>
      <c r="E854" t="s">
        <v>175</v>
      </c>
      <c r="I854" s="71">
        <v>2239.25</v>
      </c>
      <c r="J854" s="41">
        <v>45083</v>
      </c>
      <c r="K854" s="55" t="s">
        <v>20</v>
      </c>
      <c r="N854" t="str">
        <f t="shared" si="69"/>
        <v>NÃO</v>
      </c>
      <c r="O854" t="str">
        <f t="shared" si="63"/>
        <v/>
      </c>
      <c r="P854" s="52" t="str">
        <f t="shared" si="70"/>
        <v>45082111776778650SALÁRIO45083</v>
      </c>
      <c r="Q854" s="1">
        <f>IF(A854=0,"",VLOOKUP($A854,RESUMO!$A$8:$B$107,2,FALSE))</f>
        <v>28</v>
      </c>
    </row>
    <row r="855" spans="1:17" x14ac:dyDescent="0.25">
      <c r="A855" s="53">
        <v>45082</v>
      </c>
      <c r="B855" s="1">
        <v>1</v>
      </c>
      <c r="C855" s="67" t="s">
        <v>529</v>
      </c>
      <c r="D855" s="54" t="s">
        <v>530</v>
      </c>
      <c r="E855" t="s">
        <v>175</v>
      </c>
      <c r="I855" s="71">
        <v>2256.0500000000002</v>
      </c>
      <c r="J855" s="41">
        <v>45083</v>
      </c>
      <c r="K855" s="55" t="s">
        <v>20</v>
      </c>
      <c r="N855" t="str">
        <f t="shared" si="69"/>
        <v>NÃO</v>
      </c>
      <c r="O855" t="str">
        <f t="shared" si="63"/>
        <v/>
      </c>
      <c r="P855" s="52" t="str">
        <f t="shared" si="70"/>
        <v>45082193649070600SALÁRIO45083</v>
      </c>
      <c r="Q855" s="1">
        <f>IF(A855=0,"",VLOOKUP($A855,RESUMO!$A$8:$B$107,2,FALSE))</f>
        <v>28</v>
      </c>
    </row>
    <row r="856" spans="1:17" x14ac:dyDescent="0.25">
      <c r="A856" s="53">
        <v>45082</v>
      </c>
      <c r="B856" s="1">
        <v>1</v>
      </c>
      <c r="C856" t="s">
        <v>334</v>
      </c>
      <c r="D856" t="s">
        <v>335</v>
      </c>
      <c r="E856" t="s">
        <v>175</v>
      </c>
      <c r="I856" s="71">
        <v>1696.8</v>
      </c>
      <c r="J856" s="41">
        <v>45083</v>
      </c>
      <c r="K856" s="55" t="s">
        <v>20</v>
      </c>
      <c r="N856" t="str">
        <f t="shared" si="69"/>
        <v>NÃO</v>
      </c>
      <c r="O856" t="str">
        <f t="shared" si="63"/>
        <v/>
      </c>
      <c r="P856" s="52" t="str">
        <f t="shared" si="70"/>
        <v>45082103124439600SALÁRIO45083</v>
      </c>
      <c r="Q856" s="1">
        <f>IF(A856=0,"",VLOOKUP($A856,RESUMO!$A$8:$B$107,2,FALSE))</f>
        <v>28</v>
      </c>
    </row>
    <row r="857" spans="1:17" x14ac:dyDescent="0.25">
      <c r="A857" s="53">
        <v>45082</v>
      </c>
      <c r="B857" s="1">
        <v>1</v>
      </c>
      <c r="C857" t="s">
        <v>282</v>
      </c>
      <c r="D857" t="s">
        <v>283</v>
      </c>
      <c r="E857" t="s">
        <v>175</v>
      </c>
      <c r="I857" s="71">
        <v>1849.75</v>
      </c>
      <c r="J857" s="41">
        <v>45083</v>
      </c>
      <c r="K857" s="55" t="s">
        <v>20</v>
      </c>
      <c r="N857" t="str">
        <f t="shared" si="69"/>
        <v>NÃO</v>
      </c>
      <c r="O857" t="str">
        <f t="shared" si="63"/>
        <v/>
      </c>
      <c r="P857" s="52" t="str">
        <f t="shared" si="70"/>
        <v>45082114758063613SALÁRIO45083</v>
      </c>
      <c r="Q857" s="1">
        <f>IF(A857=0,"",VLOOKUP($A857,RESUMO!$A$8:$B$107,2,FALSE))</f>
        <v>28</v>
      </c>
    </row>
    <row r="858" spans="1:17" x14ac:dyDescent="0.25">
      <c r="A858" s="53">
        <v>45082</v>
      </c>
      <c r="B858" s="1">
        <v>1</v>
      </c>
      <c r="C858" t="s">
        <v>285</v>
      </c>
      <c r="D858" t="s">
        <v>286</v>
      </c>
      <c r="E858" t="s">
        <v>175</v>
      </c>
      <c r="I858" s="71">
        <v>2028.3</v>
      </c>
      <c r="J858" s="41">
        <v>45083</v>
      </c>
      <c r="K858" s="55" t="s">
        <v>20</v>
      </c>
      <c r="N858" t="str">
        <f t="shared" si="69"/>
        <v>NÃO</v>
      </c>
      <c r="O858" t="str">
        <f t="shared" si="63"/>
        <v/>
      </c>
      <c r="P858" s="52" t="str">
        <f t="shared" si="70"/>
        <v>45082106493573610SALÁRIO45083</v>
      </c>
      <c r="Q858" s="1">
        <f>IF(A858=0,"",VLOOKUP($A858,RESUMO!$A$8:$B$107,2,FALSE))</f>
        <v>28</v>
      </c>
    </row>
    <row r="859" spans="1:17" x14ac:dyDescent="0.25">
      <c r="A859" s="53">
        <v>45082</v>
      </c>
      <c r="B859" s="1">
        <v>1</v>
      </c>
      <c r="C859" s="68" t="s">
        <v>570</v>
      </c>
      <c r="D859" t="s">
        <v>571</v>
      </c>
      <c r="E859" t="s">
        <v>175</v>
      </c>
      <c r="I859" s="71">
        <v>2345.3000000000002</v>
      </c>
      <c r="J859" s="41">
        <v>45083</v>
      </c>
      <c r="K859" s="55" t="s">
        <v>20</v>
      </c>
      <c r="N859" t="str">
        <f t="shared" si="69"/>
        <v>NÃO</v>
      </c>
      <c r="O859" t="str">
        <f t="shared" si="63"/>
        <v/>
      </c>
      <c r="P859" s="52" t="str">
        <f t="shared" si="70"/>
        <v>45082113265085635SALÁRIO45083</v>
      </c>
      <c r="Q859" s="1">
        <f>IF(A859=0,"",VLOOKUP($A859,RESUMO!$A$8:$B$107,2,FALSE))</f>
        <v>28</v>
      </c>
    </row>
    <row r="860" spans="1:17" x14ac:dyDescent="0.25">
      <c r="A860" s="53">
        <v>45082</v>
      </c>
      <c r="B860" s="1">
        <v>1</v>
      </c>
      <c r="C860" s="68" t="s">
        <v>531</v>
      </c>
      <c r="D860" t="s">
        <v>532</v>
      </c>
      <c r="E860" t="s">
        <v>175</v>
      </c>
      <c r="I860" s="71">
        <v>2256.0500000000002</v>
      </c>
      <c r="J860" s="41">
        <v>45083</v>
      </c>
      <c r="K860" s="55" t="s">
        <v>20</v>
      </c>
      <c r="N860" t="str">
        <f t="shared" si="69"/>
        <v>NÃO</v>
      </c>
      <c r="O860" t="str">
        <f t="shared" si="63"/>
        <v/>
      </c>
      <c r="P860" s="52" t="str">
        <f t="shared" si="70"/>
        <v>45082106182897635SALÁRIO45083</v>
      </c>
      <c r="Q860" s="1">
        <f>IF(A860=0,"",VLOOKUP($A860,RESUMO!$A$8:$B$107,2,FALSE))</f>
        <v>28</v>
      </c>
    </row>
    <row r="861" spans="1:17" x14ac:dyDescent="0.25">
      <c r="A861" s="53">
        <v>45082</v>
      </c>
      <c r="B861" s="1">
        <v>1</v>
      </c>
      <c r="C861" t="s">
        <v>180</v>
      </c>
      <c r="D861" t="s">
        <v>181</v>
      </c>
      <c r="E861" s="42" t="s">
        <v>367</v>
      </c>
      <c r="I861" s="71">
        <v>1052.72</v>
      </c>
      <c r="J861" s="41">
        <v>45083</v>
      </c>
      <c r="K861" s="55" t="s">
        <v>20</v>
      </c>
      <c r="N861" t="str">
        <f t="shared" si="69"/>
        <v>NÃO</v>
      </c>
      <c r="O861" t="str">
        <f t="shared" si="63"/>
        <v/>
      </c>
      <c r="P861" s="52" t="str">
        <f t="shared" si="70"/>
        <v>45082111200000000RESCISÃO45083</v>
      </c>
      <c r="Q861" s="1">
        <f>IF(A861=0,"",VLOOKUP($A861,RESUMO!$A$8:$B$107,2,FALSE))</f>
        <v>28</v>
      </c>
    </row>
    <row r="862" spans="1:17" x14ac:dyDescent="0.25">
      <c r="A862" s="53">
        <v>45082</v>
      </c>
      <c r="B862" s="1">
        <v>2</v>
      </c>
      <c r="D862" s="51" t="s">
        <v>733</v>
      </c>
      <c r="E862" s="42" t="s">
        <v>624</v>
      </c>
      <c r="I862" s="71">
        <v>781.2</v>
      </c>
      <c r="J862" s="41">
        <v>45083</v>
      </c>
      <c r="K862" s="55" t="s">
        <v>20</v>
      </c>
      <c r="N862" t="str">
        <f t="shared" si="69"/>
        <v>NÃO</v>
      </c>
      <c r="O862" t="str">
        <f t="shared" si="63"/>
        <v/>
      </c>
      <c r="P862" s="52" t="str">
        <f t="shared" si="70"/>
        <v>450822TED/PIX45083</v>
      </c>
      <c r="Q862" s="1">
        <f>IF(A862=0,"",VLOOKUP($A862,RESUMO!$A$8:$B$107,2,FALSE))</f>
        <v>28</v>
      </c>
    </row>
    <row r="863" spans="1:17" x14ac:dyDescent="0.25">
      <c r="A863" s="53">
        <v>45082</v>
      </c>
      <c r="B863" s="1">
        <v>2</v>
      </c>
      <c r="D863" s="51" t="s">
        <v>734</v>
      </c>
      <c r="E863" s="42" t="s">
        <v>626</v>
      </c>
      <c r="I863" s="71">
        <v>225</v>
      </c>
      <c r="J863" s="41">
        <v>45083</v>
      </c>
      <c r="K863" s="55" t="s">
        <v>20</v>
      </c>
      <c r="N863" t="str">
        <f t="shared" si="69"/>
        <v>SIM</v>
      </c>
      <c r="O863" t="str">
        <f t="shared" si="63"/>
        <v/>
      </c>
      <c r="P863" s="52" t="str">
        <f t="shared" si="70"/>
        <v>450822 NF A EMITIR45083</v>
      </c>
      <c r="Q863" s="1">
        <f>IF(A863=0,"",VLOOKUP($A863,RESUMO!$A$8:$B$107,2,FALSE))</f>
        <v>28</v>
      </c>
    </row>
    <row r="864" spans="1:17" x14ac:dyDescent="0.25">
      <c r="A864" s="53">
        <v>45082</v>
      </c>
      <c r="B864" s="1">
        <v>2</v>
      </c>
      <c r="D864" s="51" t="s">
        <v>735</v>
      </c>
      <c r="I864" s="71">
        <v>96</v>
      </c>
      <c r="J864" s="41">
        <v>45083</v>
      </c>
      <c r="K864" s="55" t="s">
        <v>53</v>
      </c>
      <c r="N864" t="str">
        <f t="shared" si="69"/>
        <v>NÃO</v>
      </c>
      <c r="O864" t="str">
        <f t="shared" si="63"/>
        <v/>
      </c>
      <c r="P864" s="52" t="str">
        <f t="shared" si="70"/>
        <v>45082245083</v>
      </c>
      <c r="Q864" s="1">
        <f>IF(A864=0,"",VLOOKUP($A864,RESUMO!$A$8:$B$107,2,FALSE))</f>
        <v>28</v>
      </c>
    </row>
    <row r="865" spans="1:17" x14ac:dyDescent="0.25">
      <c r="A865" s="53">
        <v>45082</v>
      </c>
      <c r="B865" s="1">
        <v>2</v>
      </c>
      <c r="D865" s="51" t="s">
        <v>78</v>
      </c>
      <c r="E865" s="42" t="s">
        <v>736</v>
      </c>
      <c r="I865" s="71">
        <v>1305</v>
      </c>
      <c r="J865" s="41">
        <v>45083</v>
      </c>
      <c r="K865" s="55" t="s">
        <v>33</v>
      </c>
      <c r="N865" t="str">
        <f t="shared" si="69"/>
        <v>NÃO</v>
      </c>
      <c r="O865" t="str">
        <f t="shared" si="63"/>
        <v/>
      </c>
      <c r="P865" s="52" t="str">
        <f t="shared" si="70"/>
        <v>450822AREIA - PED. Nº 353745083</v>
      </c>
      <c r="Q865" s="1">
        <f>IF(A865=0,"",VLOOKUP($A865,RESUMO!$A$8:$B$107,2,FALSE))</f>
        <v>28</v>
      </c>
    </row>
    <row r="866" spans="1:17" x14ac:dyDescent="0.25">
      <c r="A866" s="53">
        <v>45082</v>
      </c>
      <c r="B866" s="1">
        <v>3</v>
      </c>
      <c r="D866" s="51" t="s">
        <v>737</v>
      </c>
      <c r="I866" s="71">
        <v>2102.7399999999998</v>
      </c>
      <c r="J866" s="41">
        <v>45084</v>
      </c>
      <c r="K866" s="55" t="s">
        <v>20</v>
      </c>
      <c r="N866" t="str">
        <f t="shared" si="69"/>
        <v>NÃO</v>
      </c>
      <c r="O866" t="str">
        <f t="shared" si="63"/>
        <v/>
      </c>
      <c r="P866" s="52" t="str">
        <f t="shared" si="70"/>
        <v>45082345084</v>
      </c>
      <c r="Q866" s="1">
        <f>IF(A866=0,"",VLOOKUP($A866,RESUMO!$A$8:$B$107,2,FALSE))</f>
        <v>28</v>
      </c>
    </row>
    <row r="867" spans="1:17" x14ac:dyDescent="0.25">
      <c r="A867" s="53">
        <v>45082</v>
      </c>
      <c r="B867" s="1">
        <v>3</v>
      </c>
      <c r="D867" s="51" t="s">
        <v>669</v>
      </c>
      <c r="E867" s="42" t="s">
        <v>738</v>
      </c>
      <c r="I867" s="71">
        <v>966.98</v>
      </c>
      <c r="J867" s="41">
        <v>45085</v>
      </c>
      <c r="K867" s="55" t="s">
        <v>148</v>
      </c>
      <c r="N867" t="str">
        <f t="shared" si="69"/>
        <v>NÃO</v>
      </c>
      <c r="O867" t="str">
        <f t="shared" si="63"/>
        <v/>
      </c>
      <c r="P867" s="52" t="str">
        <f t="shared" si="70"/>
        <v>450823LOCAÇÃO DE EQUIPAMENTOS - ND 5901545085</v>
      </c>
      <c r="Q867" s="1">
        <f>IF(A867=0,"",VLOOKUP($A867,RESUMO!$A$8:$B$107,2,FALSE))</f>
        <v>28</v>
      </c>
    </row>
    <row r="868" spans="1:17" x14ac:dyDescent="0.25">
      <c r="A868" s="53">
        <v>45082</v>
      </c>
      <c r="B868" s="1">
        <v>3</v>
      </c>
      <c r="D868" s="51" t="s">
        <v>739</v>
      </c>
      <c r="I868" s="71">
        <v>624.4</v>
      </c>
      <c r="J868" s="41">
        <v>45084</v>
      </c>
      <c r="K868" s="55" t="s">
        <v>20</v>
      </c>
      <c r="N868" t="str">
        <f t="shared" si="69"/>
        <v>NÃO</v>
      </c>
      <c r="O868" t="str">
        <f t="shared" si="63"/>
        <v/>
      </c>
      <c r="P868" s="52" t="str">
        <f t="shared" si="70"/>
        <v>45082345084</v>
      </c>
      <c r="Q868" s="1">
        <f>IF(A868=0,"",VLOOKUP($A868,RESUMO!$A$8:$B$107,2,FALSE))</f>
        <v>28</v>
      </c>
    </row>
    <row r="869" spans="1:17" x14ac:dyDescent="0.25">
      <c r="A869" s="53">
        <v>45082</v>
      </c>
      <c r="B869" s="1">
        <v>3</v>
      </c>
      <c r="D869" s="51" t="s">
        <v>145</v>
      </c>
      <c r="E869" s="42" t="s">
        <v>740</v>
      </c>
      <c r="I869" s="71">
        <v>270</v>
      </c>
      <c r="J869" s="41">
        <v>45089</v>
      </c>
      <c r="K869" s="55" t="s">
        <v>148</v>
      </c>
      <c r="N869" t="str">
        <f t="shared" si="69"/>
        <v>SIM</v>
      </c>
      <c r="O869" t="str">
        <f t="shared" si="63"/>
        <v/>
      </c>
      <c r="P869" s="52" t="str">
        <f t="shared" si="70"/>
        <v>450823MARTELO - NF 2083645089</v>
      </c>
      <c r="Q869" s="1">
        <f>IF(A869=0,"",VLOOKUP($A869,RESUMO!$A$8:$B$107,2,FALSE))</f>
        <v>28</v>
      </c>
    </row>
    <row r="870" spans="1:17" x14ac:dyDescent="0.25">
      <c r="A870" s="53">
        <v>45082</v>
      </c>
      <c r="B870" s="1">
        <v>3</v>
      </c>
      <c r="D870" s="51" t="s">
        <v>191</v>
      </c>
      <c r="E870" s="42" t="s">
        <v>741</v>
      </c>
      <c r="I870" s="71">
        <v>1951.2</v>
      </c>
      <c r="J870" s="41">
        <v>45091</v>
      </c>
      <c r="K870" s="55" t="s">
        <v>33</v>
      </c>
      <c r="N870" t="str">
        <f t="shared" si="69"/>
        <v>SIM</v>
      </c>
      <c r="O870" t="str">
        <f t="shared" si="63"/>
        <v/>
      </c>
      <c r="P870" s="52" t="str">
        <f t="shared" si="70"/>
        <v>450823MATERIAIS DIVERSOS - NF 2468513245091</v>
      </c>
      <c r="Q870" s="1">
        <f>IF(A870=0,"",VLOOKUP($A870,RESUMO!$A$8:$B$107,2,FALSE))</f>
        <v>28</v>
      </c>
    </row>
    <row r="871" spans="1:17" x14ac:dyDescent="0.25">
      <c r="A871" s="53">
        <v>45082</v>
      </c>
      <c r="B871" s="1">
        <v>3</v>
      </c>
      <c r="D871" s="51" t="s">
        <v>580</v>
      </c>
      <c r="E871" s="42" t="s">
        <v>742</v>
      </c>
      <c r="I871" s="71">
        <v>2480</v>
      </c>
      <c r="J871" s="41">
        <v>45092</v>
      </c>
      <c r="K871" s="55" t="s">
        <v>33</v>
      </c>
      <c r="N871" t="str">
        <f t="shared" si="69"/>
        <v>SIM</v>
      </c>
      <c r="O871" t="str">
        <f t="shared" si="63"/>
        <v/>
      </c>
      <c r="P871" s="52" t="str">
        <f t="shared" si="70"/>
        <v>450823CIMENTO - NF 11987045092</v>
      </c>
      <c r="Q871" s="1">
        <f>IF(A871=0,"",VLOOKUP($A871,RESUMO!$A$8:$B$107,2,FALSE))</f>
        <v>28</v>
      </c>
    </row>
    <row r="872" spans="1:17" x14ac:dyDescent="0.25">
      <c r="A872" s="53">
        <v>45082</v>
      </c>
      <c r="B872" s="1">
        <v>3</v>
      </c>
      <c r="D872" s="51" t="s">
        <v>580</v>
      </c>
      <c r="E872" s="42" t="s">
        <v>743</v>
      </c>
      <c r="I872" s="71">
        <v>2480</v>
      </c>
      <c r="J872" s="41">
        <v>45093</v>
      </c>
      <c r="K872" s="55" t="s">
        <v>33</v>
      </c>
      <c r="N872" t="str">
        <f t="shared" si="69"/>
        <v>SIM</v>
      </c>
      <c r="O872" t="str">
        <f t="shared" si="63"/>
        <v/>
      </c>
      <c r="P872" s="52" t="str">
        <f t="shared" si="70"/>
        <v>450823CIMENTO - NF 11989145093</v>
      </c>
      <c r="Q872" s="1">
        <f>IF(A872=0,"",VLOOKUP($A872,RESUMO!$A$8:$B$107,2,FALSE))</f>
        <v>28</v>
      </c>
    </row>
    <row r="873" spans="1:17" x14ac:dyDescent="0.25">
      <c r="A873" s="53">
        <v>45082</v>
      </c>
      <c r="B873" s="1">
        <v>3</v>
      </c>
      <c r="D873" s="51" t="s">
        <v>744</v>
      </c>
      <c r="E873" s="42" t="s">
        <v>745</v>
      </c>
      <c r="I873" s="71">
        <v>2210.83</v>
      </c>
      <c r="J873" s="41">
        <v>45096</v>
      </c>
      <c r="K873" s="55" t="s">
        <v>33</v>
      </c>
      <c r="N873" t="str">
        <f t="shared" si="69"/>
        <v>SIM</v>
      </c>
      <c r="O873" t="str">
        <f t="shared" si="63"/>
        <v/>
      </c>
      <c r="P873" s="52" t="str">
        <f t="shared" si="70"/>
        <v>450823TELA - NF 1890610045096</v>
      </c>
      <c r="Q873" s="1">
        <f>IF(A873=0,"",VLOOKUP($A873,RESUMO!$A$8:$B$107,2,FALSE))</f>
        <v>28</v>
      </c>
    </row>
    <row r="874" spans="1:17" x14ac:dyDescent="0.25">
      <c r="A874" s="53">
        <v>45082</v>
      </c>
      <c r="B874" s="1">
        <v>3</v>
      </c>
      <c r="D874" s="51" t="s">
        <v>580</v>
      </c>
      <c r="E874" s="42" t="s">
        <v>746</v>
      </c>
      <c r="I874" s="71">
        <v>2480</v>
      </c>
      <c r="J874" s="41">
        <v>45096</v>
      </c>
      <c r="K874" s="55" t="s">
        <v>33</v>
      </c>
      <c r="N874" t="str">
        <f t="shared" si="69"/>
        <v>SIM</v>
      </c>
      <c r="O874" t="str">
        <f t="shared" si="63"/>
        <v/>
      </c>
      <c r="P874" s="52" t="str">
        <f t="shared" si="70"/>
        <v>450823CIMENTO - NF 11993145096</v>
      </c>
      <c r="Q874" s="1">
        <f>IF(A874=0,"",VLOOKUP($A874,RESUMO!$A$8:$B$107,2,FALSE))</f>
        <v>28</v>
      </c>
    </row>
    <row r="875" spans="1:17" x14ac:dyDescent="0.25">
      <c r="A875" s="53">
        <v>45082</v>
      </c>
      <c r="B875" s="1">
        <v>3</v>
      </c>
      <c r="D875" s="51" t="s">
        <v>747</v>
      </c>
      <c r="I875" s="71">
        <v>10267.370000000001</v>
      </c>
      <c r="J875" s="41">
        <v>45097</v>
      </c>
      <c r="K875" s="55" t="s">
        <v>20</v>
      </c>
      <c r="N875" t="str">
        <f t="shared" si="69"/>
        <v>NÃO</v>
      </c>
      <c r="O875" t="str">
        <f t="shared" si="63"/>
        <v/>
      </c>
      <c r="P875" s="52" t="str">
        <f t="shared" si="70"/>
        <v>45082345097</v>
      </c>
      <c r="Q875" s="1">
        <f>IF(A875=0,"",VLOOKUP($A875,RESUMO!$A$8:$B$107,2,FALSE))</f>
        <v>28</v>
      </c>
    </row>
    <row r="876" spans="1:17" x14ac:dyDescent="0.25">
      <c r="A876" s="53">
        <v>45082</v>
      </c>
      <c r="B876" s="1">
        <v>3</v>
      </c>
      <c r="D876" s="51" t="s">
        <v>748</v>
      </c>
      <c r="E876" s="42" t="s">
        <v>749</v>
      </c>
      <c r="I876" s="71">
        <v>310.2</v>
      </c>
      <c r="J876" s="41">
        <v>45098</v>
      </c>
      <c r="K876" s="55" t="s">
        <v>20</v>
      </c>
      <c r="N876" t="str">
        <f t="shared" si="69"/>
        <v>SIM</v>
      </c>
      <c r="O876" t="str">
        <f t="shared" si="63"/>
        <v/>
      </c>
      <c r="P876" s="52" t="str">
        <f t="shared" si="70"/>
        <v>450823BOTINAS E OCULOS - NF 9010345098</v>
      </c>
      <c r="Q876" s="1">
        <f>IF(A876=0,"",VLOOKUP($A876,RESUMO!$A$8:$B$107,2,FALSE))</f>
        <v>28</v>
      </c>
    </row>
    <row r="877" spans="1:17" x14ac:dyDescent="0.25">
      <c r="A877" s="53">
        <v>45082</v>
      </c>
      <c r="B877" s="1">
        <v>3</v>
      </c>
      <c r="D877" s="51" t="s">
        <v>750</v>
      </c>
      <c r="I877" s="71">
        <v>494.58</v>
      </c>
      <c r="J877" s="41">
        <v>45098</v>
      </c>
      <c r="K877" s="55" t="s">
        <v>636</v>
      </c>
      <c r="N877" t="str">
        <f t="shared" si="69"/>
        <v>NÃO</v>
      </c>
      <c r="O877" t="str">
        <f t="shared" si="63"/>
        <v/>
      </c>
      <c r="P877" s="52" t="str">
        <f t="shared" si="70"/>
        <v>45082345098</v>
      </c>
      <c r="Q877" s="1">
        <f>IF(A877=0,"",VLOOKUP($A877,RESUMO!$A$8:$B$107,2,FALSE))</f>
        <v>28</v>
      </c>
    </row>
    <row r="878" spans="1:17" x14ac:dyDescent="0.25">
      <c r="A878" s="53">
        <v>45082</v>
      </c>
      <c r="B878" s="1">
        <v>3</v>
      </c>
      <c r="D878" s="51" t="s">
        <v>608</v>
      </c>
      <c r="E878" s="42" t="s">
        <v>751</v>
      </c>
      <c r="I878" s="71">
        <v>890</v>
      </c>
      <c r="J878" s="41">
        <v>45099</v>
      </c>
      <c r="K878" s="55" t="s">
        <v>20</v>
      </c>
      <c r="N878" t="str">
        <f t="shared" si="69"/>
        <v>SIM</v>
      </c>
      <c r="O878" t="str">
        <f t="shared" si="63"/>
        <v/>
      </c>
      <c r="P878" s="52" t="str">
        <f t="shared" si="70"/>
        <v>450823CAMISA E CALÇA - NF 513545099</v>
      </c>
      <c r="Q878" s="1">
        <f>IF(A878=0,"",VLOOKUP($A878,RESUMO!$A$8:$B$107,2,FALSE))</f>
        <v>28</v>
      </c>
    </row>
    <row r="879" spans="1:17" x14ac:dyDescent="0.25">
      <c r="A879" s="53">
        <v>45082</v>
      </c>
      <c r="B879" s="1">
        <v>3</v>
      </c>
      <c r="D879" s="51" t="s">
        <v>592</v>
      </c>
      <c r="E879" s="42" t="s">
        <v>752</v>
      </c>
      <c r="I879" s="71">
        <v>4955.42</v>
      </c>
      <c r="J879" s="41">
        <v>45100</v>
      </c>
      <c r="K879" s="55" t="s">
        <v>33</v>
      </c>
      <c r="N879" t="str">
        <f t="shared" si="69"/>
        <v>SIM</v>
      </c>
      <c r="O879" t="str">
        <f t="shared" si="63"/>
        <v/>
      </c>
      <c r="P879" s="52" t="str">
        <f t="shared" si="70"/>
        <v>450823MATERIAIS DIVERSOS - NF 42460645100</v>
      </c>
      <c r="Q879" s="1">
        <f>IF(A879=0,"",VLOOKUP($A879,RESUMO!$A$8:$B$107,2,FALSE))</f>
        <v>28</v>
      </c>
    </row>
    <row r="880" spans="1:17" x14ac:dyDescent="0.25">
      <c r="A880" s="53">
        <v>45097</v>
      </c>
      <c r="B880" s="1">
        <v>1</v>
      </c>
      <c r="C880" t="s">
        <v>34</v>
      </c>
      <c r="D880" t="s">
        <v>35</v>
      </c>
      <c r="E880" t="s">
        <v>175</v>
      </c>
      <c r="I880" s="71">
        <v>612</v>
      </c>
      <c r="J880" s="41">
        <v>45097</v>
      </c>
      <c r="K880" s="55" t="s">
        <v>20</v>
      </c>
      <c r="N880" t="str">
        <f t="shared" si="69"/>
        <v>NÃO</v>
      </c>
      <c r="O880" t="str">
        <f t="shared" si="63"/>
        <v/>
      </c>
      <c r="P880" s="52" t="str">
        <f t="shared" si="70"/>
        <v>45097170428051600SALÁRIO45097</v>
      </c>
      <c r="Q880" s="1">
        <f>IF(A880=0,"",VLOOKUP($A880,RESUMO!$A$8:$B$107,2,FALSE))</f>
        <v>29</v>
      </c>
    </row>
    <row r="881" spans="1:17" x14ac:dyDescent="0.25">
      <c r="A881" s="53">
        <v>45097</v>
      </c>
      <c r="B881" s="1">
        <v>1</v>
      </c>
      <c r="C881" t="s">
        <v>17</v>
      </c>
      <c r="D881" t="s">
        <v>18</v>
      </c>
      <c r="E881" t="s">
        <v>175</v>
      </c>
      <c r="I881" s="71">
        <v>1052</v>
      </c>
      <c r="J881" s="41">
        <v>45097</v>
      </c>
      <c r="K881" s="55" t="s">
        <v>20</v>
      </c>
      <c r="N881" t="str">
        <f t="shared" si="69"/>
        <v>NÃO</v>
      </c>
      <c r="O881" t="str">
        <f t="shared" si="63"/>
        <v/>
      </c>
      <c r="P881" s="52" t="str">
        <f t="shared" si="70"/>
        <v>45097112125858606SALÁRIO45097</v>
      </c>
      <c r="Q881" s="1">
        <f>IF(A881=0,"",VLOOKUP($A881,RESUMO!$A$8:$B$107,2,FALSE))</f>
        <v>29</v>
      </c>
    </row>
    <row r="882" spans="1:17" x14ac:dyDescent="0.25">
      <c r="A882" s="53">
        <v>45097</v>
      </c>
      <c r="B882" s="1">
        <v>1</v>
      </c>
      <c r="C882" t="s">
        <v>279</v>
      </c>
      <c r="D882" t="s">
        <v>280</v>
      </c>
      <c r="E882" t="s">
        <v>175</v>
      </c>
      <c r="I882" s="71">
        <v>2129.1999999999998</v>
      </c>
      <c r="J882" s="41">
        <v>45097</v>
      </c>
      <c r="K882" s="55" t="s">
        <v>20</v>
      </c>
      <c r="N882" t="str">
        <f t="shared" si="69"/>
        <v>NÃO</v>
      </c>
      <c r="O882" t="str">
        <f t="shared" ref="O882:O945" si="71">IF($B882=5,"SIM","")</f>
        <v/>
      </c>
      <c r="P882" s="52" t="str">
        <f t="shared" si="70"/>
        <v>45097110526143614SALÁRIO45097</v>
      </c>
      <c r="Q882" s="1">
        <f>IF(A882=0,"",VLOOKUP($A882,RESUMO!$A$8:$B$107,2,FALSE))</f>
        <v>29</v>
      </c>
    </row>
    <row r="883" spans="1:17" x14ac:dyDescent="0.25">
      <c r="A883" s="53">
        <v>45097</v>
      </c>
      <c r="B883" s="1">
        <v>1</v>
      </c>
      <c r="C883" t="s">
        <v>391</v>
      </c>
      <c r="D883" t="s">
        <v>392</v>
      </c>
      <c r="E883" t="s">
        <v>175</v>
      </c>
      <c r="I883" s="71">
        <v>1052</v>
      </c>
      <c r="J883" s="41">
        <v>45097</v>
      </c>
      <c r="K883" s="55" t="s">
        <v>20</v>
      </c>
      <c r="N883" t="str">
        <f t="shared" si="69"/>
        <v>NÃO</v>
      </c>
      <c r="O883" t="str">
        <f t="shared" si="71"/>
        <v/>
      </c>
      <c r="P883" s="52" t="str">
        <f t="shared" si="70"/>
        <v>45097111776778650SALÁRIO45097</v>
      </c>
      <c r="Q883" s="1">
        <f>IF(A883=0,"",VLOOKUP($A883,RESUMO!$A$8:$B$107,2,FALSE))</f>
        <v>29</v>
      </c>
    </row>
    <row r="884" spans="1:17" x14ac:dyDescent="0.25">
      <c r="A884" s="53">
        <v>45097</v>
      </c>
      <c r="B884" s="1">
        <v>1</v>
      </c>
      <c r="C884" s="67" t="s">
        <v>529</v>
      </c>
      <c r="D884" s="54" t="s">
        <v>530</v>
      </c>
      <c r="E884" t="s">
        <v>175</v>
      </c>
      <c r="I884" s="71">
        <v>1052</v>
      </c>
      <c r="J884" s="41">
        <v>45097</v>
      </c>
      <c r="K884" s="55" t="s">
        <v>20</v>
      </c>
      <c r="N884" t="str">
        <f t="shared" si="69"/>
        <v>NÃO</v>
      </c>
      <c r="O884" t="str">
        <f t="shared" si="71"/>
        <v/>
      </c>
      <c r="P884" s="52" t="str">
        <f t="shared" si="70"/>
        <v>45097193649070600SALÁRIO45097</v>
      </c>
      <c r="Q884" s="1">
        <f>IF(A884=0,"",VLOOKUP($A884,RESUMO!$A$8:$B$107,2,FALSE))</f>
        <v>29</v>
      </c>
    </row>
    <row r="885" spans="1:17" x14ac:dyDescent="0.25">
      <c r="A885" s="53">
        <v>45097</v>
      </c>
      <c r="B885" s="1">
        <v>1</v>
      </c>
      <c r="C885" t="s">
        <v>334</v>
      </c>
      <c r="D885" t="s">
        <v>335</v>
      </c>
      <c r="E885" t="s">
        <v>175</v>
      </c>
      <c r="I885" s="71">
        <v>612</v>
      </c>
      <c r="J885" s="41">
        <v>45097</v>
      </c>
      <c r="K885" s="55" t="s">
        <v>20</v>
      </c>
      <c r="N885" t="str">
        <f t="shared" si="69"/>
        <v>NÃO</v>
      </c>
      <c r="O885" t="str">
        <f t="shared" si="71"/>
        <v/>
      </c>
      <c r="P885" s="52" t="str">
        <f t="shared" si="70"/>
        <v>45097103124439600SALÁRIO45097</v>
      </c>
      <c r="Q885" s="1">
        <f>IF(A885=0,"",VLOOKUP($A885,RESUMO!$A$8:$B$107,2,FALSE))</f>
        <v>29</v>
      </c>
    </row>
    <row r="886" spans="1:17" x14ac:dyDescent="0.25">
      <c r="A886" s="53">
        <v>45097</v>
      </c>
      <c r="B886" s="1">
        <v>1</v>
      </c>
      <c r="C886" t="s">
        <v>282</v>
      </c>
      <c r="D886" t="s">
        <v>283</v>
      </c>
      <c r="E886" t="s">
        <v>175</v>
      </c>
      <c r="I886" s="71">
        <v>778</v>
      </c>
      <c r="J886" s="41">
        <v>45097</v>
      </c>
      <c r="K886" s="55" t="s">
        <v>20</v>
      </c>
      <c r="N886" t="str">
        <f t="shared" si="69"/>
        <v>NÃO</v>
      </c>
      <c r="O886" t="str">
        <f t="shared" si="71"/>
        <v/>
      </c>
      <c r="P886" s="52" t="str">
        <f t="shared" si="70"/>
        <v>45097114758063613SALÁRIO45097</v>
      </c>
      <c r="Q886" s="1">
        <f>IF(A886=0,"",VLOOKUP($A886,RESUMO!$A$8:$B$107,2,FALSE))</f>
        <v>29</v>
      </c>
    </row>
    <row r="887" spans="1:17" x14ac:dyDescent="0.25">
      <c r="A887" s="53">
        <v>45097</v>
      </c>
      <c r="B887" s="1">
        <v>1</v>
      </c>
      <c r="C887" t="s">
        <v>285</v>
      </c>
      <c r="D887" t="s">
        <v>286</v>
      </c>
      <c r="E887" t="s">
        <v>175</v>
      </c>
      <c r="I887" s="71">
        <v>872</v>
      </c>
      <c r="J887" s="41">
        <v>45097</v>
      </c>
      <c r="K887" s="55" t="s">
        <v>20</v>
      </c>
      <c r="N887" t="str">
        <f t="shared" si="69"/>
        <v>NÃO</v>
      </c>
      <c r="O887" t="str">
        <f t="shared" si="71"/>
        <v/>
      </c>
      <c r="P887" s="52" t="str">
        <f t="shared" si="70"/>
        <v>45097106493573610SALÁRIO45097</v>
      </c>
      <c r="Q887" s="1">
        <f>IF(A887=0,"",VLOOKUP($A887,RESUMO!$A$8:$B$107,2,FALSE))</f>
        <v>29</v>
      </c>
    </row>
    <row r="888" spans="1:17" x14ac:dyDescent="0.25">
      <c r="A888" s="53">
        <v>45097</v>
      </c>
      <c r="B888" s="1">
        <v>1</v>
      </c>
      <c r="C888" s="68" t="s">
        <v>570</v>
      </c>
      <c r="D888" t="s">
        <v>571</v>
      </c>
      <c r="E888" t="s">
        <v>175</v>
      </c>
      <c r="I888" s="71">
        <v>1052</v>
      </c>
      <c r="J888" s="41">
        <v>45097</v>
      </c>
      <c r="K888" s="55" t="s">
        <v>20</v>
      </c>
      <c r="N888" t="str">
        <f t="shared" si="69"/>
        <v>NÃO</v>
      </c>
      <c r="O888" t="str">
        <f t="shared" si="71"/>
        <v/>
      </c>
      <c r="P888" s="52" t="str">
        <f t="shared" si="70"/>
        <v>45097113265085635SALÁRIO45097</v>
      </c>
      <c r="Q888" s="1">
        <f>IF(A888=0,"",VLOOKUP($A888,RESUMO!$A$8:$B$107,2,FALSE))</f>
        <v>29</v>
      </c>
    </row>
    <row r="889" spans="1:17" x14ac:dyDescent="0.25">
      <c r="A889" s="53">
        <v>45097</v>
      </c>
      <c r="B889" s="1">
        <v>1</v>
      </c>
      <c r="C889" s="68" t="s">
        <v>531</v>
      </c>
      <c r="D889" t="s">
        <v>532</v>
      </c>
      <c r="E889" t="s">
        <v>175</v>
      </c>
      <c r="I889" s="71">
        <v>1052</v>
      </c>
      <c r="J889" s="41">
        <v>45097</v>
      </c>
      <c r="K889" s="55" t="s">
        <v>20</v>
      </c>
      <c r="N889" t="str">
        <f t="shared" si="69"/>
        <v>NÃO</v>
      </c>
      <c r="O889" t="str">
        <f t="shared" si="71"/>
        <v/>
      </c>
      <c r="P889" s="52" t="str">
        <f t="shared" si="70"/>
        <v>45097106182897635SALÁRIO45097</v>
      </c>
      <c r="Q889" s="1">
        <f>IF(A889=0,"",VLOOKUP($A889,RESUMO!$A$8:$B$107,2,FALSE))</f>
        <v>29</v>
      </c>
    </row>
    <row r="890" spans="1:17" x14ac:dyDescent="0.25">
      <c r="A890" s="53">
        <v>45097</v>
      </c>
      <c r="B890" s="1">
        <v>2</v>
      </c>
      <c r="D890" s="54" t="s">
        <v>753</v>
      </c>
      <c r="E890" s="42" t="s">
        <v>644</v>
      </c>
      <c r="I890" s="71">
        <v>130</v>
      </c>
      <c r="J890" s="41">
        <v>45097</v>
      </c>
      <c r="K890" s="55" t="s">
        <v>20</v>
      </c>
      <c r="N890" t="str">
        <f t="shared" si="69"/>
        <v>SIM</v>
      </c>
      <c r="O890" t="str">
        <f t="shared" si="71"/>
        <v/>
      </c>
      <c r="P890" s="52" t="str">
        <f t="shared" si="70"/>
        <v>450972NF A EMITIR45097</v>
      </c>
      <c r="Q890" s="1">
        <f>IF(A890=0,"",VLOOKUP($A890,RESUMO!$A$8:$B$107,2,FALSE))</f>
        <v>29</v>
      </c>
    </row>
    <row r="891" spans="1:17" x14ac:dyDescent="0.25">
      <c r="A891" s="53">
        <v>45097</v>
      </c>
      <c r="B891" s="1">
        <v>2</v>
      </c>
      <c r="D891" s="54" t="s">
        <v>580</v>
      </c>
      <c r="E891" s="42" t="s">
        <v>754</v>
      </c>
      <c r="I891" s="71">
        <v>80</v>
      </c>
      <c r="J891" s="41">
        <v>45097</v>
      </c>
      <c r="K891" s="55" t="s">
        <v>33</v>
      </c>
      <c r="N891" t="str">
        <f t="shared" ref="N891:N947" si="72">IF(ISERROR(SEARCH("NF",E891,1)),"NÃO","SIM")</f>
        <v>SIM</v>
      </c>
      <c r="O891" t="str">
        <f t="shared" si="71"/>
        <v/>
      </c>
      <c r="P891" s="52" t="str">
        <f t="shared" ref="P891:P947" si="73">A891&amp;B891&amp;C891&amp;E891&amp;G891&amp;EDATE(J891,0)</f>
        <v>450972CIMENTO - NF 120214 ( CREDITO 2.480,00 )45097</v>
      </c>
      <c r="Q891" s="1">
        <f>IF(A891=0,"",VLOOKUP($A891,RESUMO!$A$8:$B$107,2,FALSE))</f>
        <v>29</v>
      </c>
    </row>
    <row r="892" spans="1:17" x14ac:dyDescent="0.25">
      <c r="A892" s="53">
        <v>45097</v>
      </c>
      <c r="B892" s="1">
        <v>3</v>
      </c>
      <c r="D892" s="54" t="s">
        <v>398</v>
      </c>
      <c r="E892" s="42" t="s">
        <v>755</v>
      </c>
      <c r="I892" s="71">
        <v>991.03</v>
      </c>
      <c r="J892" s="41">
        <v>45097</v>
      </c>
      <c r="K892" s="55" t="s">
        <v>148</v>
      </c>
      <c r="N892" t="str">
        <f t="shared" si="72"/>
        <v>SIM</v>
      </c>
      <c r="O892" t="str">
        <f t="shared" si="71"/>
        <v/>
      </c>
      <c r="P892" s="52" t="str">
        <f t="shared" si="73"/>
        <v>450973LOCAÇÃO DE ANDAIMES - NF 57045097</v>
      </c>
      <c r="Q892" s="1">
        <f>IF(A892=0,"",VLOOKUP($A892,RESUMO!$A$8:$B$107,2,FALSE))</f>
        <v>29</v>
      </c>
    </row>
    <row r="893" spans="1:17" x14ac:dyDescent="0.25">
      <c r="A893" s="53">
        <v>45097</v>
      </c>
      <c r="B893" s="1">
        <v>3</v>
      </c>
      <c r="D893" s="54" t="s">
        <v>145</v>
      </c>
      <c r="E893" s="42" t="s">
        <v>756</v>
      </c>
      <c r="I893" s="71">
        <v>580</v>
      </c>
      <c r="J893" s="41">
        <v>45105</v>
      </c>
      <c r="K893" s="55" t="s">
        <v>148</v>
      </c>
      <c r="N893" t="str">
        <f t="shared" si="72"/>
        <v>SIM</v>
      </c>
      <c r="O893" t="str">
        <f t="shared" si="71"/>
        <v/>
      </c>
      <c r="P893" s="52" t="str">
        <f t="shared" si="73"/>
        <v>450973BETONEIRA E GUINCHO - NF 2099545105</v>
      </c>
      <c r="Q893" s="1">
        <f>IF(A893=0,"",VLOOKUP($A893,RESUMO!$A$8:$B$107,2,FALSE))</f>
        <v>29</v>
      </c>
    </row>
    <row r="894" spans="1:17" x14ac:dyDescent="0.25">
      <c r="A894" s="53">
        <v>45097</v>
      </c>
      <c r="B894" s="1">
        <v>3</v>
      </c>
      <c r="D894" s="54" t="s">
        <v>605</v>
      </c>
      <c r="I894" s="71">
        <v>231.1</v>
      </c>
      <c r="J894" s="41">
        <v>45107</v>
      </c>
      <c r="K894" s="55" t="s">
        <v>20</v>
      </c>
      <c r="N894" t="str">
        <f t="shared" si="72"/>
        <v>NÃO</v>
      </c>
      <c r="O894" t="str">
        <f t="shared" si="71"/>
        <v/>
      </c>
      <c r="P894" s="52" t="str">
        <f t="shared" si="73"/>
        <v>45097345107</v>
      </c>
      <c r="Q894" s="1">
        <f>IF(A894=0,"",VLOOKUP($A894,RESUMO!$A$8:$B$107,2,FALSE))</f>
        <v>29</v>
      </c>
    </row>
    <row r="895" spans="1:17" x14ac:dyDescent="0.25">
      <c r="A895" s="53">
        <v>45097</v>
      </c>
      <c r="B895" s="1">
        <v>3</v>
      </c>
      <c r="D895" s="54" t="s">
        <v>145</v>
      </c>
      <c r="E895" s="42" t="s">
        <v>757</v>
      </c>
      <c r="I895" s="71">
        <v>40</v>
      </c>
      <c r="J895" s="41">
        <v>45111</v>
      </c>
      <c r="K895" s="55" t="s">
        <v>148</v>
      </c>
      <c r="N895" t="str">
        <f t="shared" si="72"/>
        <v>SIM</v>
      </c>
      <c r="O895" t="str">
        <f t="shared" si="71"/>
        <v/>
      </c>
      <c r="P895" s="52" t="str">
        <f t="shared" si="73"/>
        <v>450973CAÇAMBA - NF 2105245111</v>
      </c>
      <c r="Q895" s="1">
        <f>IF(A895=0,"",VLOOKUP($A895,RESUMO!$A$8:$B$107,2,FALSE))</f>
        <v>29</v>
      </c>
    </row>
    <row r="896" spans="1:17" x14ac:dyDescent="0.25">
      <c r="A896" s="53">
        <v>45097</v>
      </c>
      <c r="B896" s="1">
        <v>3</v>
      </c>
      <c r="D896" s="54" t="s">
        <v>606</v>
      </c>
      <c r="E896" s="42" t="s">
        <v>758</v>
      </c>
      <c r="I896" s="71">
        <v>2313.6999999999998</v>
      </c>
      <c r="J896" s="41">
        <v>45112</v>
      </c>
      <c r="K896" s="55" t="s">
        <v>20</v>
      </c>
      <c r="N896" t="str">
        <f t="shared" si="72"/>
        <v>SIM</v>
      </c>
      <c r="O896" t="str">
        <f t="shared" si="71"/>
        <v/>
      </c>
      <c r="P896" s="52" t="str">
        <f t="shared" si="73"/>
        <v>450973CESTAS BASICAS - NF 20469245112</v>
      </c>
      <c r="Q896" s="1">
        <f>IF(A896=0,"",VLOOKUP($A896,RESUMO!$A$8:$B$107,2,FALSE))</f>
        <v>29</v>
      </c>
    </row>
    <row r="897" spans="1:17" x14ac:dyDescent="0.25">
      <c r="A897" s="53">
        <v>45097</v>
      </c>
      <c r="B897" s="1">
        <v>5</v>
      </c>
      <c r="D897" s="54" t="s">
        <v>759</v>
      </c>
      <c r="I897" s="71">
        <v>591.39</v>
      </c>
      <c r="J897" s="41"/>
      <c r="K897" s="55" t="s">
        <v>28</v>
      </c>
      <c r="N897" t="str">
        <f t="shared" si="72"/>
        <v>NÃO</v>
      </c>
      <c r="O897" t="str">
        <f t="shared" si="71"/>
        <v>SIM</v>
      </c>
      <c r="P897" s="52" t="str">
        <f t="shared" si="73"/>
        <v>4509750</v>
      </c>
      <c r="Q897" s="1">
        <f>IF(A897=0,"",VLOOKUP($A897,RESUMO!$A$8:$B$107,2,FALSE))</f>
        <v>29</v>
      </c>
    </row>
    <row r="898" spans="1:17" x14ac:dyDescent="0.25">
      <c r="A898" s="53">
        <v>45097</v>
      </c>
      <c r="B898" s="1">
        <v>5</v>
      </c>
      <c r="D898" s="54" t="s">
        <v>760</v>
      </c>
      <c r="E898" s="42" t="s">
        <v>207</v>
      </c>
      <c r="I898" s="71">
        <v>840</v>
      </c>
      <c r="J898" s="41">
        <v>45089</v>
      </c>
      <c r="K898" s="55" t="s">
        <v>33</v>
      </c>
      <c r="N898" t="str">
        <f t="shared" si="72"/>
        <v>NÃO</v>
      </c>
      <c r="O898" t="str">
        <f t="shared" si="71"/>
        <v>SIM</v>
      </c>
      <c r="P898" s="52" t="str">
        <f t="shared" si="73"/>
        <v>450975ARGAMASSA45089</v>
      </c>
      <c r="Q898" s="1">
        <f>IF(A898=0,"",VLOOKUP($A898,RESUMO!$A$8:$B$107,2,FALSE))</f>
        <v>29</v>
      </c>
    </row>
    <row r="899" spans="1:17" x14ac:dyDescent="0.25">
      <c r="A899" s="53">
        <v>45112</v>
      </c>
      <c r="B899" s="1">
        <v>1</v>
      </c>
      <c r="C899" t="s">
        <v>34</v>
      </c>
      <c r="D899" t="s">
        <v>35</v>
      </c>
      <c r="E899" t="s">
        <v>175</v>
      </c>
      <c r="I899" s="71">
        <v>1486.8</v>
      </c>
      <c r="J899" s="41">
        <v>45113</v>
      </c>
      <c r="K899" s="55" t="s">
        <v>20</v>
      </c>
      <c r="N899" t="str">
        <f t="shared" si="72"/>
        <v>NÃO</v>
      </c>
      <c r="O899" t="str">
        <f t="shared" si="71"/>
        <v/>
      </c>
      <c r="P899" s="52" t="str">
        <f t="shared" si="73"/>
        <v>45112170428051600SALÁRIO45113</v>
      </c>
      <c r="Q899" s="1">
        <f>IF(A899=0,"",VLOOKUP($A899,RESUMO!$A$8:$B$107,2,FALSE))</f>
        <v>30</v>
      </c>
    </row>
    <row r="900" spans="1:17" x14ac:dyDescent="0.25">
      <c r="A900" s="53">
        <v>45112</v>
      </c>
      <c r="B900" s="1">
        <v>1</v>
      </c>
      <c r="C900" t="s">
        <v>17</v>
      </c>
      <c r="D900" t="s">
        <v>18</v>
      </c>
      <c r="E900" t="s">
        <v>175</v>
      </c>
      <c r="I900" s="71">
        <v>1902.63</v>
      </c>
      <c r="J900" s="41">
        <v>45113</v>
      </c>
      <c r="K900" s="55" t="s">
        <v>20</v>
      </c>
      <c r="N900" t="str">
        <f t="shared" si="72"/>
        <v>NÃO</v>
      </c>
      <c r="O900" t="str">
        <f t="shared" si="71"/>
        <v/>
      </c>
      <c r="P900" s="52" t="str">
        <f t="shared" si="73"/>
        <v>45112112125858606SALÁRIO45113</v>
      </c>
      <c r="Q900" s="1">
        <f>IF(A900=0,"",VLOOKUP($A900,RESUMO!$A$8:$B$107,2,FALSE))</f>
        <v>30</v>
      </c>
    </row>
    <row r="901" spans="1:17" x14ac:dyDescent="0.25">
      <c r="A901" s="53">
        <v>45112</v>
      </c>
      <c r="B901" s="1">
        <v>1</v>
      </c>
      <c r="C901" t="s">
        <v>279</v>
      </c>
      <c r="D901" t="s">
        <v>280</v>
      </c>
      <c r="E901" t="s">
        <v>175</v>
      </c>
      <c r="I901" s="71">
        <v>2940.98</v>
      </c>
      <c r="J901" s="41">
        <v>45113</v>
      </c>
      <c r="K901" s="55" t="s">
        <v>20</v>
      </c>
      <c r="N901" t="str">
        <f t="shared" si="72"/>
        <v>NÃO</v>
      </c>
      <c r="O901" t="str">
        <f t="shared" si="71"/>
        <v/>
      </c>
      <c r="P901" s="52" t="str">
        <f t="shared" si="73"/>
        <v>45112110526143614SALÁRIO45113</v>
      </c>
      <c r="Q901" s="1">
        <f>IF(A901=0,"",VLOOKUP($A901,RESUMO!$A$8:$B$107,2,FALSE))</f>
        <v>30</v>
      </c>
    </row>
    <row r="902" spans="1:17" x14ac:dyDescent="0.25">
      <c r="A902" s="53">
        <v>45112</v>
      </c>
      <c r="B902" s="1">
        <v>1</v>
      </c>
      <c r="C902" t="s">
        <v>391</v>
      </c>
      <c r="D902" t="s">
        <v>392</v>
      </c>
      <c r="E902" t="s">
        <v>175</v>
      </c>
      <c r="I902" s="71">
        <v>2197.35</v>
      </c>
      <c r="J902" s="41">
        <v>45113</v>
      </c>
      <c r="K902" s="55" t="s">
        <v>20</v>
      </c>
      <c r="N902" t="str">
        <f t="shared" si="72"/>
        <v>NÃO</v>
      </c>
      <c r="O902" t="str">
        <f t="shared" si="71"/>
        <v/>
      </c>
      <c r="P902" s="52" t="str">
        <f t="shared" si="73"/>
        <v>45112111776778650SALÁRIO45113</v>
      </c>
      <c r="Q902" s="1">
        <f>IF(A902=0,"",VLOOKUP($A902,RESUMO!$A$8:$B$107,2,FALSE))</f>
        <v>30</v>
      </c>
    </row>
    <row r="903" spans="1:17" x14ac:dyDescent="0.25">
      <c r="A903" s="53">
        <v>45112</v>
      </c>
      <c r="B903" s="1">
        <v>1</v>
      </c>
      <c r="C903" s="67" t="s">
        <v>529</v>
      </c>
      <c r="D903" s="54" t="s">
        <v>530</v>
      </c>
      <c r="E903" t="s">
        <v>175</v>
      </c>
      <c r="I903" s="71">
        <v>2256.0500000000002</v>
      </c>
      <c r="J903" s="41">
        <v>45113</v>
      </c>
      <c r="K903" s="55" t="s">
        <v>20</v>
      </c>
      <c r="N903" t="str">
        <f t="shared" si="72"/>
        <v>NÃO</v>
      </c>
      <c r="O903" t="str">
        <f t="shared" si="71"/>
        <v/>
      </c>
      <c r="P903" s="52" t="str">
        <f t="shared" si="73"/>
        <v>45112193649070600SALÁRIO45113</v>
      </c>
      <c r="Q903" s="1">
        <f>IF(A903=0,"",VLOOKUP($A903,RESUMO!$A$8:$B$107,2,FALSE))</f>
        <v>30</v>
      </c>
    </row>
    <row r="904" spans="1:17" x14ac:dyDescent="0.25">
      <c r="A904" s="53">
        <v>45112</v>
      </c>
      <c r="B904" s="1">
        <v>1</v>
      </c>
      <c r="C904" t="s">
        <v>334</v>
      </c>
      <c r="D904" t="s">
        <v>335</v>
      </c>
      <c r="E904" t="s">
        <v>175</v>
      </c>
      <c r="I904" s="71">
        <v>1696.8</v>
      </c>
      <c r="J904" s="41">
        <v>45113</v>
      </c>
      <c r="K904" s="55" t="s">
        <v>20</v>
      </c>
      <c r="N904" t="str">
        <f t="shared" si="72"/>
        <v>NÃO</v>
      </c>
      <c r="O904" t="str">
        <f t="shared" si="71"/>
        <v/>
      </c>
      <c r="P904" s="52" t="str">
        <f t="shared" si="73"/>
        <v>45112103124439600SALÁRIO45113</v>
      </c>
      <c r="Q904" s="1">
        <f>IF(A904=0,"",VLOOKUP($A904,RESUMO!$A$8:$B$107,2,FALSE))</f>
        <v>30</v>
      </c>
    </row>
    <row r="905" spans="1:17" x14ac:dyDescent="0.25">
      <c r="A905" s="53">
        <v>45112</v>
      </c>
      <c r="B905" s="1">
        <v>1</v>
      </c>
      <c r="C905" t="s">
        <v>282</v>
      </c>
      <c r="D905" t="s">
        <v>283</v>
      </c>
      <c r="E905" t="s">
        <v>175</v>
      </c>
      <c r="I905" s="71">
        <v>1790.76</v>
      </c>
      <c r="J905" s="41">
        <v>45113</v>
      </c>
      <c r="K905" s="55" t="s">
        <v>20</v>
      </c>
      <c r="N905" t="str">
        <f t="shared" si="72"/>
        <v>NÃO</v>
      </c>
      <c r="O905" t="str">
        <f t="shared" si="71"/>
        <v/>
      </c>
      <c r="P905" s="52" t="str">
        <f t="shared" si="73"/>
        <v>45112114758063613SALÁRIO45113</v>
      </c>
      <c r="Q905" s="1">
        <f>IF(A905=0,"",VLOOKUP($A905,RESUMO!$A$8:$B$107,2,FALSE))</f>
        <v>30</v>
      </c>
    </row>
    <row r="906" spans="1:17" x14ac:dyDescent="0.25">
      <c r="A906" s="53">
        <v>45112</v>
      </c>
      <c r="B906" s="1">
        <v>1</v>
      </c>
      <c r="C906" t="s">
        <v>285</v>
      </c>
      <c r="D906" t="s">
        <v>286</v>
      </c>
      <c r="E906" t="s">
        <v>175</v>
      </c>
      <c r="I906" s="71">
        <v>1985.6</v>
      </c>
      <c r="J906" s="41">
        <v>45113</v>
      </c>
      <c r="K906" s="55" t="s">
        <v>20</v>
      </c>
      <c r="N906" t="str">
        <f t="shared" si="72"/>
        <v>NÃO</v>
      </c>
      <c r="O906" t="str">
        <f t="shared" si="71"/>
        <v/>
      </c>
      <c r="P906" s="52" t="str">
        <f t="shared" si="73"/>
        <v>45112106493573610SALÁRIO45113</v>
      </c>
      <c r="Q906" s="1">
        <f>IF(A906=0,"",VLOOKUP($A906,RESUMO!$A$8:$B$107,2,FALSE))</f>
        <v>30</v>
      </c>
    </row>
    <row r="907" spans="1:17" x14ac:dyDescent="0.25">
      <c r="A907" s="53">
        <v>45112</v>
      </c>
      <c r="B907" s="1">
        <v>1</v>
      </c>
      <c r="C907" s="68" t="s">
        <v>570</v>
      </c>
      <c r="D907" t="s">
        <v>571</v>
      </c>
      <c r="E907" t="s">
        <v>175</v>
      </c>
      <c r="I907" s="71">
        <v>1520.8</v>
      </c>
      <c r="J907" s="41">
        <v>45113</v>
      </c>
      <c r="K907" s="55" t="s">
        <v>20</v>
      </c>
      <c r="N907" t="str">
        <f t="shared" si="72"/>
        <v>NÃO</v>
      </c>
      <c r="O907" t="str">
        <f t="shared" si="71"/>
        <v/>
      </c>
      <c r="P907" s="52" t="str">
        <f t="shared" si="73"/>
        <v>45112113265085635SALÁRIO45113</v>
      </c>
      <c r="Q907" s="1">
        <f>IF(A907=0,"",VLOOKUP($A907,RESUMO!$A$8:$B$107,2,FALSE))</f>
        <v>30</v>
      </c>
    </row>
    <row r="908" spans="1:17" x14ac:dyDescent="0.25">
      <c r="A908" s="53">
        <v>45112</v>
      </c>
      <c r="B908" s="1">
        <v>1</v>
      </c>
      <c r="C908" s="68" t="s">
        <v>531</v>
      </c>
      <c r="D908" t="s">
        <v>532</v>
      </c>
      <c r="E908" t="s">
        <v>175</v>
      </c>
      <c r="I908" s="71">
        <v>2256.0500000000002</v>
      </c>
      <c r="J908" s="41">
        <v>45113</v>
      </c>
      <c r="K908" s="55" t="s">
        <v>20</v>
      </c>
      <c r="N908" t="str">
        <f t="shared" si="72"/>
        <v>NÃO</v>
      </c>
      <c r="O908" t="str">
        <f t="shared" si="71"/>
        <v/>
      </c>
      <c r="P908" s="52" t="str">
        <f t="shared" si="73"/>
        <v>45112106182897635SALÁRIO45113</v>
      </c>
      <c r="Q908" s="1">
        <f>IF(A908=0,"",VLOOKUP($A908,RESUMO!$A$8:$B$107,2,FALSE))</f>
        <v>30</v>
      </c>
    </row>
    <row r="909" spans="1:17" x14ac:dyDescent="0.25">
      <c r="A909" s="53">
        <v>45112</v>
      </c>
      <c r="B909" s="1">
        <v>2</v>
      </c>
      <c r="D909" s="54" t="s">
        <v>761</v>
      </c>
      <c r="E909" s="42" t="s">
        <v>624</v>
      </c>
      <c r="I909" s="71">
        <v>781.2</v>
      </c>
      <c r="J909" s="41">
        <v>45113</v>
      </c>
      <c r="K909" s="55" t="s">
        <v>20</v>
      </c>
      <c r="N909" t="str">
        <f t="shared" si="72"/>
        <v>NÃO</v>
      </c>
      <c r="O909" t="str">
        <f t="shared" si="71"/>
        <v/>
      </c>
      <c r="P909" s="52" t="str">
        <f t="shared" si="73"/>
        <v>451122TED/PIX45113</v>
      </c>
      <c r="Q909" s="1">
        <f>IF(A909=0,"",VLOOKUP($A909,RESUMO!$A$8:$B$107,2,FALSE))</f>
        <v>30</v>
      </c>
    </row>
    <row r="910" spans="1:17" x14ac:dyDescent="0.25">
      <c r="A910" s="53">
        <v>45112</v>
      </c>
      <c r="B910" s="1">
        <v>2</v>
      </c>
      <c r="D910" s="54" t="s">
        <v>762</v>
      </c>
      <c r="E910" s="42" t="s">
        <v>626</v>
      </c>
      <c r="I910" s="71">
        <v>225</v>
      </c>
      <c r="J910" s="41">
        <v>45113</v>
      </c>
      <c r="K910" s="55" t="s">
        <v>20</v>
      </c>
      <c r="N910" t="str">
        <f t="shared" si="72"/>
        <v>SIM</v>
      </c>
      <c r="O910" t="str">
        <f t="shared" si="71"/>
        <v/>
      </c>
      <c r="P910" s="52" t="str">
        <f t="shared" si="73"/>
        <v>451122 NF A EMITIR45113</v>
      </c>
      <c r="Q910" s="1">
        <f>IF(A910=0,"",VLOOKUP($A910,RESUMO!$A$8:$B$107,2,FALSE))</f>
        <v>30</v>
      </c>
    </row>
    <row r="911" spans="1:17" x14ac:dyDescent="0.25">
      <c r="A911" s="53">
        <v>45112</v>
      </c>
      <c r="B911" s="1">
        <v>2</v>
      </c>
      <c r="D911" s="54" t="s">
        <v>763</v>
      </c>
      <c r="I911" s="71">
        <v>96</v>
      </c>
      <c r="J911" s="41">
        <v>45113</v>
      </c>
      <c r="K911" s="55" t="s">
        <v>53</v>
      </c>
      <c r="N911" t="str">
        <f t="shared" si="72"/>
        <v>NÃO</v>
      </c>
      <c r="O911" t="str">
        <f t="shared" si="71"/>
        <v/>
      </c>
      <c r="P911" s="52" t="str">
        <f t="shared" si="73"/>
        <v>45112245113</v>
      </c>
      <c r="Q911" s="1">
        <f>IF(A911=0,"",VLOOKUP($A911,RESUMO!$A$8:$B$107,2,FALSE))</f>
        <v>30</v>
      </c>
    </row>
    <row r="912" spans="1:17" x14ac:dyDescent="0.25">
      <c r="A912" s="53">
        <v>45112</v>
      </c>
      <c r="B912" s="1">
        <v>2</v>
      </c>
      <c r="D912" s="54" t="s">
        <v>78</v>
      </c>
      <c r="E912" s="42" t="s">
        <v>764</v>
      </c>
      <c r="I912" s="71">
        <v>6524</v>
      </c>
      <c r="J912" s="41">
        <v>45113</v>
      </c>
      <c r="K912" s="55" t="s">
        <v>33</v>
      </c>
      <c r="N912" t="str">
        <f t="shared" si="72"/>
        <v>NÃO</v>
      </c>
      <c r="O912" t="str">
        <f t="shared" si="71"/>
        <v/>
      </c>
      <c r="P912" s="52" t="str">
        <f t="shared" si="73"/>
        <v>451122AREIAE BRITA - PED. Nº 3551 / 3568 / 3571 / 3587 / 359045113</v>
      </c>
      <c r="Q912" s="1">
        <f>IF(A912=0,"",VLOOKUP($A912,RESUMO!$A$8:$B$107,2,FALSE))</f>
        <v>30</v>
      </c>
    </row>
    <row r="913" spans="1:17" x14ac:dyDescent="0.25">
      <c r="A913" s="53">
        <v>45112</v>
      </c>
      <c r="B913" s="1">
        <v>2</v>
      </c>
      <c r="D913" s="54" t="s">
        <v>46</v>
      </c>
      <c r="E913" s="42" t="s">
        <v>629</v>
      </c>
      <c r="I913" s="71">
        <v>570</v>
      </c>
      <c r="J913" s="41">
        <v>45113</v>
      </c>
      <c r="K913" s="55" t="s">
        <v>28</v>
      </c>
      <c r="N913" t="str">
        <f t="shared" si="72"/>
        <v>SIM</v>
      </c>
      <c r="O913" t="str">
        <f t="shared" si="71"/>
        <v/>
      </c>
      <c r="P913" s="52" t="str">
        <f t="shared" si="73"/>
        <v>451122PLOTAGENS - NF A EMITIR45113</v>
      </c>
      <c r="Q913" s="1">
        <f>IF(A913=0,"",VLOOKUP($A913,RESUMO!$A$8:$B$107,2,FALSE))</f>
        <v>30</v>
      </c>
    </row>
    <row r="914" spans="1:17" x14ac:dyDescent="0.25">
      <c r="A914" s="53">
        <v>45112</v>
      </c>
      <c r="B914" s="1">
        <v>3</v>
      </c>
      <c r="D914" s="54" t="s">
        <v>765</v>
      </c>
      <c r="I914" s="71">
        <v>1998.19</v>
      </c>
      <c r="J914" s="41">
        <v>45114</v>
      </c>
      <c r="K914" s="55" t="s">
        <v>20</v>
      </c>
      <c r="N914" t="str">
        <f t="shared" si="72"/>
        <v>NÃO</v>
      </c>
      <c r="O914" t="str">
        <f t="shared" si="71"/>
        <v/>
      </c>
      <c r="P914" s="52" t="str">
        <f t="shared" si="73"/>
        <v>45112345114</v>
      </c>
      <c r="Q914" s="1">
        <f>IF(A914=0,"",VLOOKUP($A914,RESUMO!$A$8:$B$107,2,FALSE))</f>
        <v>30</v>
      </c>
    </row>
    <row r="915" spans="1:17" x14ac:dyDescent="0.25">
      <c r="A915" s="53">
        <v>45112</v>
      </c>
      <c r="B915" s="1">
        <v>3</v>
      </c>
      <c r="D915" s="54" t="s">
        <v>271</v>
      </c>
      <c r="E915" s="42" t="s">
        <v>766</v>
      </c>
      <c r="I915" s="71">
        <v>563.5</v>
      </c>
      <c r="J915" s="41">
        <v>45117</v>
      </c>
      <c r="K915" s="55" t="s">
        <v>33</v>
      </c>
      <c r="N915" t="str">
        <f t="shared" si="72"/>
        <v>SIM</v>
      </c>
      <c r="O915" t="str">
        <f t="shared" si="71"/>
        <v/>
      </c>
      <c r="P915" s="52" t="str">
        <f t="shared" si="73"/>
        <v>451123MATERIAIS DIVERSOS - NF 139645117</v>
      </c>
      <c r="Q915" s="1">
        <f>IF(A915=0,"",VLOOKUP($A915,RESUMO!$A$8:$B$107,2,FALSE))</f>
        <v>30</v>
      </c>
    </row>
    <row r="916" spans="1:17" x14ac:dyDescent="0.25">
      <c r="A916" s="53">
        <v>45112</v>
      </c>
      <c r="B916" s="1">
        <v>3</v>
      </c>
      <c r="D916" s="54" t="s">
        <v>669</v>
      </c>
      <c r="E916" s="42" t="s">
        <v>767</v>
      </c>
      <c r="I916" s="71">
        <v>966.98</v>
      </c>
      <c r="J916" s="41">
        <v>45117</v>
      </c>
      <c r="K916" s="55" t="s">
        <v>148</v>
      </c>
      <c r="N916" t="str">
        <f t="shared" si="72"/>
        <v>NÃO</v>
      </c>
      <c r="O916" t="str">
        <f t="shared" si="71"/>
        <v/>
      </c>
      <c r="P916" s="52" t="str">
        <f t="shared" si="73"/>
        <v>451123LOCAÇÃO DE ANDAIMES - ND 5929245117</v>
      </c>
      <c r="Q916" s="1">
        <f>IF(A916=0,"",VLOOKUP($A916,RESUMO!$A$8:$B$107,2,FALSE))</f>
        <v>30</v>
      </c>
    </row>
    <row r="917" spans="1:17" x14ac:dyDescent="0.25">
      <c r="A917" s="53">
        <v>45112</v>
      </c>
      <c r="B917" s="1">
        <v>3</v>
      </c>
      <c r="D917" s="54" t="s">
        <v>580</v>
      </c>
      <c r="E917" s="42" t="s">
        <v>768</v>
      </c>
      <c r="I917" s="71">
        <v>2520</v>
      </c>
      <c r="J917" s="41">
        <v>45117</v>
      </c>
      <c r="K917" s="55" t="s">
        <v>33</v>
      </c>
      <c r="N917" t="str">
        <f t="shared" si="72"/>
        <v>SIM</v>
      </c>
      <c r="O917" t="str">
        <f t="shared" si="71"/>
        <v/>
      </c>
      <c r="P917" s="52" t="str">
        <f t="shared" si="73"/>
        <v>451123CIMENTO - NF 12047045117</v>
      </c>
      <c r="Q917" s="1">
        <f>IF(A917=0,"",VLOOKUP($A917,RESUMO!$A$8:$B$107,2,FALSE))</f>
        <v>30</v>
      </c>
    </row>
    <row r="918" spans="1:17" x14ac:dyDescent="0.25">
      <c r="A918" s="53">
        <v>45112</v>
      </c>
      <c r="B918" s="1">
        <v>3</v>
      </c>
      <c r="D918" s="54" t="s">
        <v>649</v>
      </c>
      <c r="E918" s="42" t="s">
        <v>769</v>
      </c>
      <c r="I918" s="71">
        <v>837</v>
      </c>
      <c r="J918" s="41">
        <v>45118</v>
      </c>
      <c r="K918" s="55" t="s">
        <v>33</v>
      </c>
      <c r="N918" t="str">
        <f t="shared" si="72"/>
        <v>SIM</v>
      </c>
      <c r="O918" t="str">
        <f t="shared" si="71"/>
        <v/>
      </c>
      <c r="P918" s="52" t="str">
        <f t="shared" si="73"/>
        <v>451123DISCO POLICORTE E PINO - NF 1211045118</v>
      </c>
      <c r="Q918" s="1">
        <f>IF(A918=0,"",VLOOKUP($A918,RESUMO!$A$8:$B$107,2,FALSE))</f>
        <v>30</v>
      </c>
    </row>
    <row r="919" spans="1:17" x14ac:dyDescent="0.25">
      <c r="A919" s="53">
        <v>45112</v>
      </c>
      <c r="B919" s="1">
        <v>3</v>
      </c>
      <c r="D919" s="54" t="s">
        <v>634</v>
      </c>
      <c r="E919" s="42" t="s">
        <v>770</v>
      </c>
      <c r="I919" s="71">
        <v>321.05</v>
      </c>
      <c r="J919" s="41">
        <v>45118</v>
      </c>
      <c r="K919" s="55" t="s">
        <v>636</v>
      </c>
      <c r="N919" t="str">
        <f t="shared" si="72"/>
        <v>NÃO</v>
      </c>
      <c r="O919" t="str">
        <f t="shared" si="71"/>
        <v/>
      </c>
      <c r="P919" s="52" t="str">
        <f t="shared" si="73"/>
        <v>451123COMPETENCIA 06/202345118</v>
      </c>
      <c r="Q919" s="1">
        <f>IF(A919=0,"",VLOOKUP($A919,RESUMO!$A$8:$B$107,2,FALSE))</f>
        <v>30</v>
      </c>
    </row>
    <row r="920" spans="1:17" x14ac:dyDescent="0.25">
      <c r="A920" s="53">
        <v>45112</v>
      </c>
      <c r="B920" s="1">
        <v>3</v>
      </c>
      <c r="D920" s="54" t="s">
        <v>145</v>
      </c>
      <c r="E920" s="42" t="s">
        <v>771</v>
      </c>
      <c r="I920" s="71">
        <v>360</v>
      </c>
      <c r="J920" s="41">
        <v>45119</v>
      </c>
      <c r="K920" s="55" t="s">
        <v>148</v>
      </c>
      <c r="N920" t="str">
        <f t="shared" si="72"/>
        <v>SIM</v>
      </c>
      <c r="O920" t="str">
        <f t="shared" si="71"/>
        <v/>
      </c>
      <c r="P920" s="52" t="str">
        <f t="shared" si="73"/>
        <v>451123MARTELO, MOTOR E MANGOTE - NF 2115745119</v>
      </c>
      <c r="Q920" s="1">
        <f>IF(A920=0,"",VLOOKUP($A920,RESUMO!$A$8:$B$107,2,FALSE))</f>
        <v>30</v>
      </c>
    </row>
    <row r="921" spans="1:17" x14ac:dyDescent="0.25">
      <c r="A921" s="53">
        <v>45112</v>
      </c>
      <c r="B921" s="1">
        <v>3</v>
      </c>
      <c r="D921" s="54" t="s">
        <v>580</v>
      </c>
      <c r="E921" s="42" t="s">
        <v>772</v>
      </c>
      <c r="I921" s="71">
        <v>2520</v>
      </c>
      <c r="J921" s="41">
        <v>45121</v>
      </c>
      <c r="K921" s="55" t="s">
        <v>33</v>
      </c>
      <c r="N921" t="str">
        <f t="shared" si="72"/>
        <v>SIM</v>
      </c>
      <c r="O921" t="str">
        <f t="shared" si="71"/>
        <v/>
      </c>
      <c r="P921" s="52" t="str">
        <f t="shared" si="73"/>
        <v>451123CIMENTO - NF 12060745121</v>
      </c>
      <c r="Q921" s="1">
        <f>IF(A921=0,"",VLOOKUP($A921,RESUMO!$A$8:$B$107,2,FALSE))</f>
        <v>30</v>
      </c>
    </row>
    <row r="922" spans="1:17" x14ac:dyDescent="0.25">
      <c r="A922" s="53">
        <v>45112</v>
      </c>
      <c r="B922" s="1">
        <v>3</v>
      </c>
      <c r="D922" s="54" t="s">
        <v>773</v>
      </c>
      <c r="I922" s="71">
        <v>10095.73</v>
      </c>
      <c r="J922" s="41">
        <v>45127</v>
      </c>
      <c r="K922" s="55" t="s">
        <v>20</v>
      </c>
      <c r="N922" t="str">
        <f t="shared" si="72"/>
        <v>NÃO</v>
      </c>
      <c r="O922" t="str">
        <f t="shared" si="71"/>
        <v/>
      </c>
      <c r="P922" s="52" t="str">
        <f t="shared" si="73"/>
        <v>45112345127</v>
      </c>
      <c r="Q922" s="1">
        <f>IF(A922=0,"",VLOOKUP($A922,RESUMO!$A$8:$B$107,2,FALSE))</f>
        <v>30</v>
      </c>
    </row>
    <row r="923" spans="1:17" x14ac:dyDescent="0.25">
      <c r="A923" s="53">
        <v>45112</v>
      </c>
      <c r="B923" s="1">
        <v>3</v>
      </c>
      <c r="D923" s="54" t="s">
        <v>774</v>
      </c>
      <c r="I923" s="71">
        <v>494.58</v>
      </c>
      <c r="J923" s="41">
        <v>45128</v>
      </c>
      <c r="K923" s="55" t="s">
        <v>636</v>
      </c>
      <c r="N923" t="str">
        <f t="shared" si="72"/>
        <v>NÃO</v>
      </c>
      <c r="O923" t="str">
        <f t="shared" si="71"/>
        <v/>
      </c>
      <c r="P923" s="52" t="str">
        <f t="shared" si="73"/>
        <v>45112345128</v>
      </c>
      <c r="Q923" s="1">
        <f>IF(A923=0,"",VLOOKUP($A923,RESUMO!$A$8:$B$107,2,FALSE))</f>
        <v>30</v>
      </c>
    </row>
    <row r="924" spans="1:17" x14ac:dyDescent="0.25">
      <c r="A924" s="53">
        <v>45112</v>
      </c>
      <c r="B924" s="1">
        <v>5</v>
      </c>
      <c r="D924" s="54" t="s">
        <v>271</v>
      </c>
      <c r="E924" s="42" t="s">
        <v>775</v>
      </c>
      <c r="I924" s="71">
        <v>1212</v>
      </c>
      <c r="J924" s="41">
        <v>45103</v>
      </c>
      <c r="K924" s="55" t="s">
        <v>33</v>
      </c>
      <c r="N924" t="str">
        <f t="shared" si="72"/>
        <v>SIM</v>
      </c>
      <c r="O924" t="str">
        <f t="shared" si="71"/>
        <v>SIM</v>
      </c>
      <c r="P924" s="52" t="str">
        <f t="shared" si="73"/>
        <v>451125ARGAMASSA E GRAUTE - NF 251645103</v>
      </c>
      <c r="Q924" s="1">
        <f>IF(A924=0,"",VLOOKUP($A924,RESUMO!$A$8:$B$107,2,FALSE))</f>
        <v>30</v>
      </c>
    </row>
    <row r="925" spans="1:17" x14ac:dyDescent="0.25">
      <c r="A925" s="53">
        <v>45127</v>
      </c>
      <c r="B925" s="1">
        <v>1</v>
      </c>
      <c r="C925" t="s">
        <v>34</v>
      </c>
      <c r="D925" t="s">
        <v>35</v>
      </c>
      <c r="E925" t="s">
        <v>175</v>
      </c>
      <c r="I925" s="71">
        <v>612</v>
      </c>
      <c r="J925" s="41">
        <v>45127</v>
      </c>
      <c r="K925" s="55" t="s">
        <v>20</v>
      </c>
      <c r="N925" t="str">
        <f t="shared" si="72"/>
        <v>NÃO</v>
      </c>
      <c r="O925" t="str">
        <f t="shared" si="71"/>
        <v/>
      </c>
      <c r="P925" s="52" t="str">
        <f t="shared" si="73"/>
        <v>45127170428051600SALÁRIO45127</v>
      </c>
      <c r="Q925" s="1">
        <f>IF(A925=0,"",VLOOKUP($A925,RESUMO!$A$8:$B$107,2,FALSE))</f>
        <v>31</v>
      </c>
    </row>
    <row r="926" spans="1:17" x14ac:dyDescent="0.25">
      <c r="A926" s="53">
        <v>45127</v>
      </c>
      <c r="B926" s="1">
        <v>1</v>
      </c>
      <c r="C926" t="s">
        <v>17</v>
      </c>
      <c r="D926" t="s">
        <v>18</v>
      </c>
      <c r="E926" t="s">
        <v>175</v>
      </c>
      <c r="I926" s="71">
        <v>1052</v>
      </c>
      <c r="J926" s="41">
        <v>45127</v>
      </c>
      <c r="K926" s="55" t="s">
        <v>20</v>
      </c>
      <c r="N926" t="str">
        <f t="shared" si="72"/>
        <v>NÃO</v>
      </c>
      <c r="O926" t="str">
        <f t="shared" si="71"/>
        <v/>
      </c>
      <c r="P926" s="52" t="str">
        <f t="shared" si="73"/>
        <v>45127112125858606SALÁRIO45127</v>
      </c>
      <c r="Q926" s="1">
        <f>IF(A926=0,"",VLOOKUP($A926,RESUMO!$A$8:$B$107,2,FALSE))</f>
        <v>31</v>
      </c>
    </row>
    <row r="927" spans="1:17" x14ac:dyDescent="0.25">
      <c r="A927" s="53">
        <v>45127</v>
      </c>
      <c r="B927" s="1">
        <v>1</v>
      </c>
      <c r="C927" t="s">
        <v>279</v>
      </c>
      <c r="D927" t="s">
        <v>280</v>
      </c>
      <c r="E927" t="s">
        <v>175</v>
      </c>
      <c r="I927" s="71">
        <v>2129.1999999999998</v>
      </c>
      <c r="J927" s="41">
        <v>45127</v>
      </c>
      <c r="K927" s="55" t="s">
        <v>20</v>
      </c>
      <c r="N927" t="str">
        <f t="shared" si="72"/>
        <v>NÃO</v>
      </c>
      <c r="O927" t="str">
        <f t="shared" si="71"/>
        <v/>
      </c>
      <c r="P927" s="52" t="str">
        <f t="shared" si="73"/>
        <v>45127110526143614SALÁRIO45127</v>
      </c>
      <c r="Q927" s="1">
        <f>IF(A927=0,"",VLOOKUP($A927,RESUMO!$A$8:$B$107,2,FALSE))</f>
        <v>31</v>
      </c>
    </row>
    <row r="928" spans="1:17" x14ac:dyDescent="0.25">
      <c r="A928" s="53">
        <v>45127</v>
      </c>
      <c r="B928" s="1">
        <v>1</v>
      </c>
      <c r="C928" t="s">
        <v>391</v>
      </c>
      <c r="D928" t="s">
        <v>392</v>
      </c>
      <c r="E928" t="s">
        <v>175</v>
      </c>
      <c r="I928" s="71">
        <v>1052</v>
      </c>
      <c r="J928" s="41">
        <v>45127</v>
      </c>
      <c r="K928" s="55" t="s">
        <v>20</v>
      </c>
      <c r="N928" t="str">
        <f t="shared" si="72"/>
        <v>NÃO</v>
      </c>
      <c r="O928" t="str">
        <f t="shared" si="71"/>
        <v/>
      </c>
      <c r="P928" s="52" t="str">
        <f t="shared" si="73"/>
        <v>45127111776778650SALÁRIO45127</v>
      </c>
      <c r="Q928" s="1">
        <f>IF(A928=0,"",VLOOKUP($A928,RESUMO!$A$8:$B$107,2,FALSE))</f>
        <v>31</v>
      </c>
    </row>
    <row r="929" spans="1:17" x14ac:dyDescent="0.25">
      <c r="A929" s="53">
        <v>45127</v>
      </c>
      <c r="B929" s="1">
        <v>1</v>
      </c>
      <c r="C929" s="67" t="s">
        <v>529</v>
      </c>
      <c r="D929" s="54" t="s">
        <v>530</v>
      </c>
      <c r="E929" t="s">
        <v>175</v>
      </c>
      <c r="I929" s="71">
        <v>1052</v>
      </c>
      <c r="J929" s="41">
        <v>45127</v>
      </c>
      <c r="K929" s="55" t="s">
        <v>20</v>
      </c>
      <c r="N929" t="str">
        <f t="shared" si="72"/>
        <v>NÃO</v>
      </c>
      <c r="O929" t="str">
        <f t="shared" si="71"/>
        <v/>
      </c>
      <c r="P929" s="52" t="str">
        <f t="shared" si="73"/>
        <v>45127193649070600SALÁRIO45127</v>
      </c>
      <c r="Q929" s="1">
        <f>IF(A929=0,"",VLOOKUP($A929,RESUMO!$A$8:$B$107,2,FALSE))</f>
        <v>31</v>
      </c>
    </row>
    <row r="930" spans="1:17" x14ac:dyDescent="0.25">
      <c r="A930" s="53">
        <v>45127</v>
      </c>
      <c r="B930" s="1">
        <v>1</v>
      </c>
      <c r="C930" t="s">
        <v>334</v>
      </c>
      <c r="D930" t="s">
        <v>335</v>
      </c>
      <c r="E930" t="s">
        <v>175</v>
      </c>
      <c r="I930" s="71">
        <v>612</v>
      </c>
      <c r="J930" s="41">
        <v>45127</v>
      </c>
      <c r="K930" s="55" t="s">
        <v>20</v>
      </c>
      <c r="N930" t="str">
        <f t="shared" si="72"/>
        <v>NÃO</v>
      </c>
      <c r="O930" t="str">
        <f t="shared" si="71"/>
        <v/>
      </c>
      <c r="P930" s="52" t="str">
        <f t="shared" si="73"/>
        <v>45127103124439600SALÁRIO45127</v>
      </c>
      <c r="Q930" s="1">
        <f>IF(A930=0,"",VLOOKUP($A930,RESUMO!$A$8:$B$107,2,FALSE))</f>
        <v>31</v>
      </c>
    </row>
    <row r="931" spans="1:17" x14ac:dyDescent="0.25">
      <c r="A931" s="53">
        <v>45127</v>
      </c>
      <c r="B931" s="1">
        <v>1</v>
      </c>
      <c r="C931" t="s">
        <v>282</v>
      </c>
      <c r="D931" t="s">
        <v>283</v>
      </c>
      <c r="E931" t="s">
        <v>175</v>
      </c>
      <c r="I931" s="71">
        <v>778</v>
      </c>
      <c r="J931" s="41">
        <v>45127</v>
      </c>
      <c r="K931" s="55" t="s">
        <v>20</v>
      </c>
      <c r="N931" t="str">
        <f t="shared" si="72"/>
        <v>NÃO</v>
      </c>
      <c r="O931" t="str">
        <f t="shared" si="71"/>
        <v/>
      </c>
      <c r="P931" s="52" t="str">
        <f t="shared" si="73"/>
        <v>45127114758063613SALÁRIO45127</v>
      </c>
      <c r="Q931" s="1">
        <f>IF(A931=0,"",VLOOKUP($A931,RESUMO!$A$8:$B$107,2,FALSE))</f>
        <v>31</v>
      </c>
    </row>
    <row r="932" spans="1:17" x14ac:dyDescent="0.25">
      <c r="A932" s="53">
        <v>45127</v>
      </c>
      <c r="B932" s="1">
        <v>1</v>
      </c>
      <c r="C932" t="s">
        <v>285</v>
      </c>
      <c r="D932" t="s">
        <v>286</v>
      </c>
      <c r="E932" t="s">
        <v>175</v>
      </c>
      <c r="I932" s="71">
        <v>872</v>
      </c>
      <c r="J932" s="41">
        <v>45127</v>
      </c>
      <c r="K932" s="55" t="s">
        <v>20</v>
      </c>
      <c r="N932" t="str">
        <f t="shared" si="72"/>
        <v>NÃO</v>
      </c>
      <c r="O932" t="str">
        <f t="shared" si="71"/>
        <v/>
      </c>
      <c r="P932" s="52" t="str">
        <f t="shared" si="73"/>
        <v>45127106493573610SALÁRIO45127</v>
      </c>
      <c r="Q932" s="1">
        <f>IF(A932=0,"",VLOOKUP($A932,RESUMO!$A$8:$B$107,2,FALSE))</f>
        <v>31</v>
      </c>
    </row>
    <row r="933" spans="1:17" x14ac:dyDescent="0.25">
      <c r="A933" s="53">
        <v>45127</v>
      </c>
      <c r="B933" s="1">
        <v>1</v>
      </c>
      <c r="C933" s="68" t="s">
        <v>570</v>
      </c>
      <c r="D933" t="s">
        <v>571</v>
      </c>
      <c r="E933" t="s">
        <v>175</v>
      </c>
      <c r="I933" s="71">
        <v>1318</v>
      </c>
      <c r="J933" s="41">
        <v>45127</v>
      </c>
      <c r="K933" s="55" t="s">
        <v>20</v>
      </c>
      <c r="N933" t="str">
        <f t="shared" si="72"/>
        <v>NÃO</v>
      </c>
      <c r="O933" t="str">
        <f t="shared" si="71"/>
        <v/>
      </c>
      <c r="P933" s="52" t="str">
        <f t="shared" si="73"/>
        <v>45127113265085635SALÁRIO45127</v>
      </c>
      <c r="Q933" s="1">
        <f>IF(A933=0,"",VLOOKUP($A933,RESUMO!$A$8:$B$107,2,FALSE))</f>
        <v>31</v>
      </c>
    </row>
    <row r="934" spans="1:17" x14ac:dyDescent="0.25">
      <c r="A934" s="53">
        <v>45127</v>
      </c>
      <c r="B934" s="1">
        <v>1</v>
      </c>
      <c r="C934" s="68" t="s">
        <v>531</v>
      </c>
      <c r="D934" t="s">
        <v>532</v>
      </c>
      <c r="E934" t="s">
        <v>175</v>
      </c>
      <c r="I934" s="71">
        <v>1052</v>
      </c>
      <c r="J934" s="41">
        <v>45127</v>
      </c>
      <c r="K934" s="55" t="s">
        <v>20</v>
      </c>
      <c r="N934" t="str">
        <f t="shared" si="72"/>
        <v>NÃO</v>
      </c>
      <c r="O934" t="str">
        <f t="shared" si="71"/>
        <v/>
      </c>
      <c r="P934" s="52" t="str">
        <f t="shared" si="73"/>
        <v>45127106182897635SALÁRIO45127</v>
      </c>
      <c r="Q934" s="1">
        <f>IF(A934=0,"",VLOOKUP($A934,RESUMO!$A$8:$B$107,2,FALSE))</f>
        <v>31</v>
      </c>
    </row>
    <row r="935" spans="1:17" x14ac:dyDescent="0.25">
      <c r="A935" s="53">
        <v>45127</v>
      </c>
      <c r="B935" s="1">
        <v>2</v>
      </c>
      <c r="D935" s="54" t="s">
        <v>753</v>
      </c>
      <c r="I935" s="71">
        <v>110</v>
      </c>
      <c r="J935" s="41">
        <v>45127</v>
      </c>
      <c r="K935" s="55" t="s">
        <v>20</v>
      </c>
      <c r="N935" t="str">
        <f t="shared" si="72"/>
        <v>NÃO</v>
      </c>
      <c r="O935" t="str">
        <f t="shared" si="71"/>
        <v/>
      </c>
      <c r="P935" s="52" t="str">
        <f t="shared" si="73"/>
        <v>45127245127</v>
      </c>
      <c r="Q935" s="1">
        <f>IF(A935=0,"",VLOOKUP($A935,RESUMO!$A$8:$B$107,2,FALSE))</f>
        <v>31</v>
      </c>
    </row>
    <row r="936" spans="1:17" x14ac:dyDescent="0.25">
      <c r="A936" s="53">
        <v>45127</v>
      </c>
      <c r="B936" s="1">
        <v>2</v>
      </c>
      <c r="D936" s="54" t="s">
        <v>78</v>
      </c>
      <c r="E936" s="42" t="s">
        <v>776</v>
      </c>
      <c r="I936" s="71">
        <v>3045</v>
      </c>
      <c r="J936" s="41">
        <v>45127</v>
      </c>
      <c r="K936" s="55" t="s">
        <v>33</v>
      </c>
      <c r="N936" t="str">
        <f t="shared" si="72"/>
        <v>NÃO</v>
      </c>
      <c r="O936" t="str">
        <f t="shared" si="71"/>
        <v/>
      </c>
      <c r="P936" s="52" t="str">
        <f t="shared" si="73"/>
        <v>451272AREIA - PED. Nº 3598 / 371245127</v>
      </c>
      <c r="Q936" s="1">
        <f>IF(A936=0,"",VLOOKUP($A936,RESUMO!$A$8:$B$107,2,FALSE))</f>
        <v>31</v>
      </c>
    </row>
    <row r="937" spans="1:17" x14ac:dyDescent="0.25">
      <c r="A937" s="53">
        <v>45127</v>
      </c>
      <c r="B937" s="1">
        <v>3</v>
      </c>
      <c r="D937" s="54" t="s">
        <v>398</v>
      </c>
      <c r="E937" s="42" t="s">
        <v>777</v>
      </c>
      <c r="I937" s="71">
        <v>606.91</v>
      </c>
      <c r="J937" s="41">
        <v>45127</v>
      </c>
      <c r="K937" s="55" t="s">
        <v>148</v>
      </c>
      <c r="N937" t="str">
        <f t="shared" si="72"/>
        <v>NÃO</v>
      </c>
      <c r="O937" t="str">
        <f t="shared" si="71"/>
        <v/>
      </c>
      <c r="P937" s="52" t="str">
        <f t="shared" si="73"/>
        <v>451273LOCAÇÃO DE ESCORAMENTOS - ND 68645127</v>
      </c>
      <c r="Q937" s="1">
        <f>IF(A937=0,"",VLOOKUP($A937,RESUMO!$A$8:$B$107,2,FALSE))</f>
        <v>31</v>
      </c>
    </row>
    <row r="938" spans="1:17" x14ac:dyDescent="0.25">
      <c r="A938" s="53">
        <v>45127</v>
      </c>
      <c r="B938" s="1">
        <v>3</v>
      </c>
      <c r="D938" s="54" t="s">
        <v>778</v>
      </c>
      <c r="E938" s="42" t="s">
        <v>779</v>
      </c>
      <c r="I938" s="71">
        <v>141</v>
      </c>
      <c r="J938" s="41">
        <v>45127</v>
      </c>
      <c r="K938" s="55" t="s">
        <v>20</v>
      </c>
      <c r="N938" t="str">
        <f t="shared" si="72"/>
        <v>SIM</v>
      </c>
      <c r="O938" t="str">
        <f t="shared" si="71"/>
        <v/>
      </c>
      <c r="P938" s="52" t="str">
        <f t="shared" si="73"/>
        <v>451273REALIZAÇÃO DE EXAMES - NFS-e 2023/59845127</v>
      </c>
      <c r="Q938" s="1">
        <f>IF(A938=0,"",VLOOKUP($A938,RESUMO!$A$8:$B$107,2,FALSE))</f>
        <v>31</v>
      </c>
    </row>
    <row r="939" spans="1:17" x14ac:dyDescent="0.25">
      <c r="A939" s="53">
        <v>45127</v>
      </c>
      <c r="B939" s="1">
        <v>3</v>
      </c>
      <c r="D939" s="54" t="s">
        <v>145</v>
      </c>
      <c r="E939" s="42" t="s">
        <v>780</v>
      </c>
      <c r="I939" s="71">
        <v>90</v>
      </c>
      <c r="J939" s="41">
        <v>45131</v>
      </c>
      <c r="K939" s="55" t="s">
        <v>148</v>
      </c>
      <c r="N939" t="str">
        <f t="shared" si="72"/>
        <v>SIM</v>
      </c>
      <c r="O939" t="str">
        <f t="shared" si="71"/>
        <v/>
      </c>
      <c r="P939" s="52" t="str">
        <f t="shared" si="73"/>
        <v>451273MOTOR E MANGOTE - NF 2127145131</v>
      </c>
      <c r="Q939" s="1">
        <f>IF(A939=0,"",VLOOKUP($A939,RESUMO!$A$8:$B$107,2,FALSE))</f>
        <v>31</v>
      </c>
    </row>
    <row r="940" spans="1:17" x14ac:dyDescent="0.25">
      <c r="A940" s="53">
        <v>45127</v>
      </c>
      <c r="B940" s="1">
        <v>3</v>
      </c>
      <c r="D940" s="54" t="s">
        <v>580</v>
      </c>
      <c r="E940" s="42" t="s">
        <v>781</v>
      </c>
      <c r="I940" s="71">
        <v>2520</v>
      </c>
      <c r="J940" s="41">
        <v>45131</v>
      </c>
      <c r="K940" s="55" t="s">
        <v>33</v>
      </c>
      <c r="N940" t="str">
        <f t="shared" si="72"/>
        <v>SIM</v>
      </c>
      <c r="O940" t="str">
        <f t="shared" si="71"/>
        <v/>
      </c>
      <c r="P940" s="52" t="str">
        <f t="shared" si="73"/>
        <v>451273CIMENTO - NF 12079645131</v>
      </c>
      <c r="Q940" s="1">
        <f>IF(A940=0,"",VLOOKUP($A940,RESUMO!$A$8:$B$107,2,FALSE))</f>
        <v>31</v>
      </c>
    </row>
    <row r="941" spans="1:17" x14ac:dyDescent="0.25">
      <c r="A941" s="53">
        <v>45127</v>
      </c>
      <c r="B941" s="1">
        <v>3</v>
      </c>
      <c r="D941" s="54" t="s">
        <v>606</v>
      </c>
      <c r="E941" s="42" t="s">
        <v>782</v>
      </c>
      <c r="I941" s="71">
        <v>2313.6999999999998</v>
      </c>
      <c r="J941" s="41">
        <v>45135</v>
      </c>
      <c r="K941" s="55" t="s">
        <v>20</v>
      </c>
      <c r="N941" t="str">
        <f t="shared" si="72"/>
        <v>SIM</v>
      </c>
      <c r="O941" t="str">
        <f t="shared" si="71"/>
        <v/>
      </c>
      <c r="P941" s="52" t="str">
        <f t="shared" si="73"/>
        <v>451273CESTAS BASICAS - NF 20810145135</v>
      </c>
      <c r="Q941" s="1">
        <f>IF(A941=0,"",VLOOKUP($A941,RESUMO!$A$8:$B$107,2,FALSE))</f>
        <v>31</v>
      </c>
    </row>
    <row r="942" spans="1:17" x14ac:dyDescent="0.25">
      <c r="A942" s="53">
        <v>45127</v>
      </c>
      <c r="B942" s="1">
        <v>3</v>
      </c>
      <c r="D942" s="54" t="s">
        <v>145</v>
      </c>
      <c r="E942" s="42" t="s">
        <v>783</v>
      </c>
      <c r="I942" s="71">
        <v>580</v>
      </c>
      <c r="J942" s="41">
        <v>45135</v>
      </c>
      <c r="K942" s="55" t="s">
        <v>148</v>
      </c>
      <c r="N942" t="str">
        <f t="shared" si="72"/>
        <v>SIM</v>
      </c>
      <c r="O942" t="str">
        <f t="shared" si="71"/>
        <v/>
      </c>
      <c r="P942" s="52" t="str">
        <f t="shared" si="73"/>
        <v>451273BETONEIRA E GUINCHO - NF 2130745135</v>
      </c>
      <c r="Q942" s="1">
        <f>IF(A942=0,"",VLOOKUP($A942,RESUMO!$A$8:$B$107,2,FALSE))</f>
        <v>31</v>
      </c>
    </row>
    <row r="943" spans="1:17" x14ac:dyDescent="0.25">
      <c r="A943" s="53">
        <v>45127</v>
      </c>
      <c r="B943" s="1">
        <v>3</v>
      </c>
      <c r="D943" s="54" t="s">
        <v>605</v>
      </c>
      <c r="I943" s="71">
        <v>231.1</v>
      </c>
      <c r="J943" s="41">
        <v>45138</v>
      </c>
      <c r="K943" s="55" t="s">
        <v>20</v>
      </c>
      <c r="N943" t="str">
        <f t="shared" si="72"/>
        <v>NÃO</v>
      </c>
      <c r="O943" t="str">
        <f t="shared" si="71"/>
        <v/>
      </c>
      <c r="P943" s="52" t="str">
        <f t="shared" si="73"/>
        <v>45127345138</v>
      </c>
      <c r="Q943" s="1">
        <f>IF(A943=0,"",VLOOKUP($A943,RESUMO!$A$8:$B$107,2,FALSE))</f>
        <v>31</v>
      </c>
    </row>
    <row r="944" spans="1:17" x14ac:dyDescent="0.25">
      <c r="A944" s="53">
        <v>45127</v>
      </c>
      <c r="B944" s="1">
        <v>3</v>
      </c>
      <c r="D944" s="54" t="s">
        <v>271</v>
      </c>
      <c r="E944" s="42" t="s">
        <v>784</v>
      </c>
      <c r="I944" s="71">
        <v>1017.5</v>
      </c>
      <c r="J944" s="41">
        <v>45140</v>
      </c>
      <c r="K944" s="55" t="s">
        <v>33</v>
      </c>
      <c r="N944" t="str">
        <f t="shared" si="72"/>
        <v>SIM</v>
      </c>
      <c r="O944" t="str">
        <f t="shared" si="71"/>
        <v/>
      </c>
      <c r="P944" s="52" t="str">
        <f t="shared" si="73"/>
        <v>451273MATERIAIS DIVERSOS - NF 254845140</v>
      </c>
      <c r="Q944" s="1">
        <f>IF(A944=0,"",VLOOKUP($A944,RESUMO!$A$8:$B$107,2,FALSE))</f>
        <v>31</v>
      </c>
    </row>
    <row r="945" spans="1:17" x14ac:dyDescent="0.25">
      <c r="A945" s="53">
        <v>45127</v>
      </c>
      <c r="B945" s="1">
        <v>3</v>
      </c>
      <c r="D945" s="54" t="s">
        <v>580</v>
      </c>
      <c r="E945" s="42" t="s">
        <v>785</v>
      </c>
      <c r="I945" s="71">
        <v>2480</v>
      </c>
      <c r="J945" s="41">
        <v>45141</v>
      </c>
      <c r="K945" s="55" t="s">
        <v>33</v>
      </c>
      <c r="N945" t="str">
        <f t="shared" si="72"/>
        <v>SIM</v>
      </c>
      <c r="O945" t="str">
        <f t="shared" si="71"/>
        <v/>
      </c>
      <c r="P945" s="52" t="str">
        <f t="shared" si="73"/>
        <v>451273CIMENTO - NF 12110945141</v>
      </c>
      <c r="Q945" s="1">
        <f>IF(A945=0,"",VLOOKUP($A945,RESUMO!$A$8:$B$107,2,FALSE))</f>
        <v>31</v>
      </c>
    </row>
    <row r="946" spans="1:17" x14ac:dyDescent="0.25">
      <c r="A946" s="53">
        <v>45127</v>
      </c>
      <c r="B946" s="1">
        <v>3</v>
      </c>
      <c r="D946" s="54" t="s">
        <v>145</v>
      </c>
      <c r="E946" s="42" t="s">
        <v>786</v>
      </c>
      <c r="I946" s="71">
        <v>40</v>
      </c>
      <c r="J946" s="41">
        <v>45141</v>
      </c>
      <c r="K946" s="55" t="s">
        <v>148</v>
      </c>
      <c r="N946" t="str">
        <f t="shared" si="72"/>
        <v>SIM</v>
      </c>
      <c r="O946" t="str">
        <f t="shared" ref="O946:O1009" si="74">IF($B946=5,"SIM","")</f>
        <v/>
      </c>
      <c r="P946" s="52" t="str">
        <f t="shared" si="73"/>
        <v>451273CAÇAMBA PARA GUINCHO - NF 2135845141</v>
      </c>
      <c r="Q946" s="1">
        <f>IF(A946=0,"",VLOOKUP($A946,RESUMO!$A$8:$B$107,2,FALSE))</f>
        <v>31</v>
      </c>
    </row>
    <row r="947" spans="1:17" x14ac:dyDescent="0.25">
      <c r="A947" s="53">
        <v>45127</v>
      </c>
      <c r="B947" s="1">
        <v>5</v>
      </c>
      <c r="D947" s="54" t="s">
        <v>787</v>
      </c>
      <c r="E947" s="42" t="s">
        <v>788</v>
      </c>
      <c r="I947" s="71">
        <v>8501.48</v>
      </c>
      <c r="J947" s="41">
        <v>45112</v>
      </c>
      <c r="K947" s="55" t="s">
        <v>33</v>
      </c>
      <c r="N947" t="str">
        <f t="shared" si="72"/>
        <v>SIM</v>
      </c>
      <c r="O947" t="str">
        <f t="shared" si="74"/>
        <v>SIM</v>
      </c>
      <c r="P947" s="52" t="str">
        <f t="shared" si="73"/>
        <v>451275MATERIAIS ELÉTRICOS - NF 86236645112</v>
      </c>
      <c r="Q947" s="1">
        <f>IF(A947=0,"",VLOOKUP($A947,RESUMO!$A$8:$B$107,2,FALSE))</f>
        <v>31</v>
      </c>
    </row>
    <row r="948" spans="1:17" x14ac:dyDescent="0.25">
      <c r="A948" s="41">
        <v>45265</v>
      </c>
      <c r="B948">
        <v>2</v>
      </c>
      <c r="C948" t="s">
        <v>50</v>
      </c>
      <c r="D948" t="s">
        <v>51</v>
      </c>
      <c r="E948" t="s">
        <v>789</v>
      </c>
      <c r="G948" s="64">
        <v>12500</v>
      </c>
      <c r="H948" s="56">
        <v>1</v>
      </c>
      <c r="I948" s="71">
        <v>12500</v>
      </c>
      <c r="J948" s="41">
        <v>45265</v>
      </c>
      <c r="K948" t="s">
        <v>53</v>
      </c>
      <c r="M948" t="s">
        <v>138</v>
      </c>
      <c r="O948" t="str">
        <f t="shared" ref="O948" si="75">IF($B948=5,"SIM","")</f>
        <v/>
      </c>
      <c r="P948" s="52" t="str">
        <f t="shared" ref="P948:P949" si="76">A948&amp;B948&amp;C948&amp;E948&amp;G948&amp;EDATE(J948,0)</f>
        <v>45265230104762000107ADM OBRA - PARC. 13/181250045265</v>
      </c>
      <c r="Q948" s="1">
        <f>IF(A948=0,"",VLOOKUP($A948,RESUMO!$A$8:$B$107,2,FALSE))</f>
        <v>40</v>
      </c>
    </row>
    <row r="949" spans="1:17" x14ac:dyDescent="0.25">
      <c r="A949" s="53">
        <v>45143</v>
      </c>
      <c r="B949" s="1">
        <v>1</v>
      </c>
      <c r="C949" t="s">
        <v>34</v>
      </c>
      <c r="D949" t="s">
        <v>35</v>
      </c>
      <c r="E949" t="s">
        <v>175</v>
      </c>
      <c r="I949" s="71">
        <v>1375.8</v>
      </c>
      <c r="J949" s="53">
        <v>45143</v>
      </c>
      <c r="K949" s="55" t="s">
        <v>20</v>
      </c>
      <c r="N949" t="str">
        <f t="shared" ref="N949" si="77">IF(ISERROR(SEARCH("NF",E949,1)),"NÃO","SIM")</f>
        <v>NÃO</v>
      </c>
      <c r="O949" t="str">
        <f t="shared" si="74"/>
        <v/>
      </c>
      <c r="P949" s="52" t="str">
        <f t="shared" si="76"/>
        <v>45143170428051600SALÁRIO45143</v>
      </c>
      <c r="Q949" s="1">
        <f>IF(A949=0,"",VLOOKUP($A949,RESUMO!$A$8:$B$107,2,FALSE))</f>
        <v>32</v>
      </c>
    </row>
    <row r="950" spans="1:17" x14ac:dyDescent="0.25">
      <c r="A950" s="53">
        <v>45143</v>
      </c>
      <c r="B950" s="1">
        <v>1</v>
      </c>
      <c r="C950" t="s">
        <v>17</v>
      </c>
      <c r="D950" t="s">
        <v>18</v>
      </c>
      <c r="E950" t="s">
        <v>175</v>
      </c>
      <c r="I950" s="71">
        <v>1359.35</v>
      </c>
      <c r="J950" s="53">
        <v>45143</v>
      </c>
      <c r="K950" s="55" t="s">
        <v>20</v>
      </c>
      <c r="N950" t="str">
        <f t="shared" ref="N950:N1013" si="78">IF(ISERROR(SEARCH("NF",E950,1)),"NÃO","SIM")</f>
        <v>NÃO</v>
      </c>
      <c r="O950" t="str">
        <f t="shared" si="74"/>
        <v/>
      </c>
      <c r="P950" s="52" t="str">
        <f t="shared" ref="P950:P1013" si="79">A950&amp;B950&amp;C950&amp;E950&amp;G950&amp;EDATE(J950,0)</f>
        <v>45143112125858606SALÁRIO45143</v>
      </c>
      <c r="Q950" s="1">
        <f>IF(A950=0,"",VLOOKUP($A950,RESUMO!$A$8:$B$107,2,FALSE))</f>
        <v>32</v>
      </c>
    </row>
    <row r="951" spans="1:17" x14ac:dyDescent="0.25">
      <c r="A951" s="53">
        <v>45143</v>
      </c>
      <c r="B951" s="1">
        <v>1</v>
      </c>
      <c r="C951" t="s">
        <v>279</v>
      </c>
      <c r="D951" t="s">
        <v>280</v>
      </c>
      <c r="E951" t="s">
        <v>175</v>
      </c>
      <c r="I951" s="71">
        <v>3097.57</v>
      </c>
      <c r="J951" s="53">
        <v>45143</v>
      </c>
      <c r="K951" s="55" t="s">
        <v>20</v>
      </c>
      <c r="N951" t="str">
        <f t="shared" si="78"/>
        <v>NÃO</v>
      </c>
      <c r="O951" t="str">
        <f t="shared" si="74"/>
        <v/>
      </c>
      <c r="P951" s="52" t="str">
        <f t="shared" si="79"/>
        <v>45143110526143614SALÁRIO45143</v>
      </c>
      <c r="Q951" s="1">
        <f>IF(A951=0,"",VLOOKUP($A951,RESUMO!$A$8:$B$107,2,FALSE))</f>
        <v>32</v>
      </c>
    </row>
    <row r="952" spans="1:17" x14ac:dyDescent="0.25">
      <c r="A952" s="53">
        <v>45143</v>
      </c>
      <c r="B952" s="1">
        <v>1</v>
      </c>
      <c r="C952" t="s">
        <v>391</v>
      </c>
      <c r="D952" t="s">
        <v>392</v>
      </c>
      <c r="E952" t="s">
        <v>175</v>
      </c>
      <c r="I952" s="71">
        <v>2281.15</v>
      </c>
      <c r="J952" s="53">
        <v>45143</v>
      </c>
      <c r="K952" s="55" t="s">
        <v>20</v>
      </c>
      <c r="N952" t="str">
        <f t="shared" si="78"/>
        <v>NÃO</v>
      </c>
      <c r="O952" t="str">
        <f t="shared" si="74"/>
        <v/>
      </c>
      <c r="P952" s="52" t="str">
        <f t="shared" si="79"/>
        <v>45143111776778650SALÁRIO45143</v>
      </c>
      <c r="Q952" s="1">
        <f>IF(A952=0,"",VLOOKUP($A952,RESUMO!$A$8:$B$107,2,FALSE))</f>
        <v>32</v>
      </c>
    </row>
    <row r="953" spans="1:17" x14ac:dyDescent="0.25">
      <c r="A953" s="53">
        <v>45143</v>
      </c>
      <c r="B953" s="1">
        <v>1</v>
      </c>
      <c r="C953" s="67" t="s">
        <v>529</v>
      </c>
      <c r="D953" s="54" t="s">
        <v>530</v>
      </c>
      <c r="E953" t="s">
        <v>175</v>
      </c>
      <c r="I953" s="71">
        <v>2298.75</v>
      </c>
      <c r="J953" s="53">
        <v>45143</v>
      </c>
      <c r="K953" s="55" t="s">
        <v>20</v>
      </c>
      <c r="N953" t="str">
        <f t="shared" si="78"/>
        <v>NÃO</v>
      </c>
      <c r="O953" t="str">
        <f t="shared" si="74"/>
        <v/>
      </c>
      <c r="P953" s="52" t="str">
        <f t="shared" si="79"/>
        <v>45143193649070600SALÁRIO45143</v>
      </c>
      <c r="Q953" s="1">
        <f>IF(A953=0,"",VLOOKUP($A953,RESUMO!$A$8:$B$107,2,FALSE))</f>
        <v>32</v>
      </c>
    </row>
    <row r="954" spans="1:17" x14ac:dyDescent="0.25">
      <c r="A954" s="53">
        <v>45143</v>
      </c>
      <c r="B954" s="1">
        <v>1</v>
      </c>
      <c r="C954" t="s">
        <v>334</v>
      </c>
      <c r="D954" t="s">
        <v>335</v>
      </c>
      <c r="E954" t="s">
        <v>175</v>
      </c>
      <c r="I954" s="71">
        <v>1696.8</v>
      </c>
      <c r="J954" s="53">
        <v>45143</v>
      </c>
      <c r="K954" s="55" t="s">
        <v>20</v>
      </c>
      <c r="N954" t="str">
        <f t="shared" si="78"/>
        <v>NÃO</v>
      </c>
      <c r="O954" t="str">
        <f t="shared" si="74"/>
        <v/>
      </c>
      <c r="P954" s="52" t="str">
        <f t="shared" si="79"/>
        <v>45143103124439600SALÁRIO45143</v>
      </c>
      <c r="Q954" s="1">
        <f>IF(A954=0,"",VLOOKUP($A954,RESUMO!$A$8:$B$107,2,FALSE))</f>
        <v>32</v>
      </c>
    </row>
    <row r="955" spans="1:17" x14ac:dyDescent="0.25">
      <c r="A955" s="53">
        <v>45143</v>
      </c>
      <c r="B955" s="1">
        <v>1</v>
      </c>
      <c r="C955" t="s">
        <v>282</v>
      </c>
      <c r="D955" t="s">
        <v>283</v>
      </c>
      <c r="E955" t="s">
        <v>175</v>
      </c>
      <c r="I955" s="71">
        <v>1891.65</v>
      </c>
      <c r="J955" s="53">
        <v>45143</v>
      </c>
      <c r="K955" s="55" t="s">
        <v>20</v>
      </c>
      <c r="N955" t="str">
        <f t="shared" si="78"/>
        <v>NÃO</v>
      </c>
      <c r="O955" t="str">
        <f t="shared" si="74"/>
        <v/>
      </c>
      <c r="P955" s="52" t="str">
        <f t="shared" si="79"/>
        <v>45143114758063613SALÁRIO45143</v>
      </c>
      <c r="Q955" s="1">
        <f>IF(A955=0,"",VLOOKUP($A955,RESUMO!$A$8:$B$107,2,FALSE))</f>
        <v>32</v>
      </c>
    </row>
    <row r="956" spans="1:17" x14ac:dyDescent="0.25">
      <c r="A956" s="53">
        <v>45143</v>
      </c>
      <c r="B956" s="1">
        <v>1</v>
      </c>
      <c r="C956" t="s">
        <v>285</v>
      </c>
      <c r="D956" t="s">
        <v>286</v>
      </c>
      <c r="E956" t="s">
        <v>175</v>
      </c>
      <c r="I956" s="71">
        <v>2028.3</v>
      </c>
      <c r="J956" s="53">
        <v>45143</v>
      </c>
      <c r="K956" s="55" t="s">
        <v>20</v>
      </c>
      <c r="N956" t="str">
        <f t="shared" si="78"/>
        <v>NÃO</v>
      </c>
      <c r="O956" t="str">
        <f t="shared" si="74"/>
        <v/>
      </c>
      <c r="P956" s="52" t="str">
        <f t="shared" si="79"/>
        <v>45143106493573610SALÁRIO45143</v>
      </c>
      <c r="Q956" s="1">
        <f>IF(A956=0,"",VLOOKUP($A956,RESUMO!$A$8:$B$107,2,FALSE))</f>
        <v>32</v>
      </c>
    </row>
    <row r="957" spans="1:17" x14ac:dyDescent="0.25">
      <c r="A957" s="53">
        <v>45143</v>
      </c>
      <c r="B957" s="1">
        <v>1</v>
      </c>
      <c r="C957" s="68" t="s">
        <v>570</v>
      </c>
      <c r="D957" t="s">
        <v>571</v>
      </c>
      <c r="E957" t="s">
        <v>175</v>
      </c>
      <c r="I957" s="71">
        <v>1281.33</v>
      </c>
      <c r="J957" s="53">
        <v>45143</v>
      </c>
      <c r="K957" s="55" t="s">
        <v>20</v>
      </c>
      <c r="N957" t="str">
        <f t="shared" si="78"/>
        <v>NÃO</v>
      </c>
      <c r="O957" t="str">
        <f t="shared" si="74"/>
        <v/>
      </c>
      <c r="P957" s="52" t="str">
        <f t="shared" si="79"/>
        <v>45143113265085635SALÁRIO45143</v>
      </c>
      <c r="Q957" s="1">
        <f>IF(A957=0,"",VLOOKUP($A957,RESUMO!$A$8:$B$107,2,FALSE))</f>
        <v>32</v>
      </c>
    </row>
    <row r="958" spans="1:17" x14ac:dyDescent="0.25">
      <c r="A958" s="53">
        <v>45143</v>
      </c>
      <c r="B958" s="1">
        <v>1</v>
      </c>
      <c r="C958" s="68" t="s">
        <v>531</v>
      </c>
      <c r="D958" t="s">
        <v>532</v>
      </c>
      <c r="E958" t="s">
        <v>175</v>
      </c>
      <c r="I958" s="71">
        <v>1359.35</v>
      </c>
      <c r="J958" s="53">
        <v>45143</v>
      </c>
      <c r="K958" s="55" t="s">
        <v>20</v>
      </c>
      <c r="N958" t="str">
        <f t="shared" si="78"/>
        <v>NÃO</v>
      </c>
      <c r="O958" t="str">
        <f t="shared" si="74"/>
        <v/>
      </c>
      <c r="P958" s="52" t="str">
        <f t="shared" si="79"/>
        <v>45143106182897635SALÁRIO45143</v>
      </c>
      <c r="Q958" s="1">
        <f>IF(A958=0,"",VLOOKUP($A958,RESUMO!$A$8:$B$107,2,FALSE))</f>
        <v>32</v>
      </c>
    </row>
    <row r="959" spans="1:17" x14ac:dyDescent="0.25">
      <c r="A959" s="53">
        <v>45143</v>
      </c>
      <c r="B959" s="1">
        <v>1</v>
      </c>
      <c r="C959" s="51" t="s">
        <v>790</v>
      </c>
      <c r="D959" s="54" t="s">
        <v>791</v>
      </c>
      <c r="E959" s="42" t="s">
        <v>19</v>
      </c>
      <c r="I959" s="71">
        <v>130</v>
      </c>
      <c r="J959" s="53">
        <v>45143</v>
      </c>
      <c r="K959" s="55" t="s">
        <v>20</v>
      </c>
      <c r="N959" t="str">
        <f t="shared" si="78"/>
        <v>NÃO</v>
      </c>
      <c r="O959" t="str">
        <f t="shared" si="74"/>
        <v/>
      </c>
      <c r="P959" s="52" t="str">
        <f t="shared" si="79"/>
        <v>45143100000012793DIÁRIA45143</v>
      </c>
      <c r="Q959" s="1">
        <f>IF(A959=0,"",VLOOKUP($A959,RESUMO!$A$8:$B$107,2,FALSE))</f>
        <v>32</v>
      </c>
    </row>
    <row r="960" spans="1:17" x14ac:dyDescent="0.25">
      <c r="A960" s="53">
        <v>45143</v>
      </c>
      <c r="B960" s="1">
        <v>1</v>
      </c>
      <c r="C960" t="s">
        <v>17</v>
      </c>
      <c r="D960" t="s">
        <v>18</v>
      </c>
      <c r="E960" s="42" t="s">
        <v>367</v>
      </c>
      <c r="I960" s="71">
        <v>5652.86</v>
      </c>
      <c r="J960" s="53">
        <v>45143</v>
      </c>
      <c r="K960" s="55" t="s">
        <v>20</v>
      </c>
      <c r="N960" t="str">
        <f t="shared" si="78"/>
        <v>NÃO</v>
      </c>
      <c r="O960" t="str">
        <f t="shared" si="74"/>
        <v/>
      </c>
      <c r="P960" s="52" t="str">
        <f t="shared" si="79"/>
        <v>45143112125858606RESCISÃO45143</v>
      </c>
      <c r="Q960" s="1">
        <f>IF(A960=0,"",VLOOKUP($A960,RESUMO!$A$8:$B$107,2,FALSE))</f>
        <v>32</v>
      </c>
    </row>
    <row r="961" spans="1:17" x14ac:dyDescent="0.25">
      <c r="A961" s="53">
        <v>45143</v>
      </c>
      <c r="B961" s="1">
        <v>1</v>
      </c>
      <c r="C961" s="68" t="s">
        <v>570</v>
      </c>
      <c r="D961" t="s">
        <v>571</v>
      </c>
      <c r="E961" s="42" t="s">
        <v>367</v>
      </c>
      <c r="I961" s="71">
        <v>3646.34</v>
      </c>
      <c r="J961" s="53">
        <v>45143</v>
      </c>
      <c r="K961" s="55" t="s">
        <v>20</v>
      </c>
      <c r="N961" t="str">
        <f t="shared" si="78"/>
        <v>NÃO</v>
      </c>
      <c r="O961" t="str">
        <f t="shared" si="74"/>
        <v/>
      </c>
      <c r="P961" s="52" t="str">
        <f t="shared" si="79"/>
        <v>45143113265085635RESCISÃO45143</v>
      </c>
      <c r="Q961" s="1">
        <f>IF(A961=0,"",VLOOKUP($A961,RESUMO!$A$8:$B$107,2,FALSE))</f>
        <v>32</v>
      </c>
    </row>
    <row r="962" spans="1:17" x14ac:dyDescent="0.25">
      <c r="A962" s="53">
        <v>45143</v>
      </c>
      <c r="B962" s="1">
        <v>1</v>
      </c>
      <c r="C962" s="68" t="s">
        <v>531</v>
      </c>
      <c r="D962" t="s">
        <v>532</v>
      </c>
      <c r="E962" s="42" t="s">
        <v>367</v>
      </c>
      <c r="I962" s="71">
        <v>3699.54</v>
      </c>
      <c r="J962" s="53">
        <v>45143</v>
      </c>
      <c r="K962" s="55" t="s">
        <v>20</v>
      </c>
      <c r="N962" t="str">
        <f t="shared" si="78"/>
        <v>NÃO</v>
      </c>
      <c r="O962" t="str">
        <f t="shared" si="74"/>
        <v/>
      </c>
      <c r="P962" s="52" t="str">
        <f t="shared" si="79"/>
        <v>45143106182897635RESCISÃO45143</v>
      </c>
      <c r="Q962" s="1">
        <f>IF(A962=0,"",VLOOKUP($A962,RESUMO!$A$8:$B$107,2,FALSE))</f>
        <v>32</v>
      </c>
    </row>
    <row r="963" spans="1:17" x14ac:dyDescent="0.25">
      <c r="A963" s="53">
        <v>45143</v>
      </c>
      <c r="B963" s="1">
        <v>2</v>
      </c>
      <c r="D963" s="54" t="s">
        <v>792</v>
      </c>
      <c r="E963" s="42" t="s">
        <v>624</v>
      </c>
      <c r="I963" s="71">
        <v>781.2</v>
      </c>
      <c r="J963" s="53">
        <v>45143</v>
      </c>
      <c r="K963" s="55" t="s">
        <v>20</v>
      </c>
      <c r="N963" t="str">
        <f t="shared" si="78"/>
        <v>NÃO</v>
      </c>
      <c r="O963" t="str">
        <f t="shared" si="74"/>
        <v/>
      </c>
      <c r="P963" s="52" t="str">
        <f t="shared" si="79"/>
        <v>451432TED/PIX45143</v>
      </c>
      <c r="Q963" s="1">
        <f>IF(A963=0,"",VLOOKUP($A963,RESUMO!$A$8:$B$107,2,FALSE))</f>
        <v>32</v>
      </c>
    </row>
    <row r="964" spans="1:17" x14ac:dyDescent="0.25">
      <c r="A964" s="53">
        <v>45143</v>
      </c>
      <c r="B964" s="1">
        <v>2</v>
      </c>
      <c r="D964" s="54" t="s">
        <v>793</v>
      </c>
      <c r="E964" s="42" t="s">
        <v>626</v>
      </c>
      <c r="I964" s="71">
        <v>225</v>
      </c>
      <c r="J964" s="53">
        <v>45143</v>
      </c>
      <c r="K964" s="55" t="s">
        <v>20</v>
      </c>
      <c r="N964" t="str">
        <f t="shared" si="78"/>
        <v>SIM</v>
      </c>
      <c r="O964" t="str">
        <f t="shared" si="74"/>
        <v/>
      </c>
      <c r="P964" s="52" t="str">
        <f t="shared" si="79"/>
        <v>451432 NF A EMITIR45143</v>
      </c>
      <c r="Q964" s="1">
        <f>IF(A964=0,"",VLOOKUP($A964,RESUMO!$A$8:$B$107,2,FALSE))</f>
        <v>32</v>
      </c>
    </row>
    <row r="965" spans="1:17" x14ac:dyDescent="0.25">
      <c r="A965" s="53">
        <v>45143</v>
      </c>
      <c r="B965" s="1">
        <v>2</v>
      </c>
      <c r="D965" s="54" t="s">
        <v>794</v>
      </c>
      <c r="I965" s="71">
        <v>96</v>
      </c>
      <c r="J965" s="53">
        <v>45143</v>
      </c>
      <c r="K965" s="55" t="s">
        <v>53</v>
      </c>
      <c r="N965" t="str">
        <f t="shared" si="78"/>
        <v>NÃO</v>
      </c>
      <c r="O965" t="str">
        <f t="shared" si="74"/>
        <v/>
      </c>
      <c r="P965" s="52" t="str">
        <f t="shared" si="79"/>
        <v>45143245143</v>
      </c>
      <c r="Q965" s="1">
        <f>IF(A965=0,"",VLOOKUP($A965,RESUMO!$A$8:$B$107,2,FALSE))</f>
        <v>32</v>
      </c>
    </row>
    <row r="966" spans="1:17" x14ac:dyDescent="0.25">
      <c r="A966" s="53">
        <v>45143</v>
      </c>
      <c r="B966" s="1">
        <v>2</v>
      </c>
      <c r="D966" s="54" t="s">
        <v>78</v>
      </c>
      <c r="E966" s="42" t="s">
        <v>795</v>
      </c>
      <c r="I966" s="71">
        <v>4167</v>
      </c>
      <c r="J966" s="53">
        <v>45143</v>
      </c>
      <c r="K966" s="55" t="s">
        <v>33</v>
      </c>
      <c r="N966" t="str">
        <f t="shared" si="78"/>
        <v>NÃO</v>
      </c>
      <c r="O966" t="str">
        <f t="shared" si="74"/>
        <v/>
      </c>
      <c r="P966" s="52" t="str">
        <f t="shared" si="79"/>
        <v>451432AREIA E BRITA - PED. Nº 3735 / 3747 / 338845143</v>
      </c>
      <c r="Q966" s="1">
        <f>IF(A966=0,"",VLOOKUP($A966,RESUMO!$A$8:$B$107,2,FALSE))</f>
        <v>32</v>
      </c>
    </row>
    <row r="967" spans="1:17" x14ac:dyDescent="0.25">
      <c r="A967" s="53">
        <v>45143</v>
      </c>
      <c r="B967" s="1">
        <v>2</v>
      </c>
      <c r="D967" s="54" t="s">
        <v>46</v>
      </c>
      <c r="E967" s="42" t="s">
        <v>629</v>
      </c>
      <c r="I967" s="71">
        <v>16</v>
      </c>
      <c r="J967" s="53">
        <v>45143</v>
      </c>
      <c r="K967" s="55" t="s">
        <v>28</v>
      </c>
      <c r="N967" t="str">
        <f t="shared" si="78"/>
        <v>SIM</v>
      </c>
      <c r="O967" t="str">
        <f t="shared" si="74"/>
        <v/>
      </c>
      <c r="P967" s="52" t="str">
        <f t="shared" si="79"/>
        <v>451432PLOTAGENS - NF A EMITIR45143</v>
      </c>
      <c r="Q967" s="1">
        <f>IF(A967=0,"",VLOOKUP($A967,RESUMO!$A$8:$B$107,2,FALSE))</f>
        <v>32</v>
      </c>
    </row>
    <row r="968" spans="1:17" x14ac:dyDescent="0.25">
      <c r="A968" s="53">
        <v>45143</v>
      </c>
      <c r="B968" s="1">
        <v>3</v>
      </c>
      <c r="D968" s="54" t="s">
        <v>191</v>
      </c>
      <c r="E968" s="42" t="s">
        <v>796</v>
      </c>
      <c r="I968" s="71">
        <v>500.1</v>
      </c>
      <c r="J968" s="53">
        <v>45145</v>
      </c>
      <c r="K968" s="55" t="s">
        <v>33</v>
      </c>
      <c r="N968" t="str">
        <f t="shared" si="78"/>
        <v>SIM</v>
      </c>
      <c r="O968" t="str">
        <f t="shared" si="74"/>
        <v/>
      </c>
      <c r="P968" s="52" t="str">
        <f t="shared" si="79"/>
        <v>451433PINO LISO, CAIXA PLASTICA, CAMARA AR, BALDE - NF 2468546245145</v>
      </c>
      <c r="Q968" s="1">
        <f>IF(A968=0,"",VLOOKUP($A968,RESUMO!$A$8:$B$107,2,FALSE))</f>
        <v>32</v>
      </c>
    </row>
    <row r="969" spans="1:17" x14ac:dyDescent="0.25">
      <c r="A969" s="53">
        <v>45143</v>
      </c>
      <c r="B969" s="1">
        <v>3</v>
      </c>
      <c r="D969" s="54" t="s">
        <v>797</v>
      </c>
      <c r="I969" s="71">
        <v>2045.62</v>
      </c>
      <c r="J969" s="53">
        <v>45145</v>
      </c>
      <c r="K969" s="55" t="s">
        <v>20</v>
      </c>
      <c r="N969" t="str">
        <f t="shared" si="78"/>
        <v>NÃO</v>
      </c>
      <c r="O969" t="str">
        <f t="shared" si="74"/>
        <v/>
      </c>
      <c r="P969" s="52" t="str">
        <f t="shared" si="79"/>
        <v>45143345145</v>
      </c>
      <c r="Q969" s="1">
        <f>IF(A969=0,"",VLOOKUP($A969,RESUMO!$A$8:$B$107,2,FALSE))</f>
        <v>32</v>
      </c>
    </row>
    <row r="970" spans="1:17" x14ac:dyDescent="0.25">
      <c r="A970" s="53">
        <v>45143</v>
      </c>
      <c r="B970" s="1">
        <v>3</v>
      </c>
      <c r="D970" s="54" t="s">
        <v>669</v>
      </c>
      <c r="E970" s="42" t="s">
        <v>798</v>
      </c>
      <c r="I970" s="71">
        <v>966.98</v>
      </c>
      <c r="J970" s="53">
        <v>45146</v>
      </c>
      <c r="K970" s="55" t="s">
        <v>148</v>
      </c>
      <c r="N970" t="str">
        <f t="shared" si="78"/>
        <v>NÃO</v>
      </c>
      <c r="O970" t="str">
        <f t="shared" si="74"/>
        <v/>
      </c>
      <c r="P970" s="52" t="str">
        <f t="shared" si="79"/>
        <v>451433LOCAÇÃO DE ESCORAMENTO - ND 5971045146</v>
      </c>
      <c r="Q970" s="1">
        <f>IF(A970=0,"",VLOOKUP($A970,RESUMO!$A$8:$B$107,2,FALSE))</f>
        <v>32</v>
      </c>
    </row>
    <row r="971" spans="1:17" x14ac:dyDescent="0.25">
      <c r="A971" s="53">
        <v>45143</v>
      </c>
      <c r="B971" s="1">
        <v>3</v>
      </c>
      <c r="D971" s="54" t="s">
        <v>799</v>
      </c>
      <c r="I971" s="71">
        <v>1460.34</v>
      </c>
      <c r="J971" s="53">
        <v>45147</v>
      </c>
      <c r="K971" s="55" t="s">
        <v>20</v>
      </c>
      <c r="N971" t="str">
        <f t="shared" si="78"/>
        <v>NÃO</v>
      </c>
      <c r="O971" t="str">
        <f t="shared" si="74"/>
        <v/>
      </c>
      <c r="P971" s="52" t="str">
        <f t="shared" si="79"/>
        <v>45143345147</v>
      </c>
      <c r="Q971" s="1">
        <f>IF(A971=0,"",VLOOKUP($A971,RESUMO!$A$8:$B$107,2,FALSE))</f>
        <v>32</v>
      </c>
    </row>
    <row r="972" spans="1:17" x14ac:dyDescent="0.25">
      <c r="A972" s="53">
        <v>45143</v>
      </c>
      <c r="B972" s="1">
        <v>3</v>
      </c>
      <c r="D972" s="54" t="s">
        <v>800</v>
      </c>
      <c r="I972" s="71">
        <v>786.12</v>
      </c>
      <c r="J972" s="53">
        <v>45147</v>
      </c>
      <c r="K972" s="55" t="s">
        <v>20</v>
      </c>
      <c r="N972" t="str">
        <f t="shared" si="78"/>
        <v>NÃO</v>
      </c>
      <c r="O972" t="str">
        <f t="shared" si="74"/>
        <v/>
      </c>
      <c r="P972" s="52" t="str">
        <f t="shared" si="79"/>
        <v>45143345147</v>
      </c>
      <c r="Q972" s="1">
        <f>IF(A972=0,"",VLOOKUP($A972,RESUMO!$A$8:$B$107,2,FALSE))</f>
        <v>32</v>
      </c>
    </row>
    <row r="973" spans="1:17" x14ac:dyDescent="0.25">
      <c r="A973" s="53">
        <v>45143</v>
      </c>
      <c r="B973" s="1">
        <v>3</v>
      </c>
      <c r="D973" s="54" t="s">
        <v>801</v>
      </c>
      <c r="I973" s="71">
        <v>818.9</v>
      </c>
      <c r="J973" s="53">
        <v>45147</v>
      </c>
      <c r="K973" s="55" t="s">
        <v>20</v>
      </c>
      <c r="N973" t="str">
        <f t="shared" si="78"/>
        <v>NÃO</v>
      </c>
      <c r="O973" t="str">
        <f t="shared" si="74"/>
        <v/>
      </c>
      <c r="P973" s="52" t="str">
        <f t="shared" si="79"/>
        <v>45143345147</v>
      </c>
      <c r="Q973" s="1">
        <f>IF(A973=0,"",VLOOKUP($A973,RESUMO!$A$8:$B$107,2,FALSE))</f>
        <v>32</v>
      </c>
    </row>
    <row r="974" spans="1:17" x14ac:dyDescent="0.25">
      <c r="A974" s="53">
        <v>45143</v>
      </c>
      <c r="B974" s="1">
        <v>3</v>
      </c>
      <c r="D974" s="54" t="s">
        <v>145</v>
      </c>
      <c r="E974" s="42" t="s">
        <v>802</v>
      </c>
      <c r="I974" s="71">
        <v>270</v>
      </c>
      <c r="J974" s="53">
        <v>45148</v>
      </c>
      <c r="K974" s="55" t="s">
        <v>148</v>
      </c>
      <c r="N974" t="str">
        <f t="shared" si="78"/>
        <v>SIM</v>
      </c>
      <c r="O974" t="str">
        <f t="shared" si="74"/>
        <v/>
      </c>
      <c r="P974" s="52" t="str">
        <f t="shared" si="79"/>
        <v>451433MARTELO - NF 2146445148</v>
      </c>
      <c r="Q974" s="1">
        <f>IF(A974=0,"",VLOOKUP($A974,RESUMO!$A$8:$B$107,2,FALSE))</f>
        <v>32</v>
      </c>
    </row>
    <row r="975" spans="1:17" x14ac:dyDescent="0.25">
      <c r="A975" s="53">
        <v>45143</v>
      </c>
      <c r="B975" s="1">
        <v>3</v>
      </c>
      <c r="D975" s="54" t="s">
        <v>634</v>
      </c>
      <c r="E975" s="42" t="s">
        <v>803</v>
      </c>
      <c r="I975" s="71">
        <v>321.07</v>
      </c>
      <c r="J975" s="53">
        <v>45149</v>
      </c>
      <c r="K975" s="55" t="s">
        <v>636</v>
      </c>
      <c r="N975" t="str">
        <f t="shared" si="78"/>
        <v>NÃO</v>
      </c>
      <c r="O975" t="str">
        <f t="shared" si="74"/>
        <v/>
      </c>
      <c r="P975" s="52" t="str">
        <f t="shared" si="79"/>
        <v>451433COMPETENCIA 07/202345149</v>
      </c>
      <c r="Q975" s="1">
        <f>IF(A975=0,"",VLOOKUP($A975,RESUMO!$A$8:$B$107,2,FALSE))</f>
        <v>32</v>
      </c>
    </row>
    <row r="976" spans="1:17" x14ac:dyDescent="0.25">
      <c r="A976" s="53">
        <v>45143</v>
      </c>
      <c r="B976" s="1">
        <v>3</v>
      </c>
      <c r="D976" s="54" t="s">
        <v>580</v>
      </c>
      <c r="E976" s="42" t="s">
        <v>804</v>
      </c>
      <c r="I976" s="71">
        <v>2440</v>
      </c>
      <c r="J976" s="53">
        <v>45149</v>
      </c>
      <c r="K976" s="55" t="s">
        <v>33</v>
      </c>
      <c r="N976" t="str">
        <f t="shared" si="78"/>
        <v>SIM</v>
      </c>
      <c r="O976" t="str">
        <f t="shared" si="74"/>
        <v/>
      </c>
      <c r="P976" s="52" t="str">
        <f t="shared" si="79"/>
        <v>451433CIMENTO - NF 12134045149</v>
      </c>
      <c r="Q976" s="1">
        <f>IF(A976=0,"",VLOOKUP($A976,RESUMO!$A$8:$B$107,2,FALSE))</f>
        <v>32</v>
      </c>
    </row>
    <row r="977" spans="1:17" x14ac:dyDescent="0.25">
      <c r="A977" s="53">
        <v>45143</v>
      </c>
      <c r="B977" s="1">
        <v>3</v>
      </c>
      <c r="D977" s="54" t="s">
        <v>592</v>
      </c>
      <c r="E977" s="42" t="s">
        <v>805</v>
      </c>
      <c r="I977" s="71">
        <v>7575.87</v>
      </c>
      <c r="J977" s="53">
        <v>45156</v>
      </c>
      <c r="K977" s="55" t="s">
        <v>33</v>
      </c>
      <c r="N977" t="str">
        <f t="shared" si="78"/>
        <v>SIM</v>
      </c>
      <c r="O977" t="str">
        <f t="shared" si="74"/>
        <v/>
      </c>
      <c r="P977" s="52" t="str">
        <f t="shared" si="79"/>
        <v>451433MATERIAIS DIVERSOS - NF 43140545156</v>
      </c>
      <c r="Q977" s="1">
        <f>IF(A977=0,"",VLOOKUP($A977,RESUMO!$A$8:$B$107,2,FALSE))</f>
        <v>32</v>
      </c>
    </row>
    <row r="978" spans="1:17" x14ac:dyDescent="0.25">
      <c r="A978" s="53">
        <v>45143</v>
      </c>
      <c r="B978" s="1">
        <v>3</v>
      </c>
      <c r="D978" s="54" t="s">
        <v>806</v>
      </c>
      <c r="I978" s="71">
        <v>10008.200000000001</v>
      </c>
      <c r="J978" s="53">
        <v>45156</v>
      </c>
      <c r="K978" s="55" t="s">
        <v>20</v>
      </c>
      <c r="N978" t="str">
        <f t="shared" si="78"/>
        <v>NÃO</v>
      </c>
      <c r="O978" t="str">
        <f t="shared" si="74"/>
        <v/>
      </c>
      <c r="P978" s="52" t="str">
        <f t="shared" si="79"/>
        <v>45143345156</v>
      </c>
      <c r="Q978" s="1">
        <f>IF(A978=0,"",VLOOKUP($A978,RESUMO!$A$8:$B$107,2,FALSE))</f>
        <v>32</v>
      </c>
    </row>
    <row r="979" spans="1:17" x14ac:dyDescent="0.25">
      <c r="A979" s="53">
        <v>45143</v>
      </c>
      <c r="B979" s="1">
        <v>3</v>
      </c>
      <c r="D979" s="54" t="s">
        <v>807</v>
      </c>
      <c r="I979" s="71">
        <v>494.58</v>
      </c>
      <c r="J979" s="53">
        <v>45159</v>
      </c>
      <c r="K979" s="55" t="s">
        <v>636</v>
      </c>
      <c r="N979" t="str">
        <f t="shared" si="78"/>
        <v>NÃO</v>
      </c>
      <c r="O979" t="str">
        <f t="shared" si="74"/>
        <v/>
      </c>
      <c r="P979" s="52" t="str">
        <f t="shared" si="79"/>
        <v>45143345159</v>
      </c>
      <c r="Q979" s="1">
        <f>IF(A979=0,"",VLOOKUP($A979,RESUMO!$A$8:$B$107,2,FALSE))</f>
        <v>32</v>
      </c>
    </row>
    <row r="980" spans="1:17" x14ac:dyDescent="0.25">
      <c r="A980" s="53">
        <v>45158</v>
      </c>
      <c r="B980" s="1">
        <v>1</v>
      </c>
      <c r="C980" t="s">
        <v>34</v>
      </c>
      <c r="D980" t="s">
        <v>35</v>
      </c>
      <c r="E980" t="s">
        <v>175</v>
      </c>
      <c r="I980" s="71">
        <v>612</v>
      </c>
      <c r="J980" s="53">
        <v>45158</v>
      </c>
      <c r="K980" s="55" t="s">
        <v>20</v>
      </c>
      <c r="N980" t="str">
        <f t="shared" si="78"/>
        <v>NÃO</v>
      </c>
      <c r="O980" t="str">
        <f t="shared" si="74"/>
        <v/>
      </c>
      <c r="P980" s="52" t="str">
        <f t="shared" si="79"/>
        <v>45158170428051600SALÁRIO45158</v>
      </c>
      <c r="Q980" s="1">
        <f>IF(A980=0,"",VLOOKUP($A980,RESUMO!$A$8:$B$107,2,FALSE))</f>
        <v>33</v>
      </c>
    </row>
    <row r="981" spans="1:17" x14ac:dyDescent="0.25">
      <c r="A981" s="53">
        <v>45158</v>
      </c>
      <c r="B981" s="1">
        <v>1</v>
      </c>
      <c r="C981" t="s">
        <v>279</v>
      </c>
      <c r="D981" t="s">
        <v>280</v>
      </c>
      <c r="E981" t="s">
        <v>175</v>
      </c>
      <c r="I981" s="71">
        <v>2129.1999999999998</v>
      </c>
      <c r="J981" s="53">
        <v>45158</v>
      </c>
      <c r="K981" s="55" t="s">
        <v>20</v>
      </c>
      <c r="N981" t="str">
        <f t="shared" si="78"/>
        <v>NÃO</v>
      </c>
      <c r="O981" t="str">
        <f t="shared" si="74"/>
        <v/>
      </c>
      <c r="P981" s="52" t="str">
        <f t="shared" si="79"/>
        <v>45158110526143614SALÁRIO45158</v>
      </c>
      <c r="Q981" s="1">
        <f>IF(A981=0,"",VLOOKUP($A981,RESUMO!$A$8:$B$107,2,FALSE))</f>
        <v>33</v>
      </c>
    </row>
    <row r="982" spans="1:17" x14ac:dyDescent="0.25">
      <c r="A982" s="53">
        <v>45158</v>
      </c>
      <c r="B982" s="1">
        <v>1</v>
      </c>
      <c r="C982" t="s">
        <v>391</v>
      </c>
      <c r="D982" t="s">
        <v>392</v>
      </c>
      <c r="E982" t="s">
        <v>175</v>
      </c>
      <c r="I982" s="71">
        <v>1052</v>
      </c>
      <c r="J982" s="53">
        <v>45158</v>
      </c>
      <c r="K982" s="55" t="s">
        <v>20</v>
      </c>
      <c r="N982" t="str">
        <f t="shared" si="78"/>
        <v>NÃO</v>
      </c>
      <c r="O982" t="str">
        <f t="shared" si="74"/>
        <v/>
      </c>
      <c r="P982" s="52" t="str">
        <f t="shared" si="79"/>
        <v>45158111776778650SALÁRIO45158</v>
      </c>
      <c r="Q982" s="1">
        <f>IF(A982=0,"",VLOOKUP($A982,RESUMO!$A$8:$B$107,2,FALSE))</f>
        <v>33</v>
      </c>
    </row>
    <row r="983" spans="1:17" x14ac:dyDescent="0.25">
      <c r="A983" s="53">
        <v>45158</v>
      </c>
      <c r="B983" s="1">
        <v>1</v>
      </c>
      <c r="C983" s="67" t="s">
        <v>529</v>
      </c>
      <c r="D983" s="54" t="s">
        <v>530</v>
      </c>
      <c r="E983" t="s">
        <v>175</v>
      </c>
      <c r="I983" s="71">
        <v>1052</v>
      </c>
      <c r="J983" s="53">
        <v>45158</v>
      </c>
      <c r="K983" s="55" t="s">
        <v>20</v>
      </c>
      <c r="N983" t="str">
        <f t="shared" si="78"/>
        <v>NÃO</v>
      </c>
      <c r="O983" t="str">
        <f t="shared" si="74"/>
        <v/>
      </c>
      <c r="P983" s="52" t="str">
        <f t="shared" si="79"/>
        <v>45158193649070600SALÁRIO45158</v>
      </c>
      <c r="Q983" s="1">
        <f>IF(A983=0,"",VLOOKUP($A983,RESUMO!$A$8:$B$107,2,FALSE))</f>
        <v>33</v>
      </c>
    </row>
    <row r="984" spans="1:17" x14ac:dyDescent="0.25">
      <c r="A984" s="53">
        <v>45158</v>
      </c>
      <c r="B984" s="1">
        <v>1</v>
      </c>
      <c r="C984" t="s">
        <v>334</v>
      </c>
      <c r="D984" t="s">
        <v>335</v>
      </c>
      <c r="E984" t="s">
        <v>175</v>
      </c>
      <c r="I984" s="71">
        <v>612</v>
      </c>
      <c r="J984" s="53">
        <v>45158</v>
      </c>
      <c r="K984" s="55" t="s">
        <v>20</v>
      </c>
      <c r="N984" t="str">
        <f t="shared" si="78"/>
        <v>NÃO</v>
      </c>
      <c r="O984" t="str">
        <f t="shared" si="74"/>
        <v/>
      </c>
      <c r="P984" s="52" t="str">
        <f t="shared" si="79"/>
        <v>45158103124439600SALÁRIO45158</v>
      </c>
      <c r="Q984" s="1">
        <f>IF(A984=0,"",VLOOKUP($A984,RESUMO!$A$8:$B$107,2,FALSE))</f>
        <v>33</v>
      </c>
    </row>
    <row r="985" spans="1:17" x14ac:dyDescent="0.25">
      <c r="A985" s="53">
        <v>45158</v>
      </c>
      <c r="B985" s="1">
        <v>1</v>
      </c>
      <c r="C985" t="s">
        <v>282</v>
      </c>
      <c r="D985" t="s">
        <v>283</v>
      </c>
      <c r="E985" t="s">
        <v>175</v>
      </c>
      <c r="I985" s="71">
        <v>778</v>
      </c>
      <c r="J985" s="53">
        <v>45158</v>
      </c>
      <c r="K985" s="55" t="s">
        <v>20</v>
      </c>
      <c r="N985" t="str">
        <f t="shared" si="78"/>
        <v>NÃO</v>
      </c>
      <c r="O985" t="str">
        <f t="shared" si="74"/>
        <v/>
      </c>
      <c r="P985" s="52" t="str">
        <f t="shared" si="79"/>
        <v>45158114758063613SALÁRIO45158</v>
      </c>
      <c r="Q985" s="1">
        <f>IF(A985=0,"",VLOOKUP($A985,RESUMO!$A$8:$B$107,2,FALSE))</f>
        <v>33</v>
      </c>
    </row>
    <row r="986" spans="1:17" x14ac:dyDescent="0.25">
      <c r="A986" s="53">
        <v>45158</v>
      </c>
      <c r="B986" s="1">
        <v>1</v>
      </c>
      <c r="C986" t="s">
        <v>285</v>
      </c>
      <c r="D986" t="s">
        <v>286</v>
      </c>
      <c r="E986" t="s">
        <v>175</v>
      </c>
      <c r="I986" s="71">
        <v>872</v>
      </c>
      <c r="J986" s="53">
        <v>45158</v>
      </c>
      <c r="K986" s="55" t="s">
        <v>20</v>
      </c>
      <c r="N986" t="str">
        <f t="shared" si="78"/>
        <v>NÃO</v>
      </c>
      <c r="O986" t="str">
        <f t="shared" si="74"/>
        <v/>
      </c>
      <c r="P986" s="52" t="str">
        <f t="shared" si="79"/>
        <v>45158106493573610SALÁRIO45158</v>
      </c>
      <c r="Q986" s="1">
        <f>IF(A986=0,"",VLOOKUP($A986,RESUMO!$A$8:$B$107,2,FALSE))</f>
        <v>33</v>
      </c>
    </row>
    <row r="987" spans="1:17" x14ac:dyDescent="0.25">
      <c r="A987" s="53">
        <v>45158</v>
      </c>
      <c r="B987" s="1">
        <v>1</v>
      </c>
      <c r="C987" s="68" t="s">
        <v>531</v>
      </c>
      <c r="D987" t="s">
        <v>532</v>
      </c>
      <c r="E987" s="42" t="s">
        <v>19</v>
      </c>
      <c r="I987" s="71">
        <v>1140</v>
      </c>
      <c r="J987" s="53">
        <v>45158</v>
      </c>
      <c r="K987" s="55" t="s">
        <v>20</v>
      </c>
      <c r="N987" t="str">
        <f t="shared" si="78"/>
        <v>NÃO</v>
      </c>
      <c r="O987" t="str">
        <f t="shared" si="74"/>
        <v/>
      </c>
      <c r="P987" s="52" t="str">
        <f t="shared" si="79"/>
        <v>45158106182897635DIÁRIA45158</v>
      </c>
      <c r="Q987" s="1">
        <f>IF(A987=0,"",VLOOKUP($A987,RESUMO!$A$8:$B$107,2,FALSE))</f>
        <v>33</v>
      </c>
    </row>
    <row r="988" spans="1:17" x14ac:dyDescent="0.25">
      <c r="A988" s="53">
        <v>45158</v>
      </c>
      <c r="B988" s="1">
        <v>1</v>
      </c>
      <c r="C988" s="51" t="s">
        <v>790</v>
      </c>
      <c r="D988" s="54" t="s">
        <v>791</v>
      </c>
      <c r="E988" s="42" t="s">
        <v>19</v>
      </c>
      <c r="I988" s="71">
        <v>1300</v>
      </c>
      <c r="J988" s="53">
        <v>45158</v>
      </c>
      <c r="K988" s="55" t="s">
        <v>20</v>
      </c>
      <c r="N988" t="str">
        <f t="shared" si="78"/>
        <v>NÃO</v>
      </c>
      <c r="O988" t="str">
        <f t="shared" si="74"/>
        <v/>
      </c>
      <c r="P988" s="52" t="str">
        <f t="shared" si="79"/>
        <v>45158100000012793DIÁRIA45158</v>
      </c>
      <c r="Q988" s="1">
        <f>IF(A988=0,"",VLOOKUP($A988,RESUMO!$A$8:$B$107,2,FALSE))</f>
        <v>33</v>
      </c>
    </row>
    <row r="989" spans="1:17" x14ac:dyDescent="0.25">
      <c r="A989" s="53">
        <v>45158</v>
      </c>
      <c r="B989" s="1">
        <v>1</v>
      </c>
      <c r="C989" s="68" t="s">
        <v>570</v>
      </c>
      <c r="D989" t="s">
        <v>571</v>
      </c>
      <c r="E989" s="42" t="s">
        <v>19</v>
      </c>
      <c r="I989" s="71">
        <v>720</v>
      </c>
      <c r="J989" s="53">
        <v>45158</v>
      </c>
      <c r="K989" s="55" t="s">
        <v>20</v>
      </c>
      <c r="N989" t="str">
        <f t="shared" si="78"/>
        <v>NÃO</v>
      </c>
      <c r="O989" t="str">
        <f t="shared" si="74"/>
        <v/>
      </c>
      <c r="P989" s="52" t="str">
        <f t="shared" si="79"/>
        <v>45158113265085635DIÁRIA45158</v>
      </c>
      <c r="Q989" s="1">
        <f>IF(A989=0,"",VLOOKUP($A989,RESUMO!$A$8:$B$107,2,FALSE))</f>
        <v>33</v>
      </c>
    </row>
    <row r="990" spans="1:17" x14ac:dyDescent="0.25">
      <c r="A990" s="53">
        <v>45158</v>
      </c>
      <c r="B990" s="1">
        <v>1</v>
      </c>
      <c r="C990" t="s">
        <v>17</v>
      </c>
      <c r="D990" t="s">
        <v>18</v>
      </c>
      <c r="E990" s="42" t="s">
        <v>19</v>
      </c>
      <c r="I990" s="71">
        <v>570</v>
      </c>
      <c r="J990" s="53">
        <v>45158</v>
      </c>
      <c r="K990" s="55" t="s">
        <v>20</v>
      </c>
      <c r="N990" t="str">
        <f t="shared" si="78"/>
        <v>NÃO</v>
      </c>
      <c r="O990" t="str">
        <f t="shared" si="74"/>
        <v/>
      </c>
      <c r="P990" s="52" t="str">
        <f t="shared" si="79"/>
        <v>45158112125858606DIÁRIA45158</v>
      </c>
      <c r="Q990" s="1">
        <f>IF(A990=0,"",VLOOKUP($A990,RESUMO!$A$8:$B$107,2,FALSE))</f>
        <v>33</v>
      </c>
    </row>
    <row r="991" spans="1:17" x14ac:dyDescent="0.25">
      <c r="A991" s="53">
        <v>45158</v>
      </c>
      <c r="B991" s="1">
        <v>1</v>
      </c>
      <c r="C991" s="51" t="s">
        <v>808</v>
      </c>
      <c r="D991" s="54" t="s">
        <v>809</v>
      </c>
      <c r="E991" s="42" t="s">
        <v>19</v>
      </c>
      <c r="I991" s="71">
        <v>570</v>
      </c>
      <c r="J991" s="53">
        <v>45158</v>
      </c>
      <c r="K991" s="55" t="s">
        <v>20</v>
      </c>
      <c r="N991" t="str">
        <f t="shared" si="78"/>
        <v>NÃO</v>
      </c>
      <c r="O991" t="str">
        <f t="shared" si="74"/>
        <v/>
      </c>
      <c r="P991" s="52" t="str">
        <f t="shared" si="79"/>
        <v>45158110148242650DIÁRIA45158</v>
      </c>
      <c r="Q991" s="1">
        <f>IF(A991=0,"",VLOOKUP($A991,RESUMO!$A$8:$B$107,2,FALSE))</f>
        <v>33</v>
      </c>
    </row>
    <row r="992" spans="1:17" x14ac:dyDescent="0.25">
      <c r="A992" s="53">
        <v>45158</v>
      </c>
      <c r="B992" s="1">
        <v>2</v>
      </c>
      <c r="D992" s="54" t="s">
        <v>810</v>
      </c>
      <c r="E992" s="42" t="s">
        <v>644</v>
      </c>
      <c r="I992" s="71">
        <v>125.4</v>
      </c>
      <c r="J992" s="53">
        <v>45158</v>
      </c>
      <c r="K992" s="55" t="s">
        <v>20</v>
      </c>
      <c r="N992" t="str">
        <f t="shared" si="78"/>
        <v>SIM</v>
      </c>
      <c r="O992" t="str">
        <f t="shared" si="74"/>
        <v/>
      </c>
      <c r="P992" s="52" t="str">
        <f t="shared" si="79"/>
        <v>451582NF A EMITIR45158</v>
      </c>
      <c r="Q992" s="1">
        <f>IF(A992=0,"",VLOOKUP($A992,RESUMO!$A$8:$B$107,2,FALSE))</f>
        <v>33</v>
      </c>
    </row>
    <row r="993" spans="1:17" x14ac:dyDescent="0.25">
      <c r="A993" s="53">
        <v>45158</v>
      </c>
      <c r="B993" s="1">
        <v>2</v>
      </c>
      <c r="D993" s="54" t="s">
        <v>78</v>
      </c>
      <c r="E993" s="42" t="s">
        <v>811</v>
      </c>
      <c r="I993" s="71">
        <v>4094</v>
      </c>
      <c r="J993" s="53">
        <v>45158</v>
      </c>
      <c r="K993" s="55" t="s">
        <v>33</v>
      </c>
      <c r="N993" t="str">
        <f t="shared" si="78"/>
        <v>NÃO</v>
      </c>
      <c r="O993" t="str">
        <f t="shared" si="74"/>
        <v/>
      </c>
      <c r="P993" s="52" t="str">
        <f t="shared" si="79"/>
        <v>451582AREIA E BRITA - PED. Nº 3763 / 3769 / 378145158</v>
      </c>
      <c r="Q993" s="1">
        <f>IF(A993=0,"",VLOOKUP($A993,RESUMO!$A$8:$B$107,2,FALSE))</f>
        <v>33</v>
      </c>
    </row>
    <row r="994" spans="1:17" x14ac:dyDescent="0.25">
      <c r="A994" s="53">
        <v>45158</v>
      </c>
      <c r="B994" s="1">
        <v>3</v>
      </c>
      <c r="D994" s="54" t="s">
        <v>398</v>
      </c>
      <c r="E994" s="42" t="s">
        <v>812</v>
      </c>
      <c r="I994" s="71">
        <v>606.91</v>
      </c>
      <c r="J994" s="53">
        <v>45159</v>
      </c>
      <c r="K994" s="55" t="s">
        <v>148</v>
      </c>
      <c r="N994" t="str">
        <f t="shared" si="78"/>
        <v>SIM</v>
      </c>
      <c r="O994" t="str">
        <f t="shared" si="74"/>
        <v/>
      </c>
      <c r="P994" s="52" t="str">
        <f t="shared" si="79"/>
        <v>451583LOCAÇÃO DE ESCORAMENTO - NF 80245159</v>
      </c>
      <c r="Q994" s="1">
        <f>IF(A994=0,"",VLOOKUP($A994,RESUMO!$A$8:$B$107,2,FALSE))</f>
        <v>33</v>
      </c>
    </row>
    <row r="995" spans="1:17" x14ac:dyDescent="0.25">
      <c r="A995" s="53">
        <v>45158</v>
      </c>
      <c r="B995" s="1">
        <v>3</v>
      </c>
      <c r="D995" s="54" t="s">
        <v>271</v>
      </c>
      <c r="E995" s="42" t="s">
        <v>813</v>
      </c>
      <c r="I995" s="71">
        <v>1517.2</v>
      </c>
      <c r="J995" s="53">
        <v>45160</v>
      </c>
      <c r="K995" s="55" t="s">
        <v>33</v>
      </c>
      <c r="N995" t="str">
        <f t="shared" si="78"/>
        <v>SIM</v>
      </c>
      <c r="O995" t="str">
        <f t="shared" si="74"/>
        <v/>
      </c>
      <c r="P995" s="52" t="str">
        <f t="shared" si="79"/>
        <v>451583MATERIAIS DIVERSOS - NF 2655265645160</v>
      </c>
      <c r="Q995" s="1">
        <f>IF(A995=0,"",VLOOKUP($A995,RESUMO!$A$8:$B$107,2,FALSE))</f>
        <v>33</v>
      </c>
    </row>
    <row r="996" spans="1:17" x14ac:dyDescent="0.25">
      <c r="A996" s="53">
        <v>45158</v>
      </c>
      <c r="B996" s="1">
        <v>3</v>
      </c>
      <c r="D996" s="54" t="s">
        <v>145</v>
      </c>
      <c r="E996" s="42" t="s">
        <v>814</v>
      </c>
      <c r="I996" s="71">
        <v>580</v>
      </c>
      <c r="J996" s="53">
        <v>45166</v>
      </c>
      <c r="K996" s="55" t="s">
        <v>148</v>
      </c>
      <c r="N996" t="str">
        <f t="shared" si="78"/>
        <v>SIM</v>
      </c>
      <c r="O996" t="str">
        <f t="shared" si="74"/>
        <v/>
      </c>
      <c r="P996" s="52" t="str">
        <f t="shared" si="79"/>
        <v>451583BETONEIRA E GUINCHO - NF 2160145166</v>
      </c>
      <c r="Q996" s="1">
        <f>IF(A996=0,"",VLOOKUP($A996,RESUMO!$A$8:$B$107,2,FALSE))</f>
        <v>33</v>
      </c>
    </row>
    <row r="997" spans="1:17" x14ac:dyDescent="0.25">
      <c r="A997" s="53">
        <v>45158</v>
      </c>
      <c r="B997" s="1">
        <v>3</v>
      </c>
      <c r="D997" s="54" t="s">
        <v>606</v>
      </c>
      <c r="E997" s="42" t="s">
        <v>815</v>
      </c>
      <c r="I997" s="71">
        <v>2299.6999999999998</v>
      </c>
      <c r="J997" s="53">
        <v>45166</v>
      </c>
      <c r="K997" s="55" t="s">
        <v>20</v>
      </c>
      <c r="N997" t="str">
        <f t="shared" si="78"/>
        <v>SIM</v>
      </c>
      <c r="O997" t="str">
        <f t="shared" si="74"/>
        <v/>
      </c>
      <c r="P997" s="52" t="str">
        <f t="shared" si="79"/>
        <v>451583CESTAS BASICAS - NF 21189945166</v>
      </c>
      <c r="Q997" s="1">
        <f>IF(A997=0,"",VLOOKUP($A997,RESUMO!$A$8:$B$107,2,FALSE))</f>
        <v>33</v>
      </c>
    </row>
    <row r="998" spans="1:17" x14ac:dyDescent="0.25">
      <c r="A998" s="53">
        <v>45158</v>
      </c>
      <c r="B998" s="1">
        <v>3</v>
      </c>
      <c r="D998" s="54" t="s">
        <v>580</v>
      </c>
      <c r="E998" s="42" t="s">
        <v>816</v>
      </c>
      <c r="I998" s="71">
        <v>2440</v>
      </c>
      <c r="J998" s="53">
        <v>45166</v>
      </c>
      <c r="K998" s="55" t="s">
        <v>33</v>
      </c>
      <c r="N998" t="str">
        <f t="shared" si="78"/>
        <v>SIM</v>
      </c>
      <c r="O998" t="str">
        <f t="shared" si="74"/>
        <v/>
      </c>
      <c r="P998" s="52" t="str">
        <f t="shared" si="79"/>
        <v>451583CIMENTO - NF 12170245166</v>
      </c>
      <c r="Q998" s="1">
        <f>IF(A998=0,"",VLOOKUP($A998,RESUMO!$A$8:$B$107,2,FALSE))</f>
        <v>33</v>
      </c>
    </row>
    <row r="999" spans="1:17" x14ac:dyDescent="0.25">
      <c r="A999" s="53">
        <v>45158</v>
      </c>
      <c r="B999" s="1">
        <v>3</v>
      </c>
      <c r="D999" s="54" t="s">
        <v>605</v>
      </c>
      <c r="I999" s="71">
        <v>161.77000000000001</v>
      </c>
      <c r="J999" s="53">
        <v>45169</v>
      </c>
      <c r="K999" s="55" t="s">
        <v>20</v>
      </c>
      <c r="N999" t="str">
        <f t="shared" si="78"/>
        <v>NÃO</v>
      </c>
      <c r="O999" t="str">
        <f t="shared" si="74"/>
        <v/>
      </c>
      <c r="P999" s="52" t="str">
        <f t="shared" si="79"/>
        <v>45158345169</v>
      </c>
      <c r="Q999" s="1">
        <f>IF(A999=0,"",VLOOKUP($A999,RESUMO!$A$8:$B$107,2,FALSE))</f>
        <v>33</v>
      </c>
    </row>
    <row r="1000" spans="1:17" x14ac:dyDescent="0.25">
      <c r="A1000" s="53">
        <v>45158</v>
      </c>
      <c r="B1000" s="1">
        <v>3</v>
      </c>
      <c r="D1000" s="54" t="s">
        <v>191</v>
      </c>
      <c r="E1000" s="42" t="s">
        <v>817</v>
      </c>
      <c r="I1000" s="71">
        <v>199.7</v>
      </c>
      <c r="J1000" s="53">
        <v>45169</v>
      </c>
      <c r="K1000" s="55" t="s">
        <v>33</v>
      </c>
      <c r="N1000" t="str">
        <f t="shared" si="78"/>
        <v>SIM</v>
      </c>
      <c r="O1000" t="str">
        <f t="shared" si="74"/>
        <v/>
      </c>
      <c r="P1000" s="52" t="str">
        <f t="shared" si="79"/>
        <v>451583PINO LISO - NF 2468560345169</v>
      </c>
      <c r="Q1000" s="1">
        <f>IF(A1000=0,"",VLOOKUP($A1000,RESUMO!$A$8:$B$107,2,FALSE))</f>
        <v>33</v>
      </c>
    </row>
    <row r="1001" spans="1:17" x14ac:dyDescent="0.25">
      <c r="A1001" s="53">
        <v>45158</v>
      </c>
      <c r="B1001" s="1">
        <v>3</v>
      </c>
      <c r="D1001" s="54" t="s">
        <v>145</v>
      </c>
      <c r="E1001" s="42" t="s">
        <v>818</v>
      </c>
      <c r="I1001" s="71">
        <v>40</v>
      </c>
      <c r="J1001" s="53">
        <v>45173</v>
      </c>
      <c r="K1001" s="55" t="s">
        <v>148</v>
      </c>
      <c r="N1001" t="str">
        <f t="shared" si="78"/>
        <v>SIM</v>
      </c>
      <c r="O1001" t="str">
        <f t="shared" si="74"/>
        <v/>
      </c>
      <c r="P1001" s="52" t="str">
        <f t="shared" si="79"/>
        <v>451583CAÇAMBA PARA GUINCHO - NF 2165845173</v>
      </c>
      <c r="Q1001" s="1">
        <f>IF(A1001=0,"",VLOOKUP($A1001,RESUMO!$A$8:$B$107,2,FALSE))</f>
        <v>33</v>
      </c>
    </row>
    <row r="1002" spans="1:17" x14ac:dyDescent="0.25">
      <c r="A1002" s="53">
        <v>45158</v>
      </c>
      <c r="B1002" s="1">
        <v>4</v>
      </c>
      <c r="D1002" s="54" t="s">
        <v>18</v>
      </c>
      <c r="E1002" s="42" t="s">
        <v>819</v>
      </c>
      <c r="I1002" s="71">
        <v>234.73</v>
      </c>
      <c r="J1002" s="53">
        <v>45142</v>
      </c>
      <c r="K1002" s="55" t="s">
        <v>20</v>
      </c>
      <c r="N1002" t="str">
        <f t="shared" si="78"/>
        <v>NÃO</v>
      </c>
      <c r="O1002" t="str">
        <f t="shared" si="74"/>
        <v/>
      </c>
      <c r="P1002" s="52" t="str">
        <f t="shared" si="79"/>
        <v>45158402 DIARIAS - REEMBOLSO RVR ENGENHARIA45142</v>
      </c>
      <c r="Q1002" s="1">
        <f>IF(A1002=0,"",VLOOKUP($A1002,RESUMO!$A$8:$B$107,2,FALSE))</f>
        <v>33</v>
      </c>
    </row>
    <row r="1003" spans="1:17" x14ac:dyDescent="0.25">
      <c r="A1003" s="53">
        <v>45158</v>
      </c>
      <c r="B1003" s="1">
        <v>5</v>
      </c>
      <c r="D1003" s="54" t="s">
        <v>592</v>
      </c>
      <c r="E1003" s="42" t="s">
        <v>820</v>
      </c>
      <c r="I1003" s="71">
        <v>505.34</v>
      </c>
      <c r="J1003" s="53">
        <v>45146</v>
      </c>
      <c r="K1003" s="55" t="s">
        <v>33</v>
      </c>
      <c r="N1003" t="str">
        <f t="shared" si="78"/>
        <v>SIM</v>
      </c>
      <c r="O1003" t="str">
        <f t="shared" si="74"/>
        <v>SIM</v>
      </c>
      <c r="P1003" s="52" t="str">
        <f t="shared" si="79"/>
        <v>451585MATERIAIS DIVERSOS - NF 84635345146</v>
      </c>
      <c r="Q1003" s="1">
        <f>IF(A1003=0,"",VLOOKUP($A1003,RESUMO!$A$8:$B$107,2,FALSE))</f>
        <v>33</v>
      </c>
    </row>
    <row r="1004" spans="1:17" x14ac:dyDescent="0.25">
      <c r="A1004" s="53">
        <v>45158</v>
      </c>
      <c r="B1004" s="1">
        <v>5</v>
      </c>
      <c r="D1004" s="54" t="s">
        <v>731</v>
      </c>
      <c r="E1004" s="42" t="s">
        <v>821</v>
      </c>
      <c r="I1004" s="71">
        <v>5160.25</v>
      </c>
      <c r="J1004" s="53">
        <v>45133</v>
      </c>
      <c r="K1004" s="55" t="s">
        <v>33</v>
      </c>
      <c r="N1004" t="str">
        <f t="shared" si="78"/>
        <v>SIM</v>
      </c>
      <c r="O1004" t="str">
        <f t="shared" si="74"/>
        <v>SIM</v>
      </c>
      <c r="P1004" s="52" t="str">
        <f t="shared" si="79"/>
        <v>451585SIKATOP FLEX - NF 24737645133</v>
      </c>
      <c r="Q1004" s="1">
        <f>IF(A1004=0,"",VLOOKUP($A1004,RESUMO!$A$8:$B$107,2,FALSE))</f>
        <v>33</v>
      </c>
    </row>
    <row r="1005" spans="1:17" x14ac:dyDescent="0.25">
      <c r="A1005" s="53">
        <v>45158</v>
      </c>
      <c r="B1005" s="1">
        <v>5</v>
      </c>
      <c r="D1005" s="54" t="s">
        <v>822</v>
      </c>
      <c r="E1005" s="42" t="s">
        <v>823</v>
      </c>
      <c r="I1005" s="71">
        <v>628.6</v>
      </c>
      <c r="J1005" s="53">
        <v>45149</v>
      </c>
      <c r="K1005" s="55" t="s">
        <v>33</v>
      </c>
      <c r="N1005" t="str">
        <f t="shared" si="78"/>
        <v>SIM</v>
      </c>
      <c r="O1005" t="str">
        <f t="shared" si="74"/>
        <v>SIM</v>
      </c>
      <c r="P1005" s="52" t="str">
        <f t="shared" si="79"/>
        <v>451585BLOCO CCA - NF 1357345149</v>
      </c>
      <c r="Q1005" s="1">
        <f>IF(A1005=0,"",VLOOKUP($A1005,RESUMO!$A$8:$B$107,2,FALSE))</f>
        <v>33</v>
      </c>
    </row>
    <row r="1006" spans="1:17" x14ac:dyDescent="0.25">
      <c r="A1006" s="53">
        <v>45174</v>
      </c>
      <c r="B1006" s="1">
        <v>1</v>
      </c>
      <c r="C1006" t="s">
        <v>34</v>
      </c>
      <c r="D1006" t="s">
        <v>35</v>
      </c>
      <c r="E1006" t="s">
        <v>175</v>
      </c>
      <c r="I1006" s="71">
        <v>1364.4</v>
      </c>
      <c r="J1006" s="53">
        <v>45175</v>
      </c>
      <c r="K1006" s="55" t="s">
        <v>20</v>
      </c>
      <c r="N1006" t="str">
        <f t="shared" si="78"/>
        <v>NÃO</v>
      </c>
      <c r="O1006" t="str">
        <f t="shared" si="74"/>
        <v/>
      </c>
      <c r="P1006" s="52" t="str">
        <f t="shared" si="79"/>
        <v>45174170428051600SALÁRIO45175</v>
      </c>
      <c r="Q1006" s="1">
        <f>IF(A1006=0,"",VLOOKUP($A1006,RESUMO!$A$8:$B$107,2,FALSE))</f>
        <v>34</v>
      </c>
    </row>
    <row r="1007" spans="1:17" x14ac:dyDescent="0.25">
      <c r="A1007" s="53">
        <v>45174</v>
      </c>
      <c r="B1007" s="1">
        <v>1</v>
      </c>
      <c r="C1007" t="s">
        <v>279</v>
      </c>
      <c r="D1007" t="s">
        <v>280</v>
      </c>
      <c r="E1007" t="s">
        <v>175</v>
      </c>
      <c r="I1007" s="71">
        <v>3043.01</v>
      </c>
      <c r="J1007" s="53">
        <v>45175</v>
      </c>
      <c r="K1007" s="55" t="s">
        <v>20</v>
      </c>
      <c r="N1007" t="str">
        <f t="shared" si="78"/>
        <v>NÃO</v>
      </c>
      <c r="O1007" t="str">
        <f t="shared" si="74"/>
        <v/>
      </c>
      <c r="P1007" s="52" t="str">
        <f t="shared" si="79"/>
        <v>45174110526143614SALÁRIO45175</v>
      </c>
      <c r="Q1007" s="1">
        <f>IF(A1007=0,"",VLOOKUP($A1007,RESUMO!$A$8:$B$107,2,FALSE))</f>
        <v>34</v>
      </c>
    </row>
    <row r="1008" spans="1:17" x14ac:dyDescent="0.25">
      <c r="A1008" s="53">
        <v>45174</v>
      </c>
      <c r="B1008" s="1">
        <v>1</v>
      </c>
      <c r="C1008" t="s">
        <v>391</v>
      </c>
      <c r="D1008" t="s">
        <v>392</v>
      </c>
      <c r="E1008" t="s">
        <v>175</v>
      </c>
      <c r="I1008" s="71">
        <v>2077.4299999999998</v>
      </c>
      <c r="J1008" s="53">
        <v>45175</v>
      </c>
      <c r="K1008" s="55" t="s">
        <v>20</v>
      </c>
      <c r="N1008" t="str">
        <f t="shared" si="78"/>
        <v>NÃO</v>
      </c>
      <c r="O1008" t="str">
        <f t="shared" si="74"/>
        <v/>
      </c>
      <c r="P1008" s="52" t="str">
        <f t="shared" si="79"/>
        <v>45174111776778650SALÁRIO45175</v>
      </c>
      <c r="Q1008" s="1">
        <f>IF(A1008=0,"",VLOOKUP($A1008,RESUMO!$A$8:$B$107,2,FALSE))</f>
        <v>34</v>
      </c>
    </row>
    <row r="1009" spans="1:17" x14ac:dyDescent="0.25">
      <c r="A1009" s="53">
        <v>45174</v>
      </c>
      <c r="B1009" s="1">
        <v>1</v>
      </c>
      <c r="C1009" s="67" t="s">
        <v>529</v>
      </c>
      <c r="D1009" s="54" t="s">
        <v>530</v>
      </c>
      <c r="E1009" t="s">
        <v>175</v>
      </c>
      <c r="I1009" s="71">
        <v>1970.15</v>
      </c>
      <c r="J1009" s="53">
        <v>45175</v>
      </c>
      <c r="K1009" s="55" t="s">
        <v>20</v>
      </c>
      <c r="N1009" t="str">
        <f t="shared" si="78"/>
        <v>NÃO</v>
      </c>
      <c r="O1009" t="str">
        <f t="shared" si="74"/>
        <v/>
      </c>
      <c r="P1009" s="52" t="str">
        <f t="shared" si="79"/>
        <v>45174193649070600SALÁRIO45175</v>
      </c>
      <c r="Q1009" s="1">
        <f>IF(A1009=0,"",VLOOKUP($A1009,RESUMO!$A$8:$B$107,2,FALSE))</f>
        <v>34</v>
      </c>
    </row>
    <row r="1010" spans="1:17" x14ac:dyDescent="0.25">
      <c r="A1010" s="53">
        <v>45174</v>
      </c>
      <c r="B1010" s="1">
        <v>1</v>
      </c>
      <c r="C1010" t="s">
        <v>334</v>
      </c>
      <c r="D1010" t="s">
        <v>335</v>
      </c>
      <c r="E1010" t="s">
        <v>175</v>
      </c>
      <c r="I1010" s="71">
        <v>1522.29</v>
      </c>
      <c r="J1010" s="53">
        <v>45175</v>
      </c>
      <c r="K1010" s="55" t="s">
        <v>20</v>
      </c>
      <c r="N1010" t="str">
        <f t="shared" si="78"/>
        <v>NÃO</v>
      </c>
      <c r="O1010" t="str">
        <f t="shared" ref="O1010:O1073" si="80">IF($B1010=5,"SIM","")</f>
        <v/>
      </c>
      <c r="P1010" s="52" t="str">
        <f t="shared" si="79"/>
        <v>45174103124439600SALÁRIO45175</v>
      </c>
      <c r="Q1010" s="1">
        <f>IF(A1010=0,"",VLOOKUP($A1010,RESUMO!$A$8:$B$107,2,FALSE))</f>
        <v>34</v>
      </c>
    </row>
    <row r="1011" spans="1:17" x14ac:dyDescent="0.25">
      <c r="A1011" s="53">
        <v>45174</v>
      </c>
      <c r="B1011" s="1">
        <v>1</v>
      </c>
      <c r="C1011" t="s">
        <v>282</v>
      </c>
      <c r="D1011" t="s">
        <v>283</v>
      </c>
      <c r="E1011" t="s">
        <v>175</v>
      </c>
      <c r="I1011" s="71">
        <v>1748.86</v>
      </c>
      <c r="J1011" s="53">
        <v>45175</v>
      </c>
      <c r="K1011" s="55" t="s">
        <v>20</v>
      </c>
      <c r="N1011" t="str">
        <f t="shared" si="78"/>
        <v>NÃO</v>
      </c>
      <c r="O1011" t="str">
        <f t="shared" si="80"/>
        <v/>
      </c>
      <c r="P1011" s="52" t="str">
        <f t="shared" si="79"/>
        <v>45174114758063613SALÁRIO45175</v>
      </c>
      <c r="Q1011" s="1">
        <f>IF(A1011=0,"",VLOOKUP($A1011,RESUMO!$A$8:$B$107,2,FALSE))</f>
        <v>34</v>
      </c>
    </row>
    <row r="1012" spans="1:17" x14ac:dyDescent="0.25">
      <c r="A1012" s="53">
        <v>45174</v>
      </c>
      <c r="B1012" s="1">
        <v>1</v>
      </c>
      <c r="C1012" t="s">
        <v>285</v>
      </c>
      <c r="D1012" t="s">
        <v>286</v>
      </c>
      <c r="E1012" t="s">
        <v>175</v>
      </c>
      <c r="I1012" s="71">
        <v>1985.6</v>
      </c>
      <c r="J1012" s="53">
        <v>45175</v>
      </c>
      <c r="K1012" s="55" t="s">
        <v>20</v>
      </c>
      <c r="N1012" t="str">
        <f t="shared" si="78"/>
        <v>NÃO</v>
      </c>
      <c r="O1012" t="str">
        <f t="shared" si="80"/>
        <v/>
      </c>
      <c r="P1012" s="52" t="str">
        <f t="shared" si="79"/>
        <v>45174106493573610SALÁRIO45175</v>
      </c>
      <c r="Q1012" s="1">
        <f>IF(A1012=0,"",VLOOKUP($A1012,RESUMO!$A$8:$B$107,2,FALSE))</f>
        <v>34</v>
      </c>
    </row>
    <row r="1013" spans="1:17" x14ac:dyDescent="0.25">
      <c r="A1013" s="53">
        <v>45174</v>
      </c>
      <c r="B1013" s="1">
        <v>1</v>
      </c>
      <c r="C1013" s="68" t="s">
        <v>531</v>
      </c>
      <c r="D1013" t="s">
        <v>532</v>
      </c>
      <c r="E1013" s="42" t="s">
        <v>19</v>
      </c>
      <c r="I1013" s="71">
        <v>2280</v>
      </c>
      <c r="J1013" s="53">
        <v>45175</v>
      </c>
      <c r="K1013" s="55" t="s">
        <v>20</v>
      </c>
      <c r="N1013" t="str">
        <f t="shared" si="78"/>
        <v>NÃO</v>
      </c>
      <c r="O1013" t="str">
        <f t="shared" si="80"/>
        <v/>
      </c>
      <c r="P1013" s="52" t="str">
        <f t="shared" si="79"/>
        <v>45174106182897635DIÁRIA45175</v>
      </c>
      <c r="Q1013" s="1">
        <f>IF(A1013=0,"",VLOOKUP($A1013,RESUMO!$A$8:$B$107,2,FALSE))</f>
        <v>34</v>
      </c>
    </row>
    <row r="1014" spans="1:17" x14ac:dyDescent="0.25">
      <c r="A1014" s="53">
        <v>45174</v>
      </c>
      <c r="B1014" s="1">
        <v>1</v>
      </c>
      <c r="C1014" s="51" t="s">
        <v>790</v>
      </c>
      <c r="D1014" s="54" t="s">
        <v>791</v>
      </c>
      <c r="E1014" s="42" t="s">
        <v>19</v>
      </c>
      <c r="I1014" s="71">
        <v>2000</v>
      </c>
      <c r="J1014" s="53">
        <v>45175</v>
      </c>
      <c r="K1014" s="55" t="s">
        <v>20</v>
      </c>
      <c r="N1014" t="str">
        <f t="shared" ref="N1014:N1044" si="81">IF(ISERROR(SEARCH("NF",E1014,1)),"NÃO","SIM")</f>
        <v>NÃO</v>
      </c>
      <c r="O1014" t="str">
        <f t="shared" si="80"/>
        <v/>
      </c>
      <c r="P1014" s="52" t="str">
        <f t="shared" ref="P1014:P1044" si="82">A1014&amp;B1014&amp;C1014&amp;E1014&amp;G1014&amp;EDATE(J1014,0)</f>
        <v>45174100000012793DIÁRIA45175</v>
      </c>
      <c r="Q1014" s="1">
        <f>IF(A1014=0,"",VLOOKUP($A1014,RESUMO!$A$8:$B$107,2,FALSE))</f>
        <v>34</v>
      </c>
    </row>
    <row r="1015" spans="1:17" x14ac:dyDescent="0.25">
      <c r="A1015" s="53">
        <v>45174</v>
      </c>
      <c r="B1015" s="1">
        <v>1</v>
      </c>
      <c r="C1015" s="67" t="s">
        <v>824</v>
      </c>
      <c r="D1015" s="54" t="s">
        <v>825</v>
      </c>
      <c r="E1015" s="42" t="s">
        <v>19</v>
      </c>
      <c r="I1015" s="71">
        <v>900</v>
      </c>
      <c r="J1015" s="53">
        <v>45175</v>
      </c>
      <c r="K1015" s="55" t="s">
        <v>20</v>
      </c>
      <c r="N1015" t="str">
        <f t="shared" si="81"/>
        <v>NÃO</v>
      </c>
      <c r="O1015" t="str">
        <f t="shared" si="80"/>
        <v/>
      </c>
      <c r="P1015" s="52" t="str">
        <f t="shared" si="82"/>
        <v>45174114020156662DIÁRIA45175</v>
      </c>
      <c r="Q1015" s="1">
        <f>IF(A1015=0,"",VLOOKUP($A1015,RESUMO!$A$8:$B$107,2,FALSE))</f>
        <v>34</v>
      </c>
    </row>
    <row r="1016" spans="1:17" x14ac:dyDescent="0.25">
      <c r="A1016" s="53">
        <v>45174</v>
      </c>
      <c r="B1016" s="1">
        <v>1</v>
      </c>
      <c r="C1016" t="s">
        <v>17</v>
      </c>
      <c r="D1016" t="s">
        <v>18</v>
      </c>
      <c r="E1016" s="42" t="s">
        <v>19</v>
      </c>
      <c r="I1016" s="71">
        <v>2090</v>
      </c>
      <c r="J1016" s="53">
        <v>45175</v>
      </c>
      <c r="K1016" s="55" t="s">
        <v>20</v>
      </c>
      <c r="N1016" t="str">
        <f t="shared" si="81"/>
        <v>NÃO</v>
      </c>
      <c r="O1016" t="str">
        <f t="shared" si="80"/>
        <v/>
      </c>
      <c r="P1016" s="52" t="str">
        <f t="shared" si="82"/>
        <v>45174112125858606DIÁRIA45175</v>
      </c>
      <c r="Q1016" s="1">
        <f>IF(A1016=0,"",VLOOKUP($A1016,RESUMO!$A$8:$B$107,2,FALSE))</f>
        <v>34</v>
      </c>
    </row>
    <row r="1017" spans="1:17" x14ac:dyDescent="0.25">
      <c r="A1017" s="53">
        <v>45174</v>
      </c>
      <c r="B1017" s="1">
        <v>1</v>
      </c>
      <c r="C1017" s="51" t="s">
        <v>808</v>
      </c>
      <c r="D1017" s="54" t="s">
        <v>809</v>
      </c>
      <c r="E1017" s="42" t="s">
        <v>19</v>
      </c>
      <c r="I1017" s="71">
        <v>2090</v>
      </c>
      <c r="J1017" s="53">
        <v>45175</v>
      </c>
      <c r="K1017" s="55" t="s">
        <v>20</v>
      </c>
      <c r="N1017" t="str">
        <f t="shared" si="81"/>
        <v>NÃO</v>
      </c>
      <c r="O1017" t="str">
        <f t="shared" si="80"/>
        <v/>
      </c>
      <c r="P1017" s="52" t="str">
        <f t="shared" si="82"/>
        <v>45174110148242650DIÁRIA45175</v>
      </c>
      <c r="Q1017" s="1">
        <f>IF(A1017=0,"",VLOOKUP($A1017,RESUMO!$A$8:$B$107,2,FALSE))</f>
        <v>34</v>
      </c>
    </row>
    <row r="1018" spans="1:17" x14ac:dyDescent="0.25">
      <c r="A1018" s="53">
        <v>45174</v>
      </c>
      <c r="B1018" s="1">
        <v>2</v>
      </c>
      <c r="D1018" s="54" t="s">
        <v>826</v>
      </c>
      <c r="E1018" s="42" t="s">
        <v>624</v>
      </c>
      <c r="I1018" s="71">
        <v>781.2</v>
      </c>
      <c r="J1018" s="53">
        <v>45175</v>
      </c>
      <c r="K1018" s="55" t="s">
        <v>20</v>
      </c>
      <c r="N1018" t="str">
        <f t="shared" si="81"/>
        <v>NÃO</v>
      </c>
      <c r="O1018" t="str">
        <f t="shared" si="80"/>
        <v/>
      </c>
      <c r="P1018" s="52" t="str">
        <f t="shared" si="82"/>
        <v>451742TED/PIX45175</v>
      </c>
      <c r="Q1018" s="1">
        <f>IF(A1018=0,"",VLOOKUP($A1018,RESUMO!$A$8:$B$107,2,FALSE))</f>
        <v>34</v>
      </c>
    </row>
    <row r="1019" spans="1:17" x14ac:dyDescent="0.25">
      <c r="A1019" s="53">
        <v>45174</v>
      </c>
      <c r="B1019" s="1">
        <v>2</v>
      </c>
      <c r="D1019" s="54" t="s">
        <v>793</v>
      </c>
      <c r="E1019" s="42" t="s">
        <v>626</v>
      </c>
      <c r="I1019" s="71">
        <v>245</v>
      </c>
      <c r="J1019" s="53">
        <v>45175</v>
      </c>
      <c r="K1019" s="55" t="s">
        <v>20</v>
      </c>
      <c r="N1019" t="str">
        <f t="shared" si="81"/>
        <v>SIM</v>
      </c>
      <c r="O1019" t="str">
        <f t="shared" si="80"/>
        <v/>
      </c>
      <c r="P1019" s="52" t="str">
        <f t="shared" si="82"/>
        <v>451742 NF A EMITIR45175</v>
      </c>
      <c r="Q1019" s="1">
        <f>IF(A1019=0,"",VLOOKUP($A1019,RESUMO!$A$8:$B$107,2,FALSE))</f>
        <v>34</v>
      </c>
    </row>
    <row r="1020" spans="1:17" x14ac:dyDescent="0.25">
      <c r="A1020" s="53">
        <v>45174</v>
      </c>
      <c r="B1020" s="1">
        <v>2</v>
      </c>
      <c r="D1020" s="54" t="s">
        <v>794</v>
      </c>
      <c r="I1020" s="71">
        <v>115</v>
      </c>
      <c r="J1020" s="53">
        <v>45175</v>
      </c>
      <c r="K1020" s="55" t="s">
        <v>53</v>
      </c>
      <c r="N1020" t="str">
        <f t="shared" si="81"/>
        <v>NÃO</v>
      </c>
      <c r="O1020" t="str">
        <f t="shared" si="80"/>
        <v/>
      </c>
      <c r="P1020" s="52" t="str">
        <f t="shared" si="82"/>
        <v>45174245175</v>
      </c>
      <c r="Q1020" s="1">
        <f>IF(A1020=0,"",VLOOKUP($A1020,RESUMO!$A$8:$B$107,2,FALSE))</f>
        <v>34</v>
      </c>
    </row>
    <row r="1021" spans="1:17" x14ac:dyDescent="0.25">
      <c r="A1021" s="53">
        <v>45174</v>
      </c>
      <c r="B1021" s="1">
        <v>2</v>
      </c>
      <c r="D1021" s="54" t="s">
        <v>78</v>
      </c>
      <c r="E1021" s="42" t="s">
        <v>827</v>
      </c>
      <c r="I1021" s="71">
        <v>5489</v>
      </c>
      <c r="J1021" s="53">
        <v>45175</v>
      </c>
      <c r="K1021" s="55" t="s">
        <v>33</v>
      </c>
      <c r="N1021" t="str">
        <f t="shared" si="81"/>
        <v>NÃO</v>
      </c>
      <c r="O1021" t="str">
        <f t="shared" si="80"/>
        <v/>
      </c>
      <c r="P1021" s="52" t="str">
        <f t="shared" si="82"/>
        <v>451742AREIA - PED. Nº 378045175</v>
      </c>
      <c r="Q1021" s="1">
        <f>IF(A1021=0,"",VLOOKUP($A1021,RESUMO!$A$8:$B$107,2,FALSE))</f>
        <v>34</v>
      </c>
    </row>
    <row r="1022" spans="1:17" x14ac:dyDescent="0.25">
      <c r="A1022" s="53">
        <v>45174</v>
      </c>
      <c r="B1022" s="1">
        <v>2</v>
      </c>
      <c r="D1022" s="54" t="s">
        <v>46</v>
      </c>
      <c r="E1022" s="42" t="s">
        <v>629</v>
      </c>
      <c r="I1022" s="71">
        <v>475</v>
      </c>
      <c r="J1022" s="53">
        <v>45175</v>
      </c>
      <c r="K1022" s="55" t="s">
        <v>28</v>
      </c>
      <c r="N1022" t="str">
        <f t="shared" si="81"/>
        <v>SIM</v>
      </c>
      <c r="O1022" t="str">
        <f t="shared" si="80"/>
        <v/>
      </c>
      <c r="P1022" s="52" t="str">
        <f t="shared" si="82"/>
        <v>451742PLOTAGENS - NF A EMITIR45175</v>
      </c>
      <c r="Q1022" s="1">
        <f>IF(A1022=0,"",VLOOKUP($A1022,RESUMO!$A$8:$B$107,2,FALSE))</f>
        <v>34</v>
      </c>
    </row>
    <row r="1023" spans="1:17" x14ac:dyDescent="0.25">
      <c r="A1023" s="53">
        <v>45174</v>
      </c>
      <c r="B1023" s="1">
        <v>3</v>
      </c>
      <c r="D1023" s="54" t="s">
        <v>828</v>
      </c>
      <c r="I1023" s="71">
        <v>1391.13</v>
      </c>
      <c r="J1023" s="53">
        <v>45176</v>
      </c>
      <c r="K1023" s="55" t="s">
        <v>20</v>
      </c>
      <c r="N1023" t="str">
        <f t="shared" si="81"/>
        <v>NÃO</v>
      </c>
      <c r="O1023" t="str">
        <f t="shared" si="80"/>
        <v/>
      </c>
      <c r="P1023" s="52" t="str">
        <f t="shared" si="82"/>
        <v>45174345176</v>
      </c>
      <c r="Q1023" s="1">
        <f>IF(A1023=0,"",VLOOKUP($A1023,RESUMO!$A$8:$B$107,2,FALSE))</f>
        <v>34</v>
      </c>
    </row>
    <row r="1024" spans="1:17" x14ac:dyDescent="0.25">
      <c r="A1024" s="53">
        <v>45174</v>
      </c>
      <c r="B1024" s="1">
        <v>3</v>
      </c>
      <c r="D1024" s="54" t="s">
        <v>592</v>
      </c>
      <c r="E1024" s="42" t="s">
        <v>829</v>
      </c>
      <c r="I1024" s="71">
        <v>573.74</v>
      </c>
      <c r="J1024" s="53">
        <v>45177</v>
      </c>
      <c r="K1024" s="55" t="s">
        <v>33</v>
      </c>
      <c r="N1024" t="str">
        <f t="shared" si="81"/>
        <v>SIM</v>
      </c>
      <c r="O1024" t="str">
        <f t="shared" si="80"/>
        <v/>
      </c>
      <c r="P1024" s="52" t="str">
        <f t="shared" si="82"/>
        <v>451743RALO DE FERRO - NF 43403445177</v>
      </c>
      <c r="Q1024" s="1">
        <f>IF(A1024=0,"",VLOOKUP($A1024,RESUMO!$A$8:$B$107,2,FALSE))</f>
        <v>34</v>
      </c>
    </row>
    <row r="1025" spans="1:17" x14ac:dyDescent="0.25">
      <c r="A1025" s="53">
        <v>45174</v>
      </c>
      <c r="B1025" s="1">
        <v>3</v>
      </c>
      <c r="D1025" s="54" t="s">
        <v>580</v>
      </c>
      <c r="E1025" s="42" t="s">
        <v>830</v>
      </c>
      <c r="I1025" s="71">
        <v>2400</v>
      </c>
      <c r="J1025" s="53">
        <v>45177</v>
      </c>
      <c r="K1025" s="55" t="s">
        <v>33</v>
      </c>
      <c r="N1025" t="str">
        <f t="shared" si="81"/>
        <v>SIM</v>
      </c>
      <c r="O1025" t="str">
        <f t="shared" si="80"/>
        <v/>
      </c>
      <c r="P1025" s="52" t="str">
        <f t="shared" si="82"/>
        <v>451743CIMENTO - NF 12199945177</v>
      </c>
      <c r="Q1025" s="1">
        <f>IF(A1025=0,"",VLOOKUP($A1025,RESUMO!$A$8:$B$107,2,FALSE))</f>
        <v>34</v>
      </c>
    </row>
    <row r="1026" spans="1:17" x14ac:dyDescent="0.25">
      <c r="A1026" s="53">
        <v>45174</v>
      </c>
      <c r="B1026" s="1">
        <v>3</v>
      </c>
      <c r="D1026" s="54" t="s">
        <v>669</v>
      </c>
      <c r="E1026" s="42" t="s">
        <v>831</v>
      </c>
      <c r="I1026" s="71">
        <v>966.98</v>
      </c>
      <c r="J1026" s="53">
        <v>45177</v>
      </c>
      <c r="K1026" s="55" t="s">
        <v>148</v>
      </c>
      <c r="N1026" t="str">
        <f t="shared" si="81"/>
        <v>NÃO</v>
      </c>
      <c r="O1026" t="str">
        <f t="shared" si="80"/>
        <v/>
      </c>
      <c r="P1026" s="52" t="str">
        <f t="shared" si="82"/>
        <v>451743LOCAÇÃO DE ANDAIMES - ND 6006145177</v>
      </c>
      <c r="Q1026" s="1">
        <f>IF(A1026=0,"",VLOOKUP($A1026,RESUMO!$A$8:$B$107,2,FALSE))</f>
        <v>34</v>
      </c>
    </row>
    <row r="1027" spans="1:17" x14ac:dyDescent="0.25">
      <c r="A1027" s="53">
        <v>45174</v>
      </c>
      <c r="B1027" s="1">
        <v>3</v>
      </c>
      <c r="D1027" s="54" t="s">
        <v>832</v>
      </c>
      <c r="E1027" s="42" t="s">
        <v>833</v>
      </c>
      <c r="I1027" s="71">
        <v>660</v>
      </c>
      <c r="J1027" s="53">
        <v>45177</v>
      </c>
      <c r="K1027" s="55" t="s">
        <v>148</v>
      </c>
      <c r="N1027" t="str">
        <f t="shared" si="81"/>
        <v>SIM</v>
      </c>
      <c r="O1027" t="str">
        <f t="shared" si="80"/>
        <v/>
      </c>
      <c r="P1027" s="52" t="str">
        <f t="shared" si="82"/>
        <v>451743LOCAÇÃO DE CAÇAMBAS - NF 62145177</v>
      </c>
      <c r="Q1027" s="1">
        <f>IF(A1027=0,"",VLOOKUP($A1027,RESUMO!$A$8:$B$107,2,FALSE))</f>
        <v>34</v>
      </c>
    </row>
    <row r="1028" spans="1:17" x14ac:dyDescent="0.25">
      <c r="A1028" s="53">
        <v>45174</v>
      </c>
      <c r="B1028" s="1">
        <v>3</v>
      </c>
      <c r="D1028" s="54" t="s">
        <v>145</v>
      </c>
      <c r="E1028" s="42" t="s">
        <v>834</v>
      </c>
      <c r="I1028" s="71">
        <v>270</v>
      </c>
      <c r="J1028" s="53">
        <v>45180</v>
      </c>
      <c r="K1028" s="55" t="s">
        <v>148</v>
      </c>
      <c r="N1028" t="str">
        <f t="shared" si="81"/>
        <v>SIM</v>
      </c>
      <c r="O1028" t="str">
        <f t="shared" si="80"/>
        <v/>
      </c>
      <c r="P1028" s="52" t="str">
        <f t="shared" si="82"/>
        <v>451743MARTELO MAKITA - NF 2175945180</v>
      </c>
      <c r="Q1028" s="1">
        <f>IF(A1028=0,"",VLOOKUP($A1028,RESUMO!$A$8:$B$107,2,FALSE))</f>
        <v>34</v>
      </c>
    </row>
    <row r="1029" spans="1:17" x14ac:dyDescent="0.25">
      <c r="A1029" s="53">
        <v>45174</v>
      </c>
      <c r="B1029" s="1">
        <v>3</v>
      </c>
      <c r="D1029" s="54" t="s">
        <v>634</v>
      </c>
      <c r="E1029" s="42" t="s">
        <v>835</v>
      </c>
      <c r="I1029" s="71">
        <v>288.01</v>
      </c>
      <c r="J1029" s="53">
        <v>45180</v>
      </c>
      <c r="K1029" s="55" t="s">
        <v>636</v>
      </c>
      <c r="N1029" t="str">
        <f t="shared" si="81"/>
        <v>NÃO</v>
      </c>
      <c r="O1029" t="str">
        <f t="shared" si="80"/>
        <v/>
      </c>
      <c r="P1029" s="52" t="str">
        <f t="shared" si="82"/>
        <v>451743COMPETENCIA 08/202345180</v>
      </c>
      <c r="Q1029" s="1">
        <f>IF(A1029=0,"",VLOOKUP($A1029,RESUMO!$A$8:$B$107,2,FALSE))</f>
        <v>34</v>
      </c>
    </row>
    <row r="1030" spans="1:17" x14ac:dyDescent="0.25">
      <c r="A1030" s="53">
        <v>45174</v>
      </c>
      <c r="B1030" s="1">
        <v>3</v>
      </c>
      <c r="D1030" s="54" t="s">
        <v>691</v>
      </c>
      <c r="E1030" s="42" t="s">
        <v>836</v>
      </c>
      <c r="I1030" s="71">
        <v>1436.15</v>
      </c>
      <c r="J1030" s="53">
        <v>45181</v>
      </c>
      <c r="K1030" s="55" t="s">
        <v>33</v>
      </c>
      <c r="N1030" t="str">
        <f t="shared" si="81"/>
        <v>SIM</v>
      </c>
      <c r="O1030" t="str">
        <f t="shared" si="80"/>
        <v/>
      </c>
      <c r="P1030" s="52" t="str">
        <f t="shared" si="82"/>
        <v>451743COLA, PISTOLA, DESEMPENADEIRA, SELA TRINCA - NF 1935925945181</v>
      </c>
      <c r="Q1030" s="1">
        <f>IF(A1030=0,"",VLOOKUP($A1030,RESUMO!$A$8:$B$107,2,FALSE))</f>
        <v>34</v>
      </c>
    </row>
    <row r="1031" spans="1:17" x14ac:dyDescent="0.25">
      <c r="A1031" s="53">
        <v>45174</v>
      </c>
      <c r="B1031" s="1">
        <v>3</v>
      </c>
      <c r="D1031" s="54" t="s">
        <v>580</v>
      </c>
      <c r="E1031" s="42" t="s">
        <v>837</v>
      </c>
      <c r="I1031" s="71">
        <v>2400</v>
      </c>
      <c r="J1031" s="53">
        <v>45182</v>
      </c>
      <c r="K1031" s="55" t="s">
        <v>33</v>
      </c>
      <c r="N1031" t="str">
        <f t="shared" si="81"/>
        <v>SIM</v>
      </c>
      <c r="O1031" t="str">
        <f t="shared" si="80"/>
        <v/>
      </c>
      <c r="P1031" s="52" t="str">
        <f t="shared" si="82"/>
        <v>451743CIMENTO - NF 12217045182</v>
      </c>
      <c r="Q1031" s="1">
        <f>IF(A1031=0,"",VLOOKUP($A1031,RESUMO!$A$8:$B$107,2,FALSE))</f>
        <v>34</v>
      </c>
    </row>
    <row r="1032" spans="1:17" x14ac:dyDescent="0.25">
      <c r="A1032" s="53">
        <v>45174</v>
      </c>
      <c r="B1032" s="1">
        <v>3</v>
      </c>
      <c r="D1032" s="54" t="s">
        <v>649</v>
      </c>
      <c r="E1032" s="42" t="s">
        <v>838</v>
      </c>
      <c r="I1032" s="71">
        <v>3683.49</v>
      </c>
      <c r="J1032" s="53">
        <v>45183</v>
      </c>
      <c r="K1032" s="55" t="s">
        <v>33</v>
      </c>
      <c r="N1032" t="str">
        <f t="shared" si="81"/>
        <v>SIM</v>
      </c>
      <c r="O1032" t="str">
        <f t="shared" si="80"/>
        <v/>
      </c>
      <c r="P1032" s="52" t="str">
        <f t="shared" si="82"/>
        <v>451743MATERIAIS DIVERSOS - NF 1275645183</v>
      </c>
      <c r="Q1032" s="1">
        <f>IF(A1032=0,"",VLOOKUP($A1032,RESUMO!$A$8:$B$107,2,FALSE))</f>
        <v>34</v>
      </c>
    </row>
    <row r="1033" spans="1:17" x14ac:dyDescent="0.25">
      <c r="A1033" s="53">
        <v>45174</v>
      </c>
      <c r="B1033" s="1">
        <v>3</v>
      </c>
      <c r="D1033" s="54" t="s">
        <v>649</v>
      </c>
      <c r="E1033" s="42" t="s">
        <v>839</v>
      </c>
      <c r="I1033" s="71">
        <v>3324.4</v>
      </c>
      <c r="J1033" s="53">
        <v>45187</v>
      </c>
      <c r="K1033" s="55" t="s">
        <v>33</v>
      </c>
      <c r="N1033" t="str">
        <f t="shared" si="81"/>
        <v>SIM</v>
      </c>
      <c r="O1033" t="str">
        <f t="shared" si="80"/>
        <v/>
      </c>
      <c r="P1033" s="52" t="str">
        <f t="shared" si="82"/>
        <v>451743ARGAMASSA E GRAUTE - NF 815945187</v>
      </c>
      <c r="Q1033" s="1">
        <f>IF(A1033=0,"",VLOOKUP($A1033,RESUMO!$A$8:$B$107,2,FALSE))</f>
        <v>34</v>
      </c>
    </row>
    <row r="1034" spans="1:17" x14ac:dyDescent="0.25">
      <c r="A1034" s="53">
        <v>45174</v>
      </c>
      <c r="B1034" s="1">
        <v>3</v>
      </c>
      <c r="D1034" s="54" t="s">
        <v>145</v>
      </c>
      <c r="E1034" s="42" t="s">
        <v>840</v>
      </c>
      <c r="I1034" s="71">
        <v>32.4</v>
      </c>
      <c r="J1034" s="53">
        <v>45187</v>
      </c>
      <c r="K1034" s="55" t="s">
        <v>148</v>
      </c>
      <c r="N1034" t="str">
        <f t="shared" si="81"/>
        <v>SIM</v>
      </c>
      <c r="O1034" t="str">
        <f t="shared" si="80"/>
        <v/>
      </c>
      <c r="P1034" s="52" t="str">
        <f t="shared" si="82"/>
        <v>451743INTERRUPTOR E ESCOVA DE CARVÃO - NF 239645187</v>
      </c>
      <c r="Q1034" s="1">
        <f>IF(A1034=0,"",VLOOKUP($A1034,RESUMO!$A$8:$B$107,2,FALSE))</f>
        <v>34</v>
      </c>
    </row>
    <row r="1035" spans="1:17" x14ac:dyDescent="0.25">
      <c r="A1035" s="53">
        <v>45174</v>
      </c>
      <c r="B1035" s="1">
        <v>3</v>
      </c>
      <c r="D1035" s="54" t="s">
        <v>145</v>
      </c>
      <c r="E1035" s="42" t="s">
        <v>841</v>
      </c>
      <c r="I1035" s="71">
        <v>45</v>
      </c>
      <c r="J1035" s="53">
        <v>45187</v>
      </c>
      <c r="K1035" s="55" t="s">
        <v>148</v>
      </c>
      <c r="N1035" t="str">
        <f t="shared" si="81"/>
        <v>SIM</v>
      </c>
      <c r="O1035" t="str">
        <f t="shared" si="80"/>
        <v/>
      </c>
      <c r="P1035" s="52" t="str">
        <f t="shared" si="82"/>
        <v>451743MÃO DE OBRA MARTELETE - NF 2023/6245187</v>
      </c>
      <c r="Q1035" s="1">
        <f>IF(A1035=0,"",VLOOKUP($A1035,RESUMO!$A$8:$B$107,2,FALSE))</f>
        <v>34</v>
      </c>
    </row>
    <row r="1036" spans="1:17" x14ac:dyDescent="0.25">
      <c r="A1036" s="53">
        <v>45174</v>
      </c>
      <c r="B1036" s="1">
        <v>3</v>
      </c>
      <c r="D1036" s="54" t="s">
        <v>145</v>
      </c>
      <c r="E1036" s="42" t="s">
        <v>842</v>
      </c>
      <c r="I1036" s="71">
        <v>35</v>
      </c>
      <c r="J1036" s="53">
        <v>45187</v>
      </c>
      <c r="K1036" s="55" t="s">
        <v>148</v>
      </c>
      <c r="N1036" t="str">
        <f t="shared" si="81"/>
        <v>SIM</v>
      </c>
      <c r="O1036" t="str">
        <f t="shared" si="80"/>
        <v/>
      </c>
      <c r="P1036" s="52" t="str">
        <f t="shared" si="82"/>
        <v>451743MÃO DE OBRA ESMERILHADEIRA - NF 2023/6345187</v>
      </c>
      <c r="Q1036" s="1">
        <f>IF(A1036=0,"",VLOOKUP($A1036,RESUMO!$A$8:$B$107,2,FALSE))</f>
        <v>34</v>
      </c>
    </row>
    <row r="1037" spans="1:17" x14ac:dyDescent="0.25">
      <c r="A1037" s="53">
        <v>45174</v>
      </c>
      <c r="B1037" s="1">
        <v>3</v>
      </c>
      <c r="D1037" s="54" t="s">
        <v>145</v>
      </c>
      <c r="E1037" s="42" t="s">
        <v>843</v>
      </c>
      <c r="I1037" s="71">
        <v>80.64</v>
      </c>
      <c r="J1037" s="53">
        <v>45187</v>
      </c>
      <c r="K1037" s="55" t="s">
        <v>148</v>
      </c>
      <c r="N1037" t="str">
        <f t="shared" si="81"/>
        <v>SIM</v>
      </c>
      <c r="O1037" t="str">
        <f t="shared" si="80"/>
        <v/>
      </c>
      <c r="P1037" s="52" t="str">
        <f t="shared" si="82"/>
        <v>451743EIXO DO CAME, ALAVANCA E ROLAMENTO - NF 239745187</v>
      </c>
      <c r="Q1037" s="1">
        <f>IF(A1037=0,"",VLOOKUP($A1037,RESUMO!$A$8:$B$107,2,FALSE))</f>
        <v>34</v>
      </c>
    </row>
    <row r="1038" spans="1:17" x14ac:dyDescent="0.25">
      <c r="A1038" s="53">
        <v>45174</v>
      </c>
      <c r="B1038" s="1">
        <v>3</v>
      </c>
      <c r="D1038" s="54" t="s">
        <v>844</v>
      </c>
      <c r="I1038" s="71">
        <v>9153.06</v>
      </c>
      <c r="J1038" s="53">
        <v>45189</v>
      </c>
      <c r="K1038" s="55" t="s">
        <v>20</v>
      </c>
      <c r="N1038" t="str">
        <f t="shared" si="81"/>
        <v>NÃO</v>
      </c>
      <c r="O1038" t="str">
        <f t="shared" si="80"/>
        <v/>
      </c>
      <c r="P1038" s="52" t="str">
        <f t="shared" si="82"/>
        <v>45174345189</v>
      </c>
      <c r="Q1038" s="1">
        <f>IF(A1038=0,"",VLOOKUP($A1038,RESUMO!$A$8:$B$107,2,FALSE))</f>
        <v>34</v>
      </c>
    </row>
    <row r="1039" spans="1:17" x14ac:dyDescent="0.25">
      <c r="A1039" s="53">
        <v>45174</v>
      </c>
      <c r="B1039" s="1">
        <v>3</v>
      </c>
      <c r="D1039" s="54" t="s">
        <v>845</v>
      </c>
      <c r="I1039" s="71">
        <v>494.58</v>
      </c>
      <c r="J1039" s="53">
        <v>45190</v>
      </c>
      <c r="K1039" s="55" t="s">
        <v>636</v>
      </c>
      <c r="N1039" t="str">
        <f t="shared" si="81"/>
        <v>NÃO</v>
      </c>
      <c r="O1039" t="str">
        <f t="shared" si="80"/>
        <v/>
      </c>
      <c r="P1039" s="52" t="str">
        <f t="shared" si="82"/>
        <v>45174345190</v>
      </c>
      <c r="Q1039" s="1">
        <f>IF(A1039=0,"",VLOOKUP($A1039,RESUMO!$A$8:$B$107,2,FALSE))</f>
        <v>34</v>
      </c>
    </row>
    <row r="1040" spans="1:17" x14ac:dyDescent="0.25">
      <c r="A1040" s="53">
        <v>45174</v>
      </c>
      <c r="B1040" s="1">
        <v>3</v>
      </c>
      <c r="D1040" s="54" t="s">
        <v>145</v>
      </c>
      <c r="E1040" s="42" t="s">
        <v>846</v>
      </c>
      <c r="I1040" s="71">
        <v>35</v>
      </c>
      <c r="J1040" s="53">
        <v>45194</v>
      </c>
      <c r="K1040" s="55" t="s">
        <v>148</v>
      </c>
      <c r="N1040" t="str">
        <f t="shared" si="81"/>
        <v>SIM</v>
      </c>
      <c r="O1040" t="str">
        <f t="shared" si="80"/>
        <v/>
      </c>
      <c r="P1040" s="52" t="str">
        <f t="shared" si="82"/>
        <v>451743CHAVE ELÉTRICA - NF 240445194</v>
      </c>
      <c r="Q1040" s="1">
        <f>IF(A1040=0,"",VLOOKUP($A1040,RESUMO!$A$8:$B$107,2,FALSE))</f>
        <v>34</v>
      </c>
    </row>
    <row r="1041" spans="1:17" x14ac:dyDescent="0.25">
      <c r="A1041" s="53">
        <v>45174</v>
      </c>
      <c r="B1041" s="1">
        <v>4</v>
      </c>
      <c r="D1041" s="54" t="s">
        <v>532</v>
      </c>
      <c r="E1041" s="42" t="s">
        <v>847</v>
      </c>
      <c r="I1041" s="71">
        <v>124.1</v>
      </c>
      <c r="J1041" s="53">
        <v>45161</v>
      </c>
      <c r="K1041" s="55" t="s">
        <v>20</v>
      </c>
      <c r="N1041" t="str">
        <f t="shared" si="81"/>
        <v>NÃO</v>
      </c>
      <c r="O1041" t="str">
        <f t="shared" si="80"/>
        <v/>
      </c>
      <c r="P1041" s="52" t="str">
        <f t="shared" si="82"/>
        <v>451744VT E CAFÉ - REEMBOLSO RENATO OLIVEIRA45161</v>
      </c>
      <c r="Q1041" s="1">
        <f>IF(A1041=0,"",VLOOKUP($A1041,RESUMO!$A$8:$B$107,2,FALSE))</f>
        <v>34</v>
      </c>
    </row>
    <row r="1042" spans="1:17" x14ac:dyDescent="0.25">
      <c r="A1042" s="53">
        <v>45174</v>
      </c>
      <c r="B1042" s="1">
        <v>4</v>
      </c>
      <c r="D1042" s="54" t="s">
        <v>848</v>
      </c>
      <c r="E1042" s="42" t="s">
        <v>847</v>
      </c>
      <c r="I1042" s="71">
        <v>53.2</v>
      </c>
      <c r="J1042" s="53">
        <v>45161</v>
      </c>
      <c r="K1042" s="55" t="s">
        <v>20</v>
      </c>
      <c r="N1042" t="str">
        <f t="shared" si="81"/>
        <v>NÃO</v>
      </c>
      <c r="O1042" t="str">
        <f t="shared" si="80"/>
        <v/>
      </c>
      <c r="P1042" s="52" t="str">
        <f t="shared" si="82"/>
        <v>451744VT E CAFÉ - REEMBOLSO RENATO OLIVEIRA45161</v>
      </c>
      <c r="Q1042" s="1">
        <f>IF(A1042=0,"",VLOOKUP($A1042,RESUMO!$A$8:$B$107,2,FALSE))</f>
        <v>34</v>
      </c>
    </row>
    <row r="1043" spans="1:17" x14ac:dyDescent="0.25">
      <c r="A1043" s="53">
        <v>45174</v>
      </c>
      <c r="B1043" s="1">
        <v>5</v>
      </c>
      <c r="D1043" s="54" t="s">
        <v>592</v>
      </c>
      <c r="E1043" s="42" t="s">
        <v>849</v>
      </c>
      <c r="I1043" s="71">
        <v>2375.16</v>
      </c>
      <c r="J1043" s="53">
        <v>45166</v>
      </c>
      <c r="K1043" s="55" t="s">
        <v>33</v>
      </c>
      <c r="N1043" t="str">
        <f t="shared" si="81"/>
        <v>SIM</v>
      </c>
      <c r="O1043" t="str">
        <f t="shared" si="80"/>
        <v>SIM</v>
      </c>
      <c r="P1043" s="52" t="str">
        <f t="shared" si="82"/>
        <v>451745MATERIAIS DIVERSOS - NF 43202845166</v>
      </c>
      <c r="Q1043" s="1">
        <f>IF(A1043=0,"",VLOOKUP($A1043,RESUMO!$A$8:$B$107,2,FALSE))</f>
        <v>34</v>
      </c>
    </row>
    <row r="1044" spans="1:17" x14ac:dyDescent="0.25">
      <c r="A1044" s="53">
        <v>45174</v>
      </c>
      <c r="B1044" s="1">
        <v>5</v>
      </c>
      <c r="D1044" s="54" t="s">
        <v>850</v>
      </c>
      <c r="E1044" s="42" t="s">
        <v>851</v>
      </c>
      <c r="I1044" s="71">
        <v>500</v>
      </c>
      <c r="J1044" s="53">
        <v>45159</v>
      </c>
      <c r="K1044" s="55" t="s">
        <v>28</v>
      </c>
      <c r="N1044" t="str">
        <f t="shared" si="81"/>
        <v>NÃO</v>
      </c>
      <c r="O1044" t="str">
        <f t="shared" si="80"/>
        <v>SIM</v>
      </c>
      <c r="P1044" s="52" t="str">
        <f t="shared" si="82"/>
        <v>451745FRETE - 11/0845159</v>
      </c>
      <c r="Q1044" s="1">
        <f>IF(A1044=0,"",VLOOKUP($A1044,RESUMO!$A$8:$B$107,2,FALSE))</f>
        <v>34</v>
      </c>
    </row>
    <row r="1045" spans="1:17" x14ac:dyDescent="0.25">
      <c r="A1045" s="41">
        <v>45402</v>
      </c>
      <c r="B1045">
        <v>2</v>
      </c>
      <c r="C1045" t="s">
        <v>50</v>
      </c>
      <c r="D1045" t="s">
        <v>51</v>
      </c>
      <c r="E1045" t="s">
        <v>852</v>
      </c>
      <c r="G1045" s="64">
        <v>12500</v>
      </c>
      <c r="H1045" s="56">
        <v>1</v>
      </c>
      <c r="I1045" s="71">
        <v>12500</v>
      </c>
      <c r="J1045" s="41">
        <v>45402</v>
      </c>
      <c r="K1045" t="s">
        <v>53</v>
      </c>
      <c r="M1045" t="s">
        <v>138</v>
      </c>
      <c r="O1045" t="str">
        <f t="shared" ref="O1045" si="83">IF($B1045=5,"SIM","")</f>
        <v/>
      </c>
      <c r="P1045" s="52" t="str">
        <f t="shared" ref="P1045:P1046" si="84">A1045&amp;B1045&amp;C1045&amp;E1045&amp;G1045&amp;EDATE(J1045,0)</f>
        <v>45402230104762000107ADM OBRA - PARC. 14/181250045402</v>
      </c>
      <c r="Q1045" s="1">
        <f>IF(A1045=0,"",VLOOKUP($A1045,RESUMO!$A$8:$B$107,2,FALSE))</f>
        <v>49</v>
      </c>
    </row>
    <row r="1046" spans="1:17" x14ac:dyDescent="0.25">
      <c r="A1046" s="53">
        <v>45189</v>
      </c>
      <c r="B1046" s="1">
        <v>1</v>
      </c>
      <c r="C1046" t="s">
        <v>34</v>
      </c>
      <c r="D1046" t="s">
        <v>35</v>
      </c>
      <c r="E1046" t="s">
        <v>175</v>
      </c>
      <c r="I1046" s="71">
        <v>612</v>
      </c>
      <c r="J1046" s="53">
        <v>45189</v>
      </c>
      <c r="K1046" s="55" t="s">
        <v>20</v>
      </c>
      <c r="N1046" t="str">
        <f t="shared" ref="N1046" si="85">IF(ISERROR(SEARCH("NF",E1046,1)),"NÃO","SIM")</f>
        <v>NÃO</v>
      </c>
      <c r="O1046" t="str">
        <f t="shared" si="80"/>
        <v/>
      </c>
      <c r="P1046" s="52" t="str">
        <f t="shared" si="84"/>
        <v>45189170428051600SALÁRIO45189</v>
      </c>
      <c r="Q1046" s="1">
        <f>IF(A1046=0,"",VLOOKUP($A1046,RESUMO!$A$8:$B$107,2,FALSE))</f>
        <v>35</v>
      </c>
    </row>
    <row r="1047" spans="1:17" x14ac:dyDescent="0.25">
      <c r="A1047" s="53">
        <v>45189</v>
      </c>
      <c r="B1047" s="1">
        <v>1</v>
      </c>
      <c r="C1047" t="s">
        <v>279</v>
      </c>
      <c r="D1047" t="s">
        <v>280</v>
      </c>
      <c r="E1047" t="s">
        <v>175</v>
      </c>
      <c r="I1047" s="71">
        <v>2129.1999999999998</v>
      </c>
      <c r="J1047" s="53">
        <v>45189</v>
      </c>
      <c r="K1047" s="55" t="s">
        <v>20</v>
      </c>
      <c r="N1047" t="str">
        <f t="shared" ref="N1047:N1110" si="86">IF(ISERROR(SEARCH("NF",E1047,1)),"NÃO","SIM")</f>
        <v>NÃO</v>
      </c>
      <c r="O1047" t="str">
        <f t="shared" si="80"/>
        <v/>
      </c>
      <c r="P1047" s="52" t="str">
        <f t="shared" ref="P1047:P1110" si="87">A1047&amp;B1047&amp;C1047&amp;E1047&amp;G1047&amp;EDATE(J1047,0)</f>
        <v>45189110526143614SALÁRIO45189</v>
      </c>
      <c r="Q1047" s="1">
        <f>IF(A1047=0,"",VLOOKUP($A1047,RESUMO!$A$8:$B$107,2,FALSE))</f>
        <v>35</v>
      </c>
    </row>
    <row r="1048" spans="1:17" x14ac:dyDescent="0.25">
      <c r="A1048" s="53">
        <v>45189</v>
      </c>
      <c r="B1048" s="1">
        <v>1</v>
      </c>
      <c r="C1048" t="s">
        <v>391</v>
      </c>
      <c r="D1048" t="s">
        <v>392</v>
      </c>
      <c r="E1048" t="s">
        <v>175</v>
      </c>
      <c r="I1048" s="71">
        <v>1052</v>
      </c>
      <c r="J1048" s="53">
        <v>45189</v>
      </c>
      <c r="K1048" s="55" t="s">
        <v>20</v>
      </c>
      <c r="N1048" t="str">
        <f t="shared" si="86"/>
        <v>NÃO</v>
      </c>
      <c r="O1048" t="str">
        <f t="shared" si="80"/>
        <v/>
      </c>
      <c r="P1048" s="52" t="str">
        <f t="shared" si="87"/>
        <v>45189111776778650SALÁRIO45189</v>
      </c>
      <c r="Q1048" s="1">
        <f>IF(A1048=0,"",VLOOKUP($A1048,RESUMO!$A$8:$B$107,2,FALSE))</f>
        <v>35</v>
      </c>
    </row>
    <row r="1049" spans="1:17" x14ac:dyDescent="0.25">
      <c r="A1049" s="53">
        <v>45189</v>
      </c>
      <c r="B1049" s="1">
        <v>1</v>
      </c>
      <c r="C1049" s="67" t="s">
        <v>529</v>
      </c>
      <c r="D1049" s="54" t="s">
        <v>530</v>
      </c>
      <c r="E1049" t="s">
        <v>175</v>
      </c>
      <c r="I1049" s="71">
        <v>1052</v>
      </c>
      <c r="J1049" s="53">
        <v>45189</v>
      </c>
      <c r="K1049" s="55" t="s">
        <v>20</v>
      </c>
      <c r="N1049" t="str">
        <f t="shared" si="86"/>
        <v>NÃO</v>
      </c>
      <c r="O1049" t="str">
        <f t="shared" si="80"/>
        <v/>
      </c>
      <c r="P1049" s="52" t="str">
        <f t="shared" si="87"/>
        <v>45189193649070600SALÁRIO45189</v>
      </c>
      <c r="Q1049" s="1">
        <f>IF(A1049=0,"",VLOOKUP($A1049,RESUMO!$A$8:$B$107,2,FALSE))</f>
        <v>35</v>
      </c>
    </row>
    <row r="1050" spans="1:17" x14ac:dyDescent="0.25">
      <c r="A1050" s="53">
        <v>45189</v>
      </c>
      <c r="B1050" s="1">
        <v>1</v>
      </c>
      <c r="C1050" t="s">
        <v>334</v>
      </c>
      <c r="D1050" t="s">
        <v>335</v>
      </c>
      <c r="E1050" t="s">
        <v>175</v>
      </c>
      <c r="I1050" s="71">
        <v>612</v>
      </c>
      <c r="J1050" s="53">
        <v>45189</v>
      </c>
      <c r="K1050" s="55" t="s">
        <v>20</v>
      </c>
      <c r="N1050" t="str">
        <f t="shared" si="86"/>
        <v>NÃO</v>
      </c>
      <c r="O1050" t="str">
        <f t="shared" si="80"/>
        <v/>
      </c>
      <c r="P1050" s="52" t="str">
        <f t="shared" si="87"/>
        <v>45189103124439600SALÁRIO45189</v>
      </c>
      <c r="Q1050" s="1">
        <f>IF(A1050=0,"",VLOOKUP($A1050,RESUMO!$A$8:$B$107,2,FALSE))</f>
        <v>35</v>
      </c>
    </row>
    <row r="1051" spans="1:17" x14ac:dyDescent="0.25">
      <c r="A1051" s="53">
        <v>45189</v>
      </c>
      <c r="B1051" s="1">
        <v>1</v>
      </c>
      <c r="C1051" t="s">
        <v>282</v>
      </c>
      <c r="D1051" t="s">
        <v>283</v>
      </c>
      <c r="E1051" t="s">
        <v>175</v>
      </c>
      <c r="I1051" s="71">
        <v>778</v>
      </c>
      <c r="J1051" s="53">
        <v>45189</v>
      </c>
      <c r="K1051" s="55" t="s">
        <v>20</v>
      </c>
      <c r="N1051" t="str">
        <f t="shared" si="86"/>
        <v>NÃO</v>
      </c>
      <c r="O1051" t="str">
        <f t="shared" si="80"/>
        <v/>
      </c>
      <c r="P1051" s="52" t="str">
        <f t="shared" si="87"/>
        <v>45189114758063613SALÁRIO45189</v>
      </c>
      <c r="Q1051" s="1">
        <f>IF(A1051=0,"",VLOOKUP($A1051,RESUMO!$A$8:$B$107,2,FALSE))</f>
        <v>35</v>
      </c>
    </row>
    <row r="1052" spans="1:17" x14ac:dyDescent="0.25">
      <c r="A1052" s="53">
        <v>45189</v>
      </c>
      <c r="B1052" s="1">
        <v>1</v>
      </c>
      <c r="C1052" t="s">
        <v>285</v>
      </c>
      <c r="D1052" t="s">
        <v>286</v>
      </c>
      <c r="E1052" t="s">
        <v>175</v>
      </c>
      <c r="I1052" s="71">
        <v>872</v>
      </c>
      <c r="J1052" s="53">
        <v>45189</v>
      </c>
      <c r="K1052" s="55" t="s">
        <v>20</v>
      </c>
      <c r="N1052" t="str">
        <f t="shared" si="86"/>
        <v>NÃO</v>
      </c>
      <c r="O1052" t="str">
        <f t="shared" si="80"/>
        <v/>
      </c>
      <c r="P1052" s="52" t="str">
        <f t="shared" si="87"/>
        <v>45189106493573610SALÁRIO45189</v>
      </c>
      <c r="Q1052" s="1">
        <f>IF(A1052=0,"",VLOOKUP($A1052,RESUMO!$A$8:$B$107,2,FALSE))</f>
        <v>35</v>
      </c>
    </row>
    <row r="1053" spans="1:17" x14ac:dyDescent="0.25">
      <c r="A1053" s="53">
        <v>45189</v>
      </c>
      <c r="B1053" s="1">
        <v>1</v>
      </c>
      <c r="C1053" s="68" t="s">
        <v>531</v>
      </c>
      <c r="D1053" t="s">
        <v>532</v>
      </c>
      <c r="E1053" s="42" t="s">
        <v>19</v>
      </c>
      <c r="I1053" s="71">
        <v>1140</v>
      </c>
      <c r="J1053" s="53">
        <v>45189</v>
      </c>
      <c r="K1053" s="55" t="s">
        <v>20</v>
      </c>
      <c r="N1053" t="str">
        <f t="shared" si="86"/>
        <v>NÃO</v>
      </c>
      <c r="O1053" t="str">
        <f t="shared" si="80"/>
        <v/>
      </c>
      <c r="P1053" s="52" t="str">
        <f t="shared" si="87"/>
        <v>45189106182897635DIÁRIA45189</v>
      </c>
      <c r="Q1053" s="1">
        <f>IF(A1053=0,"",VLOOKUP($A1053,RESUMO!$A$8:$B$107,2,FALSE))</f>
        <v>35</v>
      </c>
    </row>
    <row r="1054" spans="1:17" x14ac:dyDescent="0.25">
      <c r="A1054" s="53">
        <v>45189</v>
      </c>
      <c r="B1054" s="1">
        <v>1</v>
      </c>
      <c r="C1054" s="51" t="s">
        <v>790</v>
      </c>
      <c r="D1054" s="54" t="s">
        <v>791</v>
      </c>
      <c r="E1054" s="42" t="s">
        <v>19</v>
      </c>
      <c r="I1054" s="71">
        <v>1350</v>
      </c>
      <c r="J1054" s="53">
        <v>45189</v>
      </c>
      <c r="K1054" s="55" t="s">
        <v>20</v>
      </c>
      <c r="N1054" t="str">
        <f t="shared" si="86"/>
        <v>NÃO</v>
      </c>
      <c r="O1054" t="str">
        <f t="shared" si="80"/>
        <v/>
      </c>
      <c r="P1054" s="52" t="str">
        <f t="shared" si="87"/>
        <v>45189100000012793DIÁRIA45189</v>
      </c>
      <c r="Q1054" s="1">
        <f>IF(A1054=0,"",VLOOKUP($A1054,RESUMO!$A$8:$B$107,2,FALSE))</f>
        <v>35</v>
      </c>
    </row>
    <row r="1055" spans="1:17" x14ac:dyDescent="0.25">
      <c r="A1055" s="53">
        <v>45189</v>
      </c>
      <c r="B1055" s="1">
        <v>1</v>
      </c>
      <c r="C1055" s="67" t="s">
        <v>824</v>
      </c>
      <c r="D1055" s="54" t="s">
        <v>825</v>
      </c>
      <c r="E1055" s="42" t="s">
        <v>19</v>
      </c>
      <c r="I1055" s="71">
        <v>1350</v>
      </c>
      <c r="J1055" s="53">
        <v>45189</v>
      </c>
      <c r="K1055" s="55" t="s">
        <v>20</v>
      </c>
      <c r="N1055" t="str">
        <f t="shared" si="86"/>
        <v>NÃO</v>
      </c>
      <c r="O1055" t="str">
        <f t="shared" si="80"/>
        <v/>
      </c>
      <c r="P1055" s="52" t="str">
        <f t="shared" si="87"/>
        <v>45189114020156662DIÁRIA45189</v>
      </c>
      <c r="Q1055" s="1">
        <f>IF(A1055=0,"",VLOOKUP($A1055,RESUMO!$A$8:$B$107,2,FALSE))</f>
        <v>35</v>
      </c>
    </row>
    <row r="1056" spans="1:17" x14ac:dyDescent="0.25">
      <c r="A1056" s="53">
        <v>45189</v>
      </c>
      <c r="B1056" s="1">
        <v>1</v>
      </c>
      <c r="C1056" t="s">
        <v>17</v>
      </c>
      <c r="D1056" t="s">
        <v>18</v>
      </c>
      <c r="E1056" s="42" t="s">
        <v>19</v>
      </c>
      <c r="I1056" s="71">
        <v>1900</v>
      </c>
      <c r="J1056" s="53">
        <v>45189</v>
      </c>
      <c r="K1056" s="55" t="s">
        <v>20</v>
      </c>
      <c r="N1056" t="str">
        <f t="shared" si="86"/>
        <v>NÃO</v>
      </c>
      <c r="O1056" t="str">
        <f t="shared" si="80"/>
        <v/>
      </c>
      <c r="P1056" s="52" t="str">
        <f t="shared" si="87"/>
        <v>45189112125858606DIÁRIA45189</v>
      </c>
      <c r="Q1056" s="1">
        <f>IF(A1056=0,"",VLOOKUP($A1056,RESUMO!$A$8:$B$107,2,FALSE))</f>
        <v>35</v>
      </c>
    </row>
    <row r="1057" spans="1:17" x14ac:dyDescent="0.25">
      <c r="A1057" s="53">
        <v>45189</v>
      </c>
      <c r="B1057" s="1">
        <v>1</v>
      </c>
      <c r="C1057" s="51" t="s">
        <v>808</v>
      </c>
      <c r="D1057" s="54" t="s">
        <v>809</v>
      </c>
      <c r="E1057" s="42" t="s">
        <v>19</v>
      </c>
      <c r="I1057" s="71">
        <v>1520</v>
      </c>
      <c r="J1057" s="53">
        <v>45189</v>
      </c>
      <c r="K1057" s="55" t="s">
        <v>20</v>
      </c>
      <c r="N1057" t="str">
        <f t="shared" si="86"/>
        <v>NÃO</v>
      </c>
      <c r="O1057" t="str">
        <f t="shared" si="80"/>
        <v/>
      </c>
      <c r="P1057" s="52" t="str">
        <f t="shared" si="87"/>
        <v>45189110148242650DIÁRIA45189</v>
      </c>
      <c r="Q1057" s="1">
        <f>IF(A1057=0,"",VLOOKUP($A1057,RESUMO!$A$8:$B$107,2,FALSE))</f>
        <v>35</v>
      </c>
    </row>
    <row r="1058" spans="1:17" x14ac:dyDescent="0.25">
      <c r="A1058" s="53">
        <v>45189</v>
      </c>
      <c r="B1058" s="1">
        <v>2</v>
      </c>
      <c r="D1058" s="54" t="s">
        <v>853</v>
      </c>
      <c r="E1058" s="42" t="s">
        <v>644</v>
      </c>
      <c r="I1058" s="71">
        <v>125.4</v>
      </c>
      <c r="J1058" s="53">
        <v>45189</v>
      </c>
      <c r="K1058" s="55" t="s">
        <v>20</v>
      </c>
      <c r="N1058" t="str">
        <f t="shared" si="86"/>
        <v>SIM</v>
      </c>
      <c r="O1058" t="str">
        <f t="shared" si="80"/>
        <v/>
      </c>
      <c r="P1058" s="52" t="str">
        <f t="shared" si="87"/>
        <v>451892NF A EMITIR45189</v>
      </c>
      <c r="Q1058" s="1">
        <f>IF(A1058=0,"",VLOOKUP($A1058,RESUMO!$A$8:$B$107,2,FALSE))</f>
        <v>35</v>
      </c>
    </row>
    <row r="1059" spans="1:17" x14ac:dyDescent="0.25">
      <c r="A1059" s="53">
        <v>45189</v>
      </c>
      <c r="B1059" s="1">
        <v>2</v>
      </c>
      <c r="D1059" s="54" t="s">
        <v>78</v>
      </c>
      <c r="E1059" s="42" t="s">
        <v>854</v>
      </c>
      <c r="I1059" s="71">
        <v>5920</v>
      </c>
      <c r="J1059" s="53">
        <v>45189</v>
      </c>
      <c r="K1059" s="55" t="s">
        <v>33</v>
      </c>
      <c r="N1059" t="str">
        <f t="shared" si="86"/>
        <v>NÃO</v>
      </c>
      <c r="O1059" t="str">
        <f t="shared" si="80"/>
        <v/>
      </c>
      <c r="P1059" s="52" t="str">
        <f t="shared" si="87"/>
        <v>451892VIAGEM DE ENTULHO, AREIA, BICA CORRIDA - PED. Nº 3608 / 3611 /3613 / 3618 / 4002 / 400445189</v>
      </c>
      <c r="Q1059" s="1">
        <f>IF(A1059=0,"",VLOOKUP($A1059,RESUMO!$A$8:$B$107,2,FALSE))</f>
        <v>35</v>
      </c>
    </row>
    <row r="1060" spans="1:17" x14ac:dyDescent="0.25">
      <c r="A1060" s="53">
        <v>45189</v>
      </c>
      <c r="B1060" s="1">
        <v>2</v>
      </c>
      <c r="D1060" s="54" t="s">
        <v>855</v>
      </c>
      <c r="E1060" s="42" t="s">
        <v>856</v>
      </c>
      <c r="I1060" s="71">
        <v>4175</v>
      </c>
      <c r="J1060" s="53">
        <v>45189</v>
      </c>
      <c r="K1060" s="55" t="s">
        <v>48</v>
      </c>
      <c r="N1060" t="str">
        <f t="shared" si="86"/>
        <v>NÃO</v>
      </c>
      <c r="O1060" t="str">
        <f t="shared" si="80"/>
        <v/>
      </c>
      <c r="P1060" s="52" t="str">
        <f t="shared" si="87"/>
        <v>451892DIARIS DE BOBCAT45189</v>
      </c>
      <c r="Q1060" s="1">
        <f>IF(A1060=0,"",VLOOKUP($A1060,RESUMO!$A$8:$B$107,2,FALSE))</f>
        <v>35</v>
      </c>
    </row>
    <row r="1061" spans="1:17" x14ac:dyDescent="0.25">
      <c r="A1061" s="53">
        <v>45189</v>
      </c>
      <c r="B1061" s="1">
        <v>3</v>
      </c>
      <c r="D1061" s="54" t="s">
        <v>398</v>
      </c>
      <c r="E1061" s="42" t="s">
        <v>857</v>
      </c>
      <c r="I1061" s="71">
        <v>606.91</v>
      </c>
      <c r="J1061" s="53">
        <v>45189</v>
      </c>
      <c r="K1061" s="55" t="s">
        <v>148</v>
      </c>
      <c r="N1061" t="str">
        <f t="shared" si="86"/>
        <v>NÃO</v>
      </c>
      <c r="O1061" t="str">
        <f t="shared" si="80"/>
        <v/>
      </c>
      <c r="P1061" s="52" t="str">
        <f t="shared" si="87"/>
        <v>451893LOCAÇÃO DE ANDAIMES - ND 92945189</v>
      </c>
      <c r="Q1061" s="1">
        <f>IF(A1061=0,"",VLOOKUP($A1061,RESUMO!$A$8:$B$107,2,FALSE))</f>
        <v>35</v>
      </c>
    </row>
    <row r="1062" spans="1:17" x14ac:dyDescent="0.25">
      <c r="A1062" s="53">
        <v>45189</v>
      </c>
      <c r="B1062" s="1">
        <v>3</v>
      </c>
      <c r="D1062" s="54" t="s">
        <v>580</v>
      </c>
      <c r="E1062" s="42" t="s">
        <v>858</v>
      </c>
      <c r="I1062" s="71">
        <v>2400</v>
      </c>
      <c r="J1062" s="53">
        <v>45191</v>
      </c>
      <c r="K1062" s="55" t="s">
        <v>33</v>
      </c>
      <c r="N1062" t="str">
        <f t="shared" si="86"/>
        <v>SIM</v>
      </c>
      <c r="O1062" t="str">
        <f t="shared" si="80"/>
        <v/>
      </c>
      <c r="P1062" s="52" t="str">
        <f t="shared" si="87"/>
        <v>451893CIMENTO - NF 12242545191</v>
      </c>
      <c r="Q1062" s="1">
        <f>IF(A1062=0,"",VLOOKUP($A1062,RESUMO!$A$8:$B$107,2,FALSE))</f>
        <v>35</v>
      </c>
    </row>
    <row r="1063" spans="1:17" x14ac:dyDescent="0.25">
      <c r="A1063" s="53">
        <v>45189</v>
      </c>
      <c r="B1063" s="1">
        <v>3</v>
      </c>
      <c r="D1063" s="54" t="s">
        <v>859</v>
      </c>
      <c r="E1063" s="42" t="s">
        <v>860</v>
      </c>
      <c r="I1063" s="71">
        <v>282</v>
      </c>
      <c r="J1063" s="53">
        <v>45191</v>
      </c>
      <c r="K1063" s="55" t="s">
        <v>20</v>
      </c>
      <c r="N1063" t="str">
        <f t="shared" si="86"/>
        <v>SIM</v>
      </c>
      <c r="O1063" t="str">
        <f t="shared" si="80"/>
        <v/>
      </c>
      <c r="P1063" s="52" t="str">
        <f t="shared" si="87"/>
        <v>451893REALIZAÇÃO DE EXAMES - NFS-e 2023/77845191</v>
      </c>
      <c r="Q1063" s="1">
        <f>IF(A1063=0,"",VLOOKUP($A1063,RESUMO!$A$8:$B$107,2,FALSE))</f>
        <v>35</v>
      </c>
    </row>
    <row r="1064" spans="1:17" x14ac:dyDescent="0.25">
      <c r="A1064" s="53">
        <v>45189</v>
      </c>
      <c r="B1064" s="1">
        <v>3</v>
      </c>
      <c r="D1064" s="54" t="s">
        <v>271</v>
      </c>
      <c r="E1064" s="42" t="s">
        <v>861</v>
      </c>
      <c r="I1064" s="71">
        <v>1763.6</v>
      </c>
      <c r="J1064" s="53">
        <v>45195</v>
      </c>
      <c r="K1064" s="55" t="s">
        <v>33</v>
      </c>
      <c r="N1064" t="str">
        <f t="shared" si="86"/>
        <v>SIM</v>
      </c>
      <c r="O1064" t="str">
        <f t="shared" si="80"/>
        <v/>
      </c>
      <c r="P1064" s="52" t="str">
        <f t="shared" si="87"/>
        <v>451893TIJOLOS - NF 267145195</v>
      </c>
      <c r="Q1064" s="1">
        <f>IF(A1064=0,"",VLOOKUP($A1064,RESUMO!$A$8:$B$107,2,FALSE))</f>
        <v>35</v>
      </c>
    </row>
    <row r="1065" spans="1:17" x14ac:dyDescent="0.25">
      <c r="A1065" s="53">
        <v>45189</v>
      </c>
      <c r="B1065" s="1">
        <v>3</v>
      </c>
      <c r="D1065" s="54" t="s">
        <v>606</v>
      </c>
      <c r="E1065" s="42" t="s">
        <v>862</v>
      </c>
      <c r="I1065" s="71">
        <v>2475</v>
      </c>
      <c r="J1065" s="53">
        <v>45197</v>
      </c>
      <c r="K1065" s="55" t="s">
        <v>20</v>
      </c>
      <c r="N1065" t="str">
        <f t="shared" si="86"/>
        <v>SIM</v>
      </c>
      <c r="O1065" t="str">
        <f t="shared" si="80"/>
        <v/>
      </c>
      <c r="P1065" s="52" t="str">
        <f t="shared" si="87"/>
        <v>451893CESTAS BASICAS - NF 21514045197</v>
      </c>
      <c r="Q1065" s="1">
        <f>IF(A1065=0,"",VLOOKUP($A1065,RESUMO!$A$8:$B$107,2,FALSE))</f>
        <v>35</v>
      </c>
    </row>
    <row r="1066" spans="1:17" x14ac:dyDescent="0.25">
      <c r="A1066" s="53">
        <v>45189</v>
      </c>
      <c r="B1066" s="1">
        <v>3</v>
      </c>
      <c r="D1066" s="54" t="s">
        <v>145</v>
      </c>
      <c r="E1066" s="42" t="s">
        <v>863</v>
      </c>
      <c r="I1066" s="71">
        <v>580</v>
      </c>
      <c r="J1066" s="53">
        <v>45197</v>
      </c>
      <c r="K1066" s="55" t="s">
        <v>148</v>
      </c>
      <c r="N1066" t="str">
        <f t="shared" si="86"/>
        <v>SIM</v>
      </c>
      <c r="O1066" t="str">
        <f t="shared" si="80"/>
        <v/>
      </c>
      <c r="P1066" s="52" t="str">
        <f t="shared" si="87"/>
        <v>451893BETONEIRA E GUINCHO - NF 2189345197</v>
      </c>
      <c r="Q1066" s="1">
        <f>IF(A1066=0,"",VLOOKUP($A1066,RESUMO!$A$8:$B$107,2,FALSE))</f>
        <v>35</v>
      </c>
    </row>
    <row r="1067" spans="1:17" x14ac:dyDescent="0.25">
      <c r="A1067" s="53">
        <v>45189</v>
      </c>
      <c r="B1067" s="1">
        <v>3</v>
      </c>
      <c r="D1067" s="54" t="s">
        <v>592</v>
      </c>
      <c r="E1067" s="42" t="s">
        <v>864</v>
      </c>
      <c r="I1067" s="71">
        <v>1113.8699999999999</v>
      </c>
      <c r="J1067" s="53">
        <v>45198</v>
      </c>
      <c r="K1067" s="55" t="s">
        <v>33</v>
      </c>
      <c r="N1067" t="str">
        <f t="shared" si="86"/>
        <v>SIM</v>
      </c>
      <c r="O1067" t="str">
        <f t="shared" si="80"/>
        <v/>
      </c>
      <c r="P1067" s="52" t="str">
        <f t="shared" si="87"/>
        <v>451893MATERIAIS DIVERSOS - NF 43649645198</v>
      </c>
      <c r="Q1067" s="1">
        <f>IF(A1067=0,"",VLOOKUP($A1067,RESUMO!$A$8:$B$107,2,FALSE))</f>
        <v>35</v>
      </c>
    </row>
    <row r="1068" spans="1:17" x14ac:dyDescent="0.25">
      <c r="A1068" s="53">
        <v>45189</v>
      </c>
      <c r="B1068" s="1">
        <v>3</v>
      </c>
      <c r="D1068" s="54" t="s">
        <v>605</v>
      </c>
      <c r="I1068" s="71">
        <v>161.77000000000001</v>
      </c>
      <c r="J1068" s="53">
        <v>45199</v>
      </c>
      <c r="K1068" s="55" t="s">
        <v>20</v>
      </c>
      <c r="N1068" t="str">
        <f t="shared" si="86"/>
        <v>NÃO</v>
      </c>
      <c r="O1068" t="str">
        <f t="shared" si="80"/>
        <v/>
      </c>
      <c r="P1068" s="52" t="str">
        <f t="shared" si="87"/>
        <v>45189345199</v>
      </c>
      <c r="Q1068" s="1">
        <f>IF(A1068=0,"",VLOOKUP($A1068,RESUMO!$A$8:$B$107,2,FALSE))</f>
        <v>35</v>
      </c>
    </row>
    <row r="1069" spans="1:17" x14ac:dyDescent="0.25">
      <c r="A1069" s="53">
        <v>45189</v>
      </c>
      <c r="B1069" s="1">
        <v>3</v>
      </c>
      <c r="D1069" s="54" t="s">
        <v>580</v>
      </c>
      <c r="E1069" s="42" t="s">
        <v>865</v>
      </c>
      <c r="I1069" s="71">
        <v>2560</v>
      </c>
      <c r="J1069" s="53">
        <v>45202</v>
      </c>
      <c r="K1069" s="55" t="s">
        <v>33</v>
      </c>
      <c r="N1069" t="str">
        <f t="shared" si="86"/>
        <v>SIM</v>
      </c>
      <c r="O1069" t="str">
        <f t="shared" si="80"/>
        <v/>
      </c>
      <c r="P1069" s="52" t="str">
        <f t="shared" si="87"/>
        <v>451893CIMENTO - NF 12268845202</v>
      </c>
      <c r="Q1069" s="1">
        <f>IF(A1069=0,"",VLOOKUP($A1069,RESUMO!$A$8:$B$107,2,FALSE))</f>
        <v>35</v>
      </c>
    </row>
    <row r="1070" spans="1:17" x14ac:dyDescent="0.25">
      <c r="A1070" s="53">
        <v>45189</v>
      </c>
      <c r="B1070" s="1">
        <v>3</v>
      </c>
      <c r="D1070" s="54" t="s">
        <v>145</v>
      </c>
      <c r="E1070" s="42" t="s">
        <v>866</v>
      </c>
      <c r="I1070" s="71">
        <v>40</v>
      </c>
      <c r="J1070" s="53">
        <v>45203</v>
      </c>
      <c r="K1070" s="55" t="s">
        <v>148</v>
      </c>
      <c r="N1070" t="str">
        <f t="shared" si="86"/>
        <v>SIM</v>
      </c>
      <c r="O1070" t="str">
        <f t="shared" si="80"/>
        <v/>
      </c>
      <c r="P1070" s="52" t="str">
        <f t="shared" si="87"/>
        <v>451893CAÇAMBA PARA GUINCHO - NF 2195245203</v>
      </c>
      <c r="Q1070" s="1">
        <f>IF(A1070=0,"",VLOOKUP($A1070,RESUMO!$A$8:$B$107,2,FALSE))</f>
        <v>35</v>
      </c>
    </row>
    <row r="1071" spans="1:17" x14ac:dyDescent="0.25">
      <c r="A1071" s="53">
        <v>45189</v>
      </c>
      <c r="B1071" s="1">
        <v>3</v>
      </c>
      <c r="D1071" s="54" t="s">
        <v>649</v>
      </c>
      <c r="E1071" s="42" t="s">
        <v>867</v>
      </c>
      <c r="I1071" s="71">
        <v>3341.45</v>
      </c>
      <c r="J1071" s="53">
        <v>45205</v>
      </c>
      <c r="K1071" s="55" t="s">
        <v>33</v>
      </c>
      <c r="N1071" t="str">
        <f t="shared" si="86"/>
        <v>SIM</v>
      </c>
      <c r="O1071" t="str">
        <f t="shared" si="80"/>
        <v/>
      </c>
      <c r="P1071" s="52" t="str">
        <f t="shared" si="87"/>
        <v>451893MATERIAIS DIVERSOS - NF 1300045205</v>
      </c>
      <c r="Q1071" s="1">
        <f>IF(A1071=0,"",VLOOKUP($A1071,RESUMO!$A$8:$B$107,2,FALSE))</f>
        <v>35</v>
      </c>
    </row>
    <row r="1072" spans="1:17" x14ac:dyDescent="0.25">
      <c r="A1072" s="53">
        <v>45189</v>
      </c>
      <c r="B1072" s="1">
        <v>5</v>
      </c>
      <c r="D1072" s="54" t="s">
        <v>731</v>
      </c>
      <c r="E1072" s="42" t="s">
        <v>868</v>
      </c>
      <c r="I1072" s="71">
        <v>8683.07</v>
      </c>
      <c r="J1072" s="53">
        <v>45154</v>
      </c>
      <c r="K1072" s="55" t="s">
        <v>33</v>
      </c>
      <c r="N1072" t="str">
        <f t="shared" si="86"/>
        <v>SIM</v>
      </c>
      <c r="O1072" t="str">
        <f t="shared" si="80"/>
        <v>SIM</v>
      </c>
      <c r="P1072" s="52" t="str">
        <f t="shared" si="87"/>
        <v>451895MANTA ASFALTICA - NF 24990845154</v>
      </c>
      <c r="Q1072" s="1">
        <f>IF(A1072=0,"",VLOOKUP($A1072,RESUMO!$A$8:$B$107,2,FALSE))</f>
        <v>35</v>
      </c>
    </row>
    <row r="1073" spans="1:17" x14ac:dyDescent="0.25">
      <c r="A1073" s="53">
        <v>45189</v>
      </c>
      <c r="B1073" s="1">
        <v>5</v>
      </c>
      <c r="D1073" s="54" t="s">
        <v>326</v>
      </c>
      <c r="E1073" s="42" t="s">
        <v>869</v>
      </c>
      <c r="I1073" s="71">
        <v>500</v>
      </c>
      <c r="J1073" s="53">
        <v>45175</v>
      </c>
      <c r="K1073" s="55" t="s">
        <v>33</v>
      </c>
      <c r="N1073" t="str">
        <f t="shared" si="86"/>
        <v>NÃO</v>
      </c>
      <c r="O1073" t="str">
        <f t="shared" si="80"/>
        <v>SIM</v>
      </c>
      <c r="P1073" s="52" t="str">
        <f t="shared" si="87"/>
        <v>451895BLOCOS45175</v>
      </c>
      <c r="Q1073" s="1">
        <f>IF(A1073=0,"",VLOOKUP($A1073,RESUMO!$A$8:$B$107,2,FALSE))</f>
        <v>35</v>
      </c>
    </row>
    <row r="1074" spans="1:17" x14ac:dyDescent="0.25">
      <c r="A1074" s="53">
        <v>45204</v>
      </c>
      <c r="B1074" s="1">
        <v>1</v>
      </c>
      <c r="C1074" t="s">
        <v>34</v>
      </c>
      <c r="D1074" t="s">
        <v>35</v>
      </c>
      <c r="E1074" t="s">
        <v>175</v>
      </c>
      <c r="I1074" s="71">
        <v>1275.3</v>
      </c>
      <c r="J1074" s="53">
        <v>45205</v>
      </c>
      <c r="K1074" s="55" t="s">
        <v>20</v>
      </c>
      <c r="N1074" t="str">
        <f t="shared" si="86"/>
        <v>NÃO</v>
      </c>
      <c r="O1074" t="str">
        <f t="shared" ref="O1074:O1137" si="88">IF($B1074=5,"SIM","")</f>
        <v/>
      </c>
      <c r="P1074" s="52" t="str">
        <f t="shared" si="87"/>
        <v>45204170428051600SALÁRIO45205</v>
      </c>
      <c r="Q1074" s="1">
        <f>IF(A1074=0,"",VLOOKUP($A1074,RESUMO!$A$8:$B$107,2,FALSE))</f>
        <v>36</v>
      </c>
    </row>
    <row r="1075" spans="1:17" x14ac:dyDescent="0.25">
      <c r="A1075" s="53">
        <v>45204</v>
      </c>
      <c r="B1075" s="1">
        <v>1</v>
      </c>
      <c r="C1075" t="s">
        <v>279</v>
      </c>
      <c r="D1075" t="s">
        <v>280</v>
      </c>
      <c r="E1075" t="s">
        <v>175</v>
      </c>
      <c r="I1075" s="71">
        <v>2936.87</v>
      </c>
      <c r="J1075" s="53">
        <v>45205</v>
      </c>
      <c r="K1075" s="55" t="s">
        <v>20</v>
      </c>
      <c r="N1075" t="str">
        <f t="shared" si="86"/>
        <v>NÃO</v>
      </c>
      <c r="O1075" t="str">
        <f t="shared" si="88"/>
        <v/>
      </c>
      <c r="P1075" s="52" t="str">
        <f t="shared" si="87"/>
        <v>45204110526143614SALÁRIO45205</v>
      </c>
      <c r="Q1075" s="1">
        <f>IF(A1075=0,"",VLOOKUP($A1075,RESUMO!$A$8:$B$107,2,FALSE))</f>
        <v>36</v>
      </c>
    </row>
    <row r="1076" spans="1:17" x14ac:dyDescent="0.25">
      <c r="A1076" s="53">
        <v>45204</v>
      </c>
      <c r="B1076" s="1">
        <v>1</v>
      </c>
      <c r="C1076" s="67" t="s">
        <v>529</v>
      </c>
      <c r="D1076" s="54" t="s">
        <v>530</v>
      </c>
      <c r="E1076" t="s">
        <v>175</v>
      </c>
      <c r="I1076" s="71">
        <v>2256.0500000000002</v>
      </c>
      <c r="J1076" s="53">
        <v>45205</v>
      </c>
      <c r="K1076" s="55" t="s">
        <v>20</v>
      </c>
      <c r="N1076" t="str">
        <f t="shared" si="86"/>
        <v>NÃO</v>
      </c>
      <c r="O1076" t="str">
        <f t="shared" si="88"/>
        <v/>
      </c>
      <c r="P1076" s="52" t="str">
        <f t="shared" si="87"/>
        <v>45204193649070600SALÁRIO45205</v>
      </c>
      <c r="Q1076" s="1">
        <f>IF(A1076=0,"",VLOOKUP($A1076,RESUMO!$A$8:$B$107,2,FALSE))</f>
        <v>36</v>
      </c>
    </row>
    <row r="1077" spans="1:17" x14ac:dyDescent="0.25">
      <c r="A1077" s="53">
        <v>45204</v>
      </c>
      <c r="B1077" s="1">
        <v>1</v>
      </c>
      <c r="C1077" t="s">
        <v>334</v>
      </c>
      <c r="D1077" t="s">
        <v>335</v>
      </c>
      <c r="E1077" t="s">
        <v>175</v>
      </c>
      <c r="I1077" s="71">
        <v>1696.8</v>
      </c>
      <c r="J1077" s="53">
        <v>45205</v>
      </c>
      <c r="K1077" s="55" t="s">
        <v>20</v>
      </c>
      <c r="N1077" t="str">
        <f t="shared" si="86"/>
        <v>NÃO</v>
      </c>
      <c r="O1077" t="str">
        <f t="shared" si="88"/>
        <v/>
      </c>
      <c r="P1077" s="52" t="str">
        <f t="shared" si="87"/>
        <v>45204103124439600SALÁRIO45205</v>
      </c>
      <c r="Q1077" s="1">
        <f>IF(A1077=0,"",VLOOKUP($A1077,RESUMO!$A$8:$B$107,2,FALSE))</f>
        <v>36</v>
      </c>
    </row>
    <row r="1078" spans="1:17" x14ac:dyDescent="0.25">
      <c r="A1078" s="53">
        <v>45204</v>
      </c>
      <c r="B1078" s="1">
        <v>1</v>
      </c>
      <c r="C1078" t="s">
        <v>282</v>
      </c>
      <c r="D1078" t="s">
        <v>283</v>
      </c>
      <c r="E1078" t="s">
        <v>175</v>
      </c>
      <c r="I1078" s="71">
        <v>1790.76</v>
      </c>
      <c r="J1078" s="53">
        <v>45205</v>
      </c>
      <c r="K1078" s="55" t="s">
        <v>20</v>
      </c>
      <c r="N1078" t="str">
        <f t="shared" si="86"/>
        <v>NÃO</v>
      </c>
      <c r="O1078" t="str">
        <f t="shared" si="88"/>
        <v/>
      </c>
      <c r="P1078" s="52" t="str">
        <f t="shared" si="87"/>
        <v>45204114758063613SALÁRIO45205</v>
      </c>
      <c r="Q1078" s="1">
        <f>IF(A1078=0,"",VLOOKUP($A1078,RESUMO!$A$8:$B$107,2,FALSE))</f>
        <v>36</v>
      </c>
    </row>
    <row r="1079" spans="1:17" x14ac:dyDescent="0.25">
      <c r="A1079" s="53">
        <v>45204</v>
      </c>
      <c r="B1079" s="1">
        <v>1</v>
      </c>
      <c r="C1079" t="s">
        <v>285</v>
      </c>
      <c r="D1079" t="s">
        <v>286</v>
      </c>
      <c r="E1079" t="s">
        <v>175</v>
      </c>
      <c r="I1079" s="71">
        <v>1985.6</v>
      </c>
      <c r="J1079" s="53">
        <v>45205</v>
      </c>
      <c r="K1079" s="55" t="s">
        <v>20</v>
      </c>
      <c r="N1079" t="str">
        <f t="shared" si="86"/>
        <v>NÃO</v>
      </c>
      <c r="O1079" t="str">
        <f t="shared" si="88"/>
        <v/>
      </c>
      <c r="P1079" s="52" t="str">
        <f t="shared" si="87"/>
        <v>45204106493573610SALÁRIO45205</v>
      </c>
      <c r="Q1079" s="1">
        <f>IF(A1079=0,"",VLOOKUP($A1079,RESUMO!$A$8:$B$107,2,FALSE))</f>
        <v>36</v>
      </c>
    </row>
    <row r="1080" spans="1:17" x14ac:dyDescent="0.25">
      <c r="A1080" s="53">
        <v>45204</v>
      </c>
      <c r="B1080" s="1">
        <v>1</v>
      </c>
      <c r="C1080" t="s">
        <v>391</v>
      </c>
      <c r="D1080" t="s">
        <v>392</v>
      </c>
      <c r="E1080" s="42" t="s">
        <v>367</v>
      </c>
      <c r="I1080" s="71">
        <v>6613.77</v>
      </c>
      <c r="J1080" s="53">
        <v>45205</v>
      </c>
      <c r="K1080" s="55" t="s">
        <v>20</v>
      </c>
      <c r="N1080" t="str">
        <f t="shared" si="86"/>
        <v>NÃO</v>
      </c>
      <c r="O1080" t="str">
        <f t="shared" si="88"/>
        <v/>
      </c>
      <c r="P1080" s="52" t="str">
        <f t="shared" si="87"/>
        <v>45204111776778650RESCISÃO45205</v>
      </c>
      <c r="Q1080" s="1">
        <f>IF(A1080=0,"",VLOOKUP($A1080,RESUMO!$A$8:$B$107,2,FALSE))</f>
        <v>36</v>
      </c>
    </row>
    <row r="1081" spans="1:17" x14ac:dyDescent="0.25">
      <c r="A1081" s="53">
        <v>45204</v>
      </c>
      <c r="B1081" s="1">
        <v>1</v>
      </c>
      <c r="C1081" s="68" t="s">
        <v>531</v>
      </c>
      <c r="D1081" t="s">
        <v>532</v>
      </c>
      <c r="E1081" s="42" t="s">
        <v>19</v>
      </c>
      <c r="I1081" s="71">
        <v>1900</v>
      </c>
      <c r="J1081" s="53">
        <v>45205</v>
      </c>
      <c r="K1081" s="55" t="s">
        <v>20</v>
      </c>
      <c r="N1081" t="str">
        <f t="shared" si="86"/>
        <v>NÃO</v>
      </c>
      <c r="O1081" t="str">
        <f t="shared" si="88"/>
        <v/>
      </c>
      <c r="P1081" s="52" t="str">
        <f t="shared" si="87"/>
        <v>45204106182897635DIÁRIA45205</v>
      </c>
      <c r="Q1081" s="1">
        <f>IF(A1081=0,"",VLOOKUP($A1081,RESUMO!$A$8:$B$107,2,FALSE))</f>
        <v>36</v>
      </c>
    </row>
    <row r="1082" spans="1:17" x14ac:dyDescent="0.25">
      <c r="A1082" s="53">
        <v>45204</v>
      </c>
      <c r="B1082" s="1">
        <v>1</v>
      </c>
      <c r="C1082" t="s">
        <v>17</v>
      </c>
      <c r="D1082" t="s">
        <v>18</v>
      </c>
      <c r="E1082" s="42" t="s">
        <v>19</v>
      </c>
      <c r="I1082" s="71">
        <v>1900</v>
      </c>
      <c r="J1082" s="53">
        <v>45205</v>
      </c>
      <c r="K1082" s="55" t="s">
        <v>20</v>
      </c>
      <c r="N1082" t="str">
        <f t="shared" si="86"/>
        <v>NÃO</v>
      </c>
      <c r="O1082" t="str">
        <f t="shared" si="88"/>
        <v/>
      </c>
      <c r="P1082" s="52" t="str">
        <f t="shared" si="87"/>
        <v>45204112125858606DIÁRIA45205</v>
      </c>
      <c r="Q1082" s="1">
        <f>IF(A1082=0,"",VLOOKUP($A1082,RESUMO!$A$8:$B$107,2,FALSE))</f>
        <v>36</v>
      </c>
    </row>
    <row r="1083" spans="1:17" x14ac:dyDescent="0.25">
      <c r="A1083" s="53">
        <v>45204</v>
      </c>
      <c r="B1083" s="1">
        <v>1</v>
      </c>
      <c r="C1083" s="51" t="s">
        <v>808</v>
      </c>
      <c r="D1083" s="54" t="s">
        <v>809</v>
      </c>
      <c r="E1083" s="42" t="s">
        <v>19</v>
      </c>
      <c r="I1083" s="71">
        <v>285</v>
      </c>
      <c r="J1083" s="53">
        <v>45205</v>
      </c>
      <c r="K1083" s="55" t="s">
        <v>20</v>
      </c>
      <c r="N1083" t="str">
        <f t="shared" si="86"/>
        <v>NÃO</v>
      </c>
      <c r="O1083" t="str">
        <f t="shared" si="88"/>
        <v/>
      </c>
      <c r="P1083" s="52" t="str">
        <f t="shared" si="87"/>
        <v>45204110148242650DIÁRIA45205</v>
      </c>
      <c r="Q1083" s="1">
        <f>IF(A1083=0,"",VLOOKUP($A1083,RESUMO!$A$8:$B$107,2,FALSE))</f>
        <v>36</v>
      </c>
    </row>
    <row r="1084" spans="1:17" x14ac:dyDescent="0.25">
      <c r="A1084" s="53">
        <v>45204</v>
      </c>
      <c r="B1084" s="1">
        <v>1</v>
      </c>
      <c r="C1084" s="51" t="s">
        <v>790</v>
      </c>
      <c r="D1084" s="54" t="s">
        <v>791</v>
      </c>
      <c r="E1084" s="42" t="s">
        <v>19</v>
      </c>
      <c r="I1084" s="71">
        <v>1350</v>
      </c>
      <c r="J1084" s="53">
        <v>45205</v>
      </c>
      <c r="K1084" s="55" t="s">
        <v>20</v>
      </c>
      <c r="N1084" t="str">
        <f t="shared" si="86"/>
        <v>NÃO</v>
      </c>
      <c r="O1084" t="str">
        <f t="shared" si="88"/>
        <v/>
      </c>
      <c r="P1084" s="52" t="str">
        <f t="shared" si="87"/>
        <v>45204100000012793DIÁRIA45205</v>
      </c>
      <c r="Q1084" s="1">
        <f>IF(A1084=0,"",VLOOKUP($A1084,RESUMO!$A$8:$B$107,2,FALSE))</f>
        <v>36</v>
      </c>
    </row>
    <row r="1085" spans="1:17" x14ac:dyDescent="0.25">
      <c r="A1085" s="53">
        <v>45204</v>
      </c>
      <c r="B1085" s="1">
        <v>1</v>
      </c>
      <c r="C1085" t="s">
        <v>391</v>
      </c>
      <c r="D1085" t="s">
        <v>392</v>
      </c>
      <c r="E1085" s="42" t="s">
        <v>19</v>
      </c>
      <c r="I1085" s="71">
        <v>570</v>
      </c>
      <c r="J1085" s="53">
        <v>45205</v>
      </c>
      <c r="K1085" s="55" t="s">
        <v>20</v>
      </c>
      <c r="N1085" t="str">
        <f t="shared" si="86"/>
        <v>NÃO</v>
      </c>
      <c r="O1085" t="str">
        <f t="shared" si="88"/>
        <v/>
      </c>
      <c r="P1085" s="52" t="str">
        <f t="shared" si="87"/>
        <v>45204111776778650DIÁRIA45205</v>
      </c>
      <c r="Q1085" s="1">
        <f>IF(A1085=0,"",VLOOKUP($A1085,RESUMO!$A$8:$B$107,2,FALSE))</f>
        <v>36</v>
      </c>
    </row>
    <row r="1086" spans="1:17" x14ac:dyDescent="0.25">
      <c r="A1086" s="53">
        <v>45204</v>
      </c>
      <c r="B1086" s="1">
        <v>1</v>
      </c>
      <c r="C1086" s="67" t="s">
        <v>824</v>
      </c>
      <c r="D1086" s="54" t="s">
        <v>825</v>
      </c>
      <c r="E1086" s="42" t="s">
        <v>19</v>
      </c>
      <c r="I1086" s="71">
        <v>1350</v>
      </c>
      <c r="J1086" s="53">
        <v>45205</v>
      </c>
      <c r="K1086" s="55" t="s">
        <v>20</v>
      </c>
      <c r="N1086" t="str">
        <f t="shared" si="86"/>
        <v>NÃO</v>
      </c>
      <c r="O1086" t="str">
        <f t="shared" si="88"/>
        <v/>
      </c>
      <c r="P1086" s="52" t="str">
        <f t="shared" si="87"/>
        <v>45204114020156662DIÁRIA45205</v>
      </c>
      <c r="Q1086" s="1">
        <f>IF(A1086=0,"",VLOOKUP($A1086,RESUMO!$A$8:$B$107,2,FALSE))</f>
        <v>36</v>
      </c>
    </row>
    <row r="1087" spans="1:17" x14ac:dyDescent="0.25">
      <c r="A1087" s="53">
        <v>45204</v>
      </c>
      <c r="B1087" s="1">
        <v>2</v>
      </c>
      <c r="D1087" s="54" t="s">
        <v>870</v>
      </c>
      <c r="E1087" s="42" t="s">
        <v>624</v>
      </c>
      <c r="I1087" s="71">
        <v>781.2</v>
      </c>
      <c r="J1087" s="53">
        <v>45205</v>
      </c>
      <c r="K1087" s="55" t="s">
        <v>20</v>
      </c>
      <c r="N1087" t="str">
        <f t="shared" si="86"/>
        <v>NÃO</v>
      </c>
      <c r="O1087" t="str">
        <f t="shared" si="88"/>
        <v/>
      </c>
      <c r="P1087" s="52" t="str">
        <f t="shared" si="87"/>
        <v>452042TED/PIX45205</v>
      </c>
      <c r="Q1087" s="1">
        <f>IF(A1087=0,"",VLOOKUP($A1087,RESUMO!$A$8:$B$107,2,FALSE))</f>
        <v>36</v>
      </c>
    </row>
    <row r="1088" spans="1:17" x14ac:dyDescent="0.25">
      <c r="A1088" s="53">
        <v>45204</v>
      </c>
      <c r="B1088" s="1">
        <v>2</v>
      </c>
      <c r="D1088" s="54" t="s">
        <v>871</v>
      </c>
      <c r="E1088" s="42" t="s">
        <v>626</v>
      </c>
      <c r="I1088" s="71">
        <v>245</v>
      </c>
      <c r="J1088" s="53">
        <v>45205</v>
      </c>
      <c r="K1088" s="55" t="s">
        <v>20</v>
      </c>
      <c r="N1088" t="str">
        <f t="shared" si="86"/>
        <v>SIM</v>
      </c>
      <c r="O1088" t="str">
        <f t="shared" si="88"/>
        <v/>
      </c>
      <c r="P1088" s="52" t="str">
        <f t="shared" si="87"/>
        <v>452042 NF A EMITIR45205</v>
      </c>
      <c r="Q1088" s="1">
        <f>IF(A1088=0,"",VLOOKUP($A1088,RESUMO!$A$8:$B$107,2,FALSE))</f>
        <v>36</v>
      </c>
    </row>
    <row r="1089" spans="1:17" x14ac:dyDescent="0.25">
      <c r="A1089" s="53">
        <v>45204</v>
      </c>
      <c r="B1089" s="1">
        <v>2</v>
      </c>
      <c r="D1089" s="54" t="s">
        <v>872</v>
      </c>
      <c r="I1089" s="71">
        <v>115</v>
      </c>
      <c r="J1089" s="53">
        <v>45205</v>
      </c>
      <c r="K1089" s="55" t="s">
        <v>53</v>
      </c>
      <c r="N1089" t="str">
        <f t="shared" si="86"/>
        <v>NÃO</v>
      </c>
      <c r="O1089" t="str">
        <f t="shared" si="88"/>
        <v/>
      </c>
      <c r="P1089" s="52" t="str">
        <f t="shared" si="87"/>
        <v>45204245205</v>
      </c>
      <c r="Q1089" s="1">
        <f>IF(A1089=0,"",VLOOKUP($A1089,RESUMO!$A$8:$B$107,2,FALSE))</f>
        <v>36</v>
      </c>
    </row>
    <row r="1090" spans="1:17" x14ac:dyDescent="0.25">
      <c r="A1090" s="53">
        <v>45204</v>
      </c>
      <c r="B1090" s="1">
        <v>2</v>
      </c>
      <c r="D1090" s="54" t="s">
        <v>78</v>
      </c>
      <c r="E1090" s="42" t="s">
        <v>873</v>
      </c>
      <c r="I1090" s="71">
        <v>6793</v>
      </c>
      <c r="J1090" s="53">
        <v>45205</v>
      </c>
      <c r="K1090" s="55" t="s">
        <v>33</v>
      </c>
      <c r="N1090" t="str">
        <f t="shared" si="86"/>
        <v>NÃO</v>
      </c>
      <c r="O1090" t="str">
        <f t="shared" si="88"/>
        <v/>
      </c>
      <c r="P1090" s="52" t="str">
        <f t="shared" si="87"/>
        <v>452042BRITA E AREIA - PED. Nº 3636 / 3651 / 3657 / 4011 / 401745205</v>
      </c>
      <c r="Q1090" s="1">
        <f>IF(A1090=0,"",VLOOKUP($A1090,RESUMO!$A$8:$B$107,2,FALSE))</f>
        <v>36</v>
      </c>
    </row>
    <row r="1091" spans="1:17" x14ac:dyDescent="0.25">
      <c r="A1091" s="53">
        <v>45204</v>
      </c>
      <c r="B1091" s="1">
        <v>3</v>
      </c>
      <c r="D1091" s="54" t="s">
        <v>874</v>
      </c>
      <c r="I1091" s="71">
        <v>1191.6500000000001</v>
      </c>
      <c r="J1091" s="53">
        <v>45206</v>
      </c>
      <c r="K1091" s="55" t="s">
        <v>20</v>
      </c>
      <c r="N1091" t="str">
        <f t="shared" si="86"/>
        <v>NÃO</v>
      </c>
      <c r="O1091" t="str">
        <f t="shared" si="88"/>
        <v/>
      </c>
      <c r="P1091" s="52" t="str">
        <f t="shared" si="87"/>
        <v>45204345206</v>
      </c>
      <c r="Q1091" s="1">
        <f>IF(A1091=0,"",VLOOKUP($A1091,RESUMO!$A$8:$B$107,2,FALSE))</f>
        <v>36</v>
      </c>
    </row>
    <row r="1092" spans="1:17" x14ac:dyDescent="0.25">
      <c r="A1092" s="53">
        <v>45204</v>
      </c>
      <c r="B1092" s="1">
        <v>3</v>
      </c>
      <c r="D1092" s="54" t="s">
        <v>875</v>
      </c>
      <c r="I1092" s="71">
        <v>1660.62</v>
      </c>
      <c r="J1092" s="53">
        <v>45208</v>
      </c>
      <c r="K1092" s="55" t="s">
        <v>20</v>
      </c>
      <c r="N1092" t="str">
        <f t="shared" si="86"/>
        <v>NÃO</v>
      </c>
      <c r="O1092" t="str">
        <f t="shared" si="88"/>
        <v/>
      </c>
      <c r="P1092" s="52" t="str">
        <f t="shared" si="87"/>
        <v>45204345208</v>
      </c>
      <c r="Q1092" s="1">
        <f>IF(A1092=0,"",VLOOKUP($A1092,RESUMO!$A$8:$B$107,2,FALSE))</f>
        <v>36</v>
      </c>
    </row>
    <row r="1093" spans="1:17" x14ac:dyDescent="0.25">
      <c r="A1093" s="53">
        <v>45204</v>
      </c>
      <c r="B1093" s="1">
        <v>3</v>
      </c>
      <c r="D1093" s="54" t="s">
        <v>669</v>
      </c>
      <c r="E1093" s="42" t="s">
        <v>876</v>
      </c>
      <c r="I1093" s="71">
        <v>966.98</v>
      </c>
      <c r="J1093" s="53">
        <v>45209</v>
      </c>
      <c r="K1093" s="55" t="s">
        <v>148</v>
      </c>
      <c r="N1093" t="str">
        <f t="shared" si="86"/>
        <v>NÃO</v>
      </c>
      <c r="O1093" t="str">
        <f t="shared" si="88"/>
        <v/>
      </c>
      <c r="P1093" s="52" t="str">
        <f t="shared" si="87"/>
        <v>452043LOCAÇÃO DE ESCORAMENTOS - ND 6037545209</v>
      </c>
      <c r="Q1093" s="1">
        <f>IF(A1093=0,"",VLOOKUP($A1093,RESUMO!$A$8:$B$107,2,FALSE))</f>
        <v>36</v>
      </c>
    </row>
    <row r="1094" spans="1:17" x14ac:dyDescent="0.25">
      <c r="A1094" s="53">
        <v>45204</v>
      </c>
      <c r="B1094" s="1">
        <v>3</v>
      </c>
      <c r="D1094" s="54" t="s">
        <v>145</v>
      </c>
      <c r="E1094" s="42" t="s">
        <v>877</v>
      </c>
      <c r="I1094" s="71">
        <v>270</v>
      </c>
      <c r="J1094" s="53">
        <v>45210</v>
      </c>
      <c r="K1094" s="55" t="s">
        <v>148</v>
      </c>
      <c r="N1094" t="str">
        <f t="shared" si="86"/>
        <v>SIM</v>
      </c>
      <c r="O1094" t="str">
        <f t="shared" si="88"/>
        <v/>
      </c>
      <c r="P1094" s="52" t="str">
        <f t="shared" si="87"/>
        <v>452043MARTELO - NF 2200545210</v>
      </c>
      <c r="Q1094" s="1">
        <f>IF(A1094=0,"",VLOOKUP($A1094,RESUMO!$A$8:$B$107,2,FALSE))</f>
        <v>36</v>
      </c>
    </row>
    <row r="1095" spans="1:17" x14ac:dyDescent="0.25">
      <c r="A1095" s="53">
        <v>45204</v>
      </c>
      <c r="B1095" s="1">
        <v>3</v>
      </c>
      <c r="D1095" s="54" t="s">
        <v>634</v>
      </c>
      <c r="E1095" s="42" t="s">
        <v>878</v>
      </c>
      <c r="I1095" s="71">
        <v>430.58</v>
      </c>
      <c r="J1095" s="53">
        <v>45210</v>
      </c>
      <c r="K1095" s="55" t="s">
        <v>636</v>
      </c>
      <c r="N1095" t="str">
        <f t="shared" si="86"/>
        <v>NÃO</v>
      </c>
      <c r="O1095" t="str">
        <f t="shared" si="88"/>
        <v/>
      </c>
      <c r="P1095" s="52" t="str">
        <f t="shared" si="87"/>
        <v>452043COMPETENCIA 09/202345210</v>
      </c>
      <c r="Q1095" s="1">
        <f>IF(A1095=0,"",VLOOKUP($A1095,RESUMO!$A$8:$B$107,2,FALSE))</f>
        <v>36</v>
      </c>
    </row>
    <row r="1096" spans="1:17" x14ac:dyDescent="0.25">
      <c r="A1096" s="53">
        <v>45204</v>
      </c>
      <c r="B1096" s="1">
        <v>3</v>
      </c>
      <c r="D1096" s="54" t="s">
        <v>580</v>
      </c>
      <c r="E1096" s="42" t="s">
        <v>879</v>
      </c>
      <c r="I1096" s="71">
        <v>2400</v>
      </c>
      <c r="J1096" s="53">
        <v>45215</v>
      </c>
      <c r="K1096" s="55" t="s">
        <v>33</v>
      </c>
      <c r="N1096" t="str">
        <f t="shared" si="86"/>
        <v>SIM</v>
      </c>
      <c r="O1096" t="str">
        <f t="shared" si="88"/>
        <v/>
      </c>
      <c r="P1096" s="52" t="str">
        <f t="shared" si="87"/>
        <v>452043CIMENTO - NF 12305545215</v>
      </c>
      <c r="Q1096" s="1">
        <f>IF(A1096=0,"",VLOOKUP($A1096,RESUMO!$A$8:$B$107,2,FALSE))</f>
        <v>36</v>
      </c>
    </row>
    <row r="1097" spans="1:17" x14ac:dyDescent="0.25">
      <c r="A1097" s="53">
        <v>45204</v>
      </c>
      <c r="B1097" s="1">
        <v>3</v>
      </c>
      <c r="D1097" s="54" t="s">
        <v>613</v>
      </c>
      <c r="E1097" s="42" t="s">
        <v>880</v>
      </c>
      <c r="I1097" s="71">
        <v>360</v>
      </c>
      <c r="J1097" s="53">
        <v>45216</v>
      </c>
      <c r="K1097" s="55" t="s">
        <v>33</v>
      </c>
      <c r="N1097" t="str">
        <f t="shared" si="86"/>
        <v>SIM</v>
      </c>
      <c r="O1097" t="str">
        <f t="shared" si="88"/>
        <v/>
      </c>
      <c r="P1097" s="52" t="str">
        <f t="shared" si="87"/>
        <v>452043MANTA - NF 734745216</v>
      </c>
      <c r="Q1097" s="1">
        <f>IF(A1097=0,"",VLOOKUP($A1097,RESUMO!$A$8:$B$107,2,FALSE))</f>
        <v>36</v>
      </c>
    </row>
    <row r="1098" spans="1:17" x14ac:dyDescent="0.25">
      <c r="A1098" s="53">
        <v>45204</v>
      </c>
      <c r="B1098" s="1">
        <v>3</v>
      </c>
      <c r="D1098" s="54" t="s">
        <v>592</v>
      </c>
      <c r="E1098" s="42" t="s">
        <v>881</v>
      </c>
      <c r="I1098" s="71">
        <v>282.3</v>
      </c>
      <c r="J1098" s="53">
        <v>45219</v>
      </c>
      <c r="K1098" s="55" t="s">
        <v>33</v>
      </c>
      <c r="N1098" t="str">
        <f t="shared" si="86"/>
        <v>SIM</v>
      </c>
      <c r="O1098" t="str">
        <f t="shared" si="88"/>
        <v/>
      </c>
      <c r="P1098" s="52" t="str">
        <f t="shared" si="87"/>
        <v>452043MATERIAIS DIVERSOS - NF 85616145219</v>
      </c>
      <c r="Q1098" s="1">
        <f>IF(A1098=0,"",VLOOKUP($A1098,RESUMO!$A$8:$B$107,2,FALSE))</f>
        <v>36</v>
      </c>
    </row>
    <row r="1099" spans="1:17" x14ac:dyDescent="0.25">
      <c r="A1099" s="53">
        <v>45204</v>
      </c>
      <c r="B1099" s="1">
        <v>3</v>
      </c>
      <c r="D1099" s="54" t="s">
        <v>882</v>
      </c>
      <c r="I1099" s="71">
        <v>7571.27</v>
      </c>
      <c r="J1099" s="53">
        <v>45219</v>
      </c>
      <c r="K1099" s="55" t="s">
        <v>20</v>
      </c>
      <c r="N1099" t="str">
        <f t="shared" si="86"/>
        <v>NÃO</v>
      </c>
      <c r="O1099" t="str">
        <f t="shared" si="88"/>
        <v/>
      </c>
      <c r="P1099" s="52" t="str">
        <f t="shared" si="87"/>
        <v>45204345219</v>
      </c>
      <c r="Q1099" s="1">
        <f>IF(A1099=0,"",VLOOKUP($A1099,RESUMO!$A$8:$B$107,2,FALSE))</f>
        <v>36</v>
      </c>
    </row>
    <row r="1100" spans="1:17" x14ac:dyDescent="0.25">
      <c r="A1100" s="53">
        <v>45204</v>
      </c>
      <c r="B1100" s="1">
        <v>3</v>
      </c>
      <c r="D1100" s="54" t="s">
        <v>883</v>
      </c>
      <c r="I1100" s="71">
        <v>494.58</v>
      </c>
      <c r="J1100" s="53">
        <v>45222</v>
      </c>
      <c r="K1100" s="55" t="s">
        <v>636</v>
      </c>
      <c r="N1100" t="str">
        <f t="shared" si="86"/>
        <v>NÃO</v>
      </c>
      <c r="O1100" t="str">
        <f t="shared" si="88"/>
        <v/>
      </c>
      <c r="P1100" s="52" t="str">
        <f t="shared" si="87"/>
        <v>45204345222</v>
      </c>
      <c r="Q1100" s="1">
        <f>IF(A1100=0,"",VLOOKUP($A1100,RESUMO!$A$8:$B$107,2,FALSE))</f>
        <v>36</v>
      </c>
    </row>
    <row r="1101" spans="1:17" x14ac:dyDescent="0.25">
      <c r="A1101" s="53">
        <v>45204</v>
      </c>
      <c r="B1101" s="1">
        <v>5</v>
      </c>
      <c r="D1101" s="54" t="s">
        <v>884</v>
      </c>
      <c r="E1101" s="42" t="s">
        <v>885</v>
      </c>
      <c r="I1101" s="71">
        <v>3800</v>
      </c>
      <c r="J1101" s="53">
        <v>45191</v>
      </c>
      <c r="K1101" s="55" t="s">
        <v>33</v>
      </c>
      <c r="N1101" t="str">
        <f t="shared" si="86"/>
        <v>SIM</v>
      </c>
      <c r="O1101" t="str">
        <f t="shared" si="88"/>
        <v>SIM</v>
      </c>
      <c r="P1101" s="52" t="str">
        <f t="shared" si="87"/>
        <v>452045MATERIAIS DIVERSOS - NF 2373645191</v>
      </c>
      <c r="Q1101" s="1">
        <f>IF(A1101=0,"",VLOOKUP($A1101,RESUMO!$A$8:$B$107,2,FALSE))</f>
        <v>36</v>
      </c>
    </row>
    <row r="1102" spans="1:17" x14ac:dyDescent="0.25">
      <c r="A1102" s="53">
        <v>45204</v>
      </c>
      <c r="B1102" s="1">
        <v>5</v>
      </c>
      <c r="D1102" s="54" t="s">
        <v>886</v>
      </c>
      <c r="E1102" s="42" t="s">
        <v>887</v>
      </c>
      <c r="I1102" s="71">
        <v>77405.2</v>
      </c>
      <c r="J1102" s="53">
        <v>45097</v>
      </c>
      <c r="K1102" s="55" t="s">
        <v>33</v>
      </c>
      <c r="N1102" t="str">
        <f t="shared" si="86"/>
        <v>SIM</v>
      </c>
      <c r="O1102" t="str">
        <f t="shared" si="88"/>
        <v>SIM</v>
      </c>
      <c r="P1102" s="52" t="str">
        <f t="shared" si="87"/>
        <v>452045MATERIAIS DIVERSOS - NF 1015645097</v>
      </c>
      <c r="Q1102" s="1">
        <f>IF(A1102=0,"",VLOOKUP($A1102,RESUMO!$A$8:$B$107,2,FALSE))</f>
        <v>36</v>
      </c>
    </row>
    <row r="1103" spans="1:17" x14ac:dyDescent="0.25">
      <c r="A1103" s="53">
        <v>45204</v>
      </c>
      <c r="B1103" s="1">
        <v>5</v>
      </c>
      <c r="D1103" s="54" t="s">
        <v>886</v>
      </c>
      <c r="E1103" s="42" t="s">
        <v>888</v>
      </c>
      <c r="I1103" s="71">
        <v>99486.33</v>
      </c>
      <c r="J1103" s="53">
        <v>45097</v>
      </c>
      <c r="K1103" s="55" t="s">
        <v>33</v>
      </c>
      <c r="N1103" t="str">
        <f t="shared" si="86"/>
        <v>SIM</v>
      </c>
      <c r="O1103" t="str">
        <f t="shared" si="88"/>
        <v>SIM</v>
      </c>
      <c r="P1103" s="52" t="str">
        <f t="shared" si="87"/>
        <v>452045MATERIAIS DIVERSOS - NF 1015545097</v>
      </c>
      <c r="Q1103" s="1">
        <f>IF(A1103=0,"",VLOOKUP($A1103,RESUMO!$A$8:$B$107,2,FALSE))</f>
        <v>36</v>
      </c>
    </row>
    <row r="1104" spans="1:17" x14ac:dyDescent="0.25">
      <c r="A1104" s="53">
        <v>45219</v>
      </c>
      <c r="B1104" s="1">
        <v>1</v>
      </c>
      <c r="C1104" t="s">
        <v>34</v>
      </c>
      <c r="D1104" t="s">
        <v>35</v>
      </c>
      <c r="E1104" t="s">
        <v>175</v>
      </c>
      <c r="I1104" s="71">
        <v>612</v>
      </c>
      <c r="J1104" s="53">
        <v>45219</v>
      </c>
      <c r="K1104" s="55" t="s">
        <v>20</v>
      </c>
      <c r="N1104" t="str">
        <f t="shared" si="86"/>
        <v>NÃO</v>
      </c>
      <c r="O1104" t="str">
        <f t="shared" si="88"/>
        <v/>
      </c>
      <c r="P1104" s="52" t="str">
        <f t="shared" si="87"/>
        <v>45219170428051600SALÁRIO45219</v>
      </c>
      <c r="Q1104" s="1">
        <f>IF(A1104=0,"",VLOOKUP($A1104,RESUMO!$A$8:$B$107,2,FALSE))</f>
        <v>37</v>
      </c>
    </row>
    <row r="1105" spans="1:17" x14ac:dyDescent="0.25">
      <c r="A1105" s="53">
        <v>45219</v>
      </c>
      <c r="B1105" s="1">
        <v>1</v>
      </c>
      <c r="C1105" t="s">
        <v>279</v>
      </c>
      <c r="D1105" t="s">
        <v>280</v>
      </c>
      <c r="E1105" t="s">
        <v>175</v>
      </c>
      <c r="I1105" s="71">
        <v>2129.1999999999998</v>
      </c>
      <c r="J1105" s="53">
        <v>45219</v>
      </c>
      <c r="K1105" s="55" t="s">
        <v>20</v>
      </c>
      <c r="N1105" t="str">
        <f t="shared" si="86"/>
        <v>NÃO</v>
      </c>
      <c r="O1105" t="str">
        <f t="shared" si="88"/>
        <v/>
      </c>
      <c r="P1105" s="52" t="str">
        <f t="shared" si="87"/>
        <v>45219110526143614SALÁRIO45219</v>
      </c>
      <c r="Q1105" s="1">
        <f>IF(A1105=0,"",VLOOKUP($A1105,RESUMO!$A$8:$B$107,2,FALSE))</f>
        <v>37</v>
      </c>
    </row>
    <row r="1106" spans="1:17" x14ac:dyDescent="0.25">
      <c r="A1106" s="53">
        <v>45219</v>
      </c>
      <c r="B1106" s="1">
        <v>1</v>
      </c>
      <c r="C1106" s="67" t="s">
        <v>529</v>
      </c>
      <c r="D1106" s="54" t="s">
        <v>530</v>
      </c>
      <c r="E1106" t="s">
        <v>175</v>
      </c>
      <c r="I1106" s="71">
        <v>1052</v>
      </c>
      <c r="J1106" s="53">
        <v>45219</v>
      </c>
      <c r="K1106" s="55" t="s">
        <v>20</v>
      </c>
      <c r="N1106" t="str">
        <f t="shared" si="86"/>
        <v>NÃO</v>
      </c>
      <c r="O1106" t="str">
        <f t="shared" si="88"/>
        <v/>
      </c>
      <c r="P1106" s="52" t="str">
        <f t="shared" si="87"/>
        <v>45219193649070600SALÁRIO45219</v>
      </c>
      <c r="Q1106" s="1">
        <f>IF(A1106=0,"",VLOOKUP($A1106,RESUMO!$A$8:$B$107,2,FALSE))</f>
        <v>37</v>
      </c>
    </row>
    <row r="1107" spans="1:17" x14ac:dyDescent="0.25">
      <c r="A1107" s="53">
        <v>45219</v>
      </c>
      <c r="B1107" s="1">
        <v>1</v>
      </c>
      <c r="C1107" t="s">
        <v>334</v>
      </c>
      <c r="D1107" t="s">
        <v>335</v>
      </c>
      <c r="E1107" t="s">
        <v>175</v>
      </c>
      <c r="I1107" s="71">
        <v>612</v>
      </c>
      <c r="J1107" s="53">
        <v>45219</v>
      </c>
      <c r="K1107" s="55" t="s">
        <v>20</v>
      </c>
      <c r="N1107" t="str">
        <f t="shared" si="86"/>
        <v>NÃO</v>
      </c>
      <c r="O1107" t="str">
        <f t="shared" si="88"/>
        <v/>
      </c>
      <c r="P1107" s="52" t="str">
        <f t="shared" si="87"/>
        <v>45219103124439600SALÁRIO45219</v>
      </c>
      <c r="Q1107" s="1">
        <f>IF(A1107=0,"",VLOOKUP($A1107,RESUMO!$A$8:$B$107,2,FALSE))</f>
        <v>37</v>
      </c>
    </row>
    <row r="1108" spans="1:17" x14ac:dyDescent="0.25">
      <c r="A1108" s="53">
        <v>45219</v>
      </c>
      <c r="B1108" s="1">
        <v>1</v>
      </c>
      <c r="C1108" t="s">
        <v>282</v>
      </c>
      <c r="D1108" t="s">
        <v>283</v>
      </c>
      <c r="E1108" t="s">
        <v>175</v>
      </c>
      <c r="I1108" s="71">
        <v>778</v>
      </c>
      <c r="J1108" s="53">
        <v>45219</v>
      </c>
      <c r="K1108" s="55" t="s">
        <v>20</v>
      </c>
      <c r="N1108" t="str">
        <f t="shared" si="86"/>
        <v>NÃO</v>
      </c>
      <c r="O1108" t="str">
        <f t="shared" si="88"/>
        <v/>
      </c>
      <c r="P1108" s="52" t="str">
        <f t="shared" si="87"/>
        <v>45219114758063613SALÁRIO45219</v>
      </c>
      <c r="Q1108" s="1">
        <f>IF(A1108=0,"",VLOOKUP($A1108,RESUMO!$A$8:$B$107,2,FALSE))</f>
        <v>37</v>
      </c>
    </row>
    <row r="1109" spans="1:17" x14ac:dyDescent="0.25">
      <c r="A1109" s="53">
        <v>45219</v>
      </c>
      <c r="B1109" s="1">
        <v>1</v>
      </c>
      <c r="C1109" t="s">
        <v>285</v>
      </c>
      <c r="D1109" t="s">
        <v>286</v>
      </c>
      <c r="E1109" t="s">
        <v>175</v>
      </c>
      <c r="I1109" s="71">
        <v>872</v>
      </c>
      <c r="J1109" s="53">
        <v>45219</v>
      </c>
      <c r="K1109" s="55" t="s">
        <v>20</v>
      </c>
      <c r="N1109" t="str">
        <f t="shared" si="86"/>
        <v>NÃO</v>
      </c>
      <c r="O1109" t="str">
        <f t="shared" si="88"/>
        <v/>
      </c>
      <c r="P1109" s="52" t="str">
        <f t="shared" si="87"/>
        <v>45219106493573610SALÁRIO45219</v>
      </c>
      <c r="Q1109" s="1">
        <f>IF(A1109=0,"",VLOOKUP($A1109,RESUMO!$A$8:$B$107,2,FALSE))</f>
        <v>37</v>
      </c>
    </row>
    <row r="1110" spans="1:17" x14ac:dyDescent="0.25">
      <c r="A1110" s="53">
        <v>45219</v>
      </c>
      <c r="B1110" s="1">
        <v>1</v>
      </c>
      <c r="C1110" s="68" t="s">
        <v>531</v>
      </c>
      <c r="D1110" t="s">
        <v>532</v>
      </c>
      <c r="E1110" s="42" t="s">
        <v>19</v>
      </c>
      <c r="I1110" s="71">
        <v>1710</v>
      </c>
      <c r="J1110" s="53">
        <v>45219</v>
      </c>
      <c r="K1110" s="55" t="s">
        <v>20</v>
      </c>
      <c r="N1110" t="str">
        <f t="shared" si="86"/>
        <v>NÃO</v>
      </c>
      <c r="O1110" t="str">
        <f t="shared" si="88"/>
        <v/>
      </c>
      <c r="P1110" s="52" t="str">
        <f t="shared" si="87"/>
        <v>45219106182897635DIÁRIA45219</v>
      </c>
      <c r="Q1110" s="1">
        <f>IF(A1110=0,"",VLOOKUP($A1110,RESUMO!$A$8:$B$107,2,FALSE))</f>
        <v>37</v>
      </c>
    </row>
    <row r="1111" spans="1:17" x14ac:dyDescent="0.25">
      <c r="A1111" s="53">
        <v>45219</v>
      </c>
      <c r="B1111" s="1">
        <v>1</v>
      </c>
      <c r="C1111" t="s">
        <v>17</v>
      </c>
      <c r="D1111" t="s">
        <v>18</v>
      </c>
      <c r="E1111" s="42" t="s">
        <v>19</v>
      </c>
      <c r="I1111" s="71">
        <v>1710</v>
      </c>
      <c r="J1111" s="53">
        <v>45219</v>
      </c>
      <c r="K1111" s="55" t="s">
        <v>20</v>
      </c>
      <c r="N1111" t="str">
        <f t="shared" ref="N1111:N1174" si="89">IF(ISERROR(SEARCH("NF",E1111,1)),"NÃO","SIM")</f>
        <v>NÃO</v>
      </c>
      <c r="O1111" t="str">
        <f t="shared" si="88"/>
        <v/>
      </c>
      <c r="P1111" s="52" t="str">
        <f t="shared" ref="P1111:P1174" si="90">A1111&amp;B1111&amp;C1111&amp;E1111&amp;G1111&amp;EDATE(J1111,0)</f>
        <v>45219112125858606DIÁRIA45219</v>
      </c>
      <c r="Q1111" s="1">
        <f>IF(A1111=0,"",VLOOKUP($A1111,RESUMO!$A$8:$B$107,2,FALSE))</f>
        <v>37</v>
      </c>
    </row>
    <row r="1112" spans="1:17" x14ac:dyDescent="0.25">
      <c r="A1112" s="53">
        <v>45219</v>
      </c>
      <c r="B1112" s="1">
        <v>1</v>
      </c>
      <c r="C1112" s="51" t="s">
        <v>790</v>
      </c>
      <c r="D1112" s="54" t="s">
        <v>791</v>
      </c>
      <c r="E1112" s="42" t="s">
        <v>19</v>
      </c>
      <c r="I1112" s="71">
        <v>1350</v>
      </c>
      <c r="J1112" s="53">
        <v>45219</v>
      </c>
      <c r="K1112" s="55" t="s">
        <v>20</v>
      </c>
      <c r="N1112" t="str">
        <f t="shared" si="89"/>
        <v>NÃO</v>
      </c>
      <c r="O1112" t="str">
        <f t="shared" si="88"/>
        <v/>
      </c>
      <c r="P1112" s="52" t="str">
        <f t="shared" si="90"/>
        <v>45219100000012793DIÁRIA45219</v>
      </c>
      <c r="Q1112" s="1">
        <f>IF(A1112=0,"",VLOOKUP($A1112,RESUMO!$A$8:$B$107,2,FALSE))</f>
        <v>37</v>
      </c>
    </row>
    <row r="1113" spans="1:17" x14ac:dyDescent="0.25">
      <c r="A1113" s="53">
        <v>45219</v>
      </c>
      <c r="B1113" s="1">
        <v>1</v>
      </c>
      <c r="C1113" t="s">
        <v>391</v>
      </c>
      <c r="D1113" t="s">
        <v>392</v>
      </c>
      <c r="E1113" s="42" t="s">
        <v>19</v>
      </c>
      <c r="I1113" s="71">
        <v>2280</v>
      </c>
      <c r="J1113" s="53">
        <v>45219</v>
      </c>
      <c r="K1113" s="55" t="s">
        <v>20</v>
      </c>
      <c r="N1113" t="str">
        <f t="shared" si="89"/>
        <v>NÃO</v>
      </c>
      <c r="O1113" t="str">
        <f t="shared" si="88"/>
        <v/>
      </c>
      <c r="P1113" s="52" t="str">
        <f t="shared" si="90"/>
        <v>45219111776778650DIÁRIA45219</v>
      </c>
      <c r="Q1113" s="1">
        <f>IF(A1113=0,"",VLOOKUP($A1113,RESUMO!$A$8:$B$107,2,FALSE))</f>
        <v>37</v>
      </c>
    </row>
    <row r="1114" spans="1:17" x14ac:dyDescent="0.25">
      <c r="A1114" s="53">
        <v>45219</v>
      </c>
      <c r="B1114" s="1">
        <v>1</v>
      </c>
      <c r="C1114" s="67" t="s">
        <v>824</v>
      </c>
      <c r="D1114" s="54" t="s">
        <v>825</v>
      </c>
      <c r="E1114" s="42" t="s">
        <v>19</v>
      </c>
      <c r="I1114" s="71">
        <v>1350</v>
      </c>
      <c r="J1114" s="53">
        <v>45219</v>
      </c>
      <c r="K1114" s="55" t="s">
        <v>20</v>
      </c>
      <c r="N1114" t="str">
        <f t="shared" si="89"/>
        <v>NÃO</v>
      </c>
      <c r="O1114" t="str">
        <f t="shared" si="88"/>
        <v/>
      </c>
      <c r="P1114" s="52" t="str">
        <f t="shared" si="90"/>
        <v>45219114020156662DIÁRIA45219</v>
      </c>
      <c r="Q1114" s="1">
        <f>IF(A1114=0,"",VLOOKUP($A1114,RESUMO!$A$8:$B$107,2,FALSE))</f>
        <v>37</v>
      </c>
    </row>
    <row r="1115" spans="1:17" x14ac:dyDescent="0.25">
      <c r="A1115" s="53">
        <v>45219</v>
      </c>
      <c r="B1115" s="1">
        <v>2</v>
      </c>
      <c r="D1115" s="54" t="s">
        <v>853</v>
      </c>
      <c r="E1115" s="42" t="s">
        <v>644</v>
      </c>
      <c r="I1115" s="71">
        <v>91.2</v>
      </c>
      <c r="J1115" s="53">
        <v>45219</v>
      </c>
      <c r="K1115" s="55" t="s">
        <v>20</v>
      </c>
      <c r="N1115" t="str">
        <f t="shared" si="89"/>
        <v>SIM</v>
      </c>
      <c r="O1115" t="str">
        <f t="shared" si="88"/>
        <v/>
      </c>
      <c r="P1115" s="52" t="str">
        <f t="shared" si="90"/>
        <v>452192NF A EMITIR45219</v>
      </c>
      <c r="Q1115" s="1">
        <f>IF(A1115=0,"",VLOOKUP($A1115,RESUMO!$A$8:$B$107,2,FALSE))</f>
        <v>37</v>
      </c>
    </row>
    <row r="1116" spans="1:17" x14ac:dyDescent="0.25">
      <c r="A1116" s="53">
        <v>45219</v>
      </c>
      <c r="B1116" s="1">
        <v>2</v>
      </c>
      <c r="D1116" s="54" t="s">
        <v>78</v>
      </c>
      <c r="E1116" s="42" t="s">
        <v>889</v>
      </c>
      <c r="I1116" s="71">
        <v>2699</v>
      </c>
      <c r="J1116" s="53">
        <v>45219</v>
      </c>
      <c r="K1116" s="55" t="s">
        <v>33</v>
      </c>
      <c r="N1116" t="str">
        <f t="shared" si="89"/>
        <v>NÃO</v>
      </c>
      <c r="O1116" t="str">
        <f t="shared" si="88"/>
        <v/>
      </c>
      <c r="P1116" s="52" t="str">
        <f t="shared" si="90"/>
        <v>452192AREIA E BRITA - PED. Nº 4029/403145219</v>
      </c>
      <c r="Q1116" s="1">
        <f>IF(A1116=0,"",VLOOKUP($A1116,RESUMO!$A$8:$B$107,2,FALSE))</f>
        <v>37</v>
      </c>
    </row>
    <row r="1117" spans="1:17" x14ac:dyDescent="0.25">
      <c r="A1117" s="53">
        <v>45219</v>
      </c>
      <c r="B1117" s="1">
        <v>3</v>
      </c>
      <c r="D1117" s="54" t="s">
        <v>398</v>
      </c>
      <c r="E1117" s="42" t="s">
        <v>890</v>
      </c>
      <c r="I1117" s="71">
        <v>606.91</v>
      </c>
      <c r="J1117" s="53">
        <v>45219</v>
      </c>
      <c r="K1117" s="55" t="s">
        <v>148</v>
      </c>
      <c r="N1117" t="str">
        <f t="shared" si="89"/>
        <v>SIM</v>
      </c>
      <c r="O1117" t="str">
        <f t="shared" si="88"/>
        <v/>
      </c>
      <c r="P1117" s="52" t="str">
        <f t="shared" si="90"/>
        <v>452193LOCAÇÃO DE ANDAIMES - NF 105845219</v>
      </c>
      <c r="Q1117" s="1">
        <f>IF(A1117=0,"",VLOOKUP($A1117,RESUMO!$A$8:$B$107,2,FALSE))</f>
        <v>37</v>
      </c>
    </row>
    <row r="1118" spans="1:17" x14ac:dyDescent="0.25">
      <c r="A1118" s="53">
        <v>45219</v>
      </c>
      <c r="B1118" s="1">
        <v>3</v>
      </c>
      <c r="D1118" s="54" t="s">
        <v>891</v>
      </c>
      <c r="E1118" s="42" t="s">
        <v>892</v>
      </c>
      <c r="I1118" s="71">
        <v>990</v>
      </c>
      <c r="J1118" s="53">
        <v>45223</v>
      </c>
      <c r="K1118" s="55" t="s">
        <v>148</v>
      </c>
      <c r="N1118" t="str">
        <f t="shared" si="89"/>
        <v>SIM</v>
      </c>
      <c r="O1118" t="str">
        <f t="shared" si="88"/>
        <v/>
      </c>
      <c r="P1118" s="52" t="str">
        <f t="shared" si="90"/>
        <v>452193LOCAÇÃO DE CAÇAMBAS - NF 74545223</v>
      </c>
      <c r="Q1118" s="1">
        <f>IF(A1118=0,"",VLOOKUP($A1118,RESUMO!$A$8:$B$107,2,FALSE))</f>
        <v>37</v>
      </c>
    </row>
    <row r="1119" spans="1:17" x14ac:dyDescent="0.25">
      <c r="A1119" s="53">
        <v>45219</v>
      </c>
      <c r="B1119" s="1">
        <v>3</v>
      </c>
      <c r="D1119" s="54" t="s">
        <v>580</v>
      </c>
      <c r="E1119" s="42" t="s">
        <v>893</v>
      </c>
      <c r="I1119" s="71">
        <v>2400</v>
      </c>
      <c r="J1119" s="53">
        <v>45224</v>
      </c>
      <c r="K1119" s="55" t="s">
        <v>33</v>
      </c>
      <c r="N1119" t="str">
        <f t="shared" si="89"/>
        <v>SIM</v>
      </c>
      <c r="O1119" t="str">
        <f t="shared" si="88"/>
        <v/>
      </c>
      <c r="P1119" s="52" t="str">
        <f t="shared" si="90"/>
        <v>452193CIMENTO - NF 12329145224</v>
      </c>
      <c r="Q1119" s="1">
        <f>IF(A1119=0,"",VLOOKUP($A1119,RESUMO!$A$8:$B$107,2,FALSE))</f>
        <v>37</v>
      </c>
    </row>
    <row r="1120" spans="1:17" x14ac:dyDescent="0.25">
      <c r="A1120" s="53">
        <v>45219</v>
      </c>
      <c r="B1120" s="1">
        <v>3</v>
      </c>
      <c r="D1120" s="54" t="s">
        <v>271</v>
      </c>
      <c r="E1120" s="42" t="s">
        <v>894</v>
      </c>
      <c r="I1120" s="71">
        <v>1398.4</v>
      </c>
      <c r="J1120" s="53">
        <v>45225</v>
      </c>
      <c r="K1120" s="55" t="s">
        <v>33</v>
      </c>
      <c r="N1120" t="str">
        <f t="shared" si="89"/>
        <v>SIM</v>
      </c>
      <c r="O1120" t="str">
        <f t="shared" si="88"/>
        <v/>
      </c>
      <c r="P1120" s="52" t="str">
        <f t="shared" si="90"/>
        <v>452193MATERIAIS DIVERSOS - NF 124845225</v>
      </c>
      <c r="Q1120" s="1">
        <f>IF(A1120=0,"",VLOOKUP($A1120,RESUMO!$A$8:$B$107,2,FALSE))</f>
        <v>37</v>
      </c>
    </row>
    <row r="1121" spans="1:17" x14ac:dyDescent="0.25">
      <c r="A1121" s="53">
        <v>45219</v>
      </c>
      <c r="B1121" s="1">
        <v>3</v>
      </c>
      <c r="D1121" s="54" t="s">
        <v>895</v>
      </c>
      <c r="E1121" s="42" t="s">
        <v>896</v>
      </c>
      <c r="I1121" s="71">
        <v>609</v>
      </c>
      <c r="J1121" s="53">
        <v>45225</v>
      </c>
      <c r="K1121" s="55" t="s">
        <v>33</v>
      </c>
      <c r="N1121" t="str">
        <f t="shared" si="89"/>
        <v>SIM</v>
      </c>
      <c r="O1121" t="str">
        <f t="shared" si="88"/>
        <v/>
      </c>
      <c r="P1121" s="52" t="str">
        <f t="shared" si="90"/>
        <v>452193ARGAMASAS - NF 516345225</v>
      </c>
      <c r="Q1121" s="1">
        <f>IF(A1121=0,"",VLOOKUP($A1121,RESUMO!$A$8:$B$107,2,FALSE))</f>
        <v>37</v>
      </c>
    </row>
    <row r="1122" spans="1:17" x14ac:dyDescent="0.25">
      <c r="A1122" s="53">
        <v>45219</v>
      </c>
      <c r="B1122" s="1">
        <v>3</v>
      </c>
      <c r="D1122" s="54" t="s">
        <v>145</v>
      </c>
      <c r="E1122" s="42" t="s">
        <v>897</v>
      </c>
      <c r="I1122" s="71">
        <v>580</v>
      </c>
      <c r="J1122" s="53">
        <v>45226</v>
      </c>
      <c r="K1122" s="55" t="s">
        <v>148</v>
      </c>
      <c r="N1122" t="str">
        <f t="shared" si="89"/>
        <v>SIM</v>
      </c>
      <c r="O1122" t="str">
        <f t="shared" si="88"/>
        <v/>
      </c>
      <c r="P1122" s="52" t="str">
        <f t="shared" si="90"/>
        <v>452193BETONEIRA E GUINCHO - NF 2221145226</v>
      </c>
      <c r="Q1122" s="1">
        <f>IF(A1122=0,"",VLOOKUP($A1122,RESUMO!$A$8:$B$107,2,FALSE))</f>
        <v>37</v>
      </c>
    </row>
    <row r="1123" spans="1:17" x14ac:dyDescent="0.25">
      <c r="A1123" s="53">
        <v>45219</v>
      </c>
      <c r="B1123" s="1">
        <v>3</v>
      </c>
      <c r="D1123" s="54" t="s">
        <v>606</v>
      </c>
      <c r="E1123" s="42" t="s">
        <v>898</v>
      </c>
      <c r="I1123" s="71">
        <v>2735.64</v>
      </c>
      <c r="J1123" s="53">
        <v>45227</v>
      </c>
      <c r="K1123" s="55" t="s">
        <v>20</v>
      </c>
      <c r="N1123" t="str">
        <f t="shared" si="89"/>
        <v>SIM</v>
      </c>
      <c r="O1123" t="str">
        <f t="shared" si="88"/>
        <v/>
      </c>
      <c r="P1123" s="52" t="str">
        <f t="shared" si="90"/>
        <v>452193CESTAS BASICAS - NF 21843845227</v>
      </c>
      <c r="Q1123" s="1">
        <f>IF(A1123=0,"",VLOOKUP($A1123,RESUMO!$A$8:$B$107,2,FALSE))</f>
        <v>37</v>
      </c>
    </row>
    <row r="1124" spans="1:17" x14ac:dyDescent="0.25">
      <c r="A1124" s="53">
        <v>45219</v>
      </c>
      <c r="B1124" s="1">
        <v>3</v>
      </c>
      <c r="D1124" s="54" t="s">
        <v>691</v>
      </c>
      <c r="E1124" s="42" t="s">
        <v>899</v>
      </c>
      <c r="I1124" s="71">
        <v>715.42</v>
      </c>
      <c r="J1124" s="53">
        <v>45229</v>
      </c>
      <c r="K1124" s="55" t="s">
        <v>33</v>
      </c>
      <c r="N1124" t="str">
        <f t="shared" si="89"/>
        <v>SIM</v>
      </c>
      <c r="O1124" t="str">
        <f t="shared" si="88"/>
        <v/>
      </c>
      <c r="P1124" s="52" t="str">
        <f t="shared" si="90"/>
        <v>452193LONA, PROTETOR, FITA CREPE, ABRAÇADEIRA - NF 1960846645229</v>
      </c>
      <c r="Q1124" s="1">
        <f>IF(A1124=0,"",VLOOKUP($A1124,RESUMO!$A$8:$B$107,2,FALSE))</f>
        <v>37</v>
      </c>
    </row>
    <row r="1125" spans="1:17" x14ac:dyDescent="0.25">
      <c r="A1125" s="53">
        <v>45219</v>
      </c>
      <c r="B1125" s="1">
        <v>3</v>
      </c>
      <c r="D1125" s="54" t="s">
        <v>592</v>
      </c>
      <c r="E1125" s="42" t="s">
        <v>900</v>
      </c>
      <c r="I1125" s="71">
        <v>702.05</v>
      </c>
      <c r="J1125" s="53">
        <v>45231</v>
      </c>
      <c r="K1125" s="55" t="s">
        <v>33</v>
      </c>
      <c r="N1125" t="str">
        <f t="shared" si="89"/>
        <v>SIM</v>
      </c>
      <c r="O1125" t="str">
        <f t="shared" si="88"/>
        <v/>
      </c>
      <c r="P1125" s="52" t="str">
        <f t="shared" si="90"/>
        <v>452193JOELHO, JUNÇÃO, TUBO - NF 44063445231</v>
      </c>
      <c r="Q1125" s="1">
        <f>IF(A1125=0,"",VLOOKUP($A1125,RESUMO!$A$8:$B$107,2,FALSE))</f>
        <v>37</v>
      </c>
    </row>
    <row r="1126" spans="1:17" x14ac:dyDescent="0.25">
      <c r="A1126" s="53">
        <v>45219</v>
      </c>
      <c r="B1126" s="1">
        <v>3</v>
      </c>
      <c r="D1126" s="54" t="s">
        <v>901</v>
      </c>
      <c r="E1126" s="42" t="s">
        <v>902</v>
      </c>
      <c r="I1126" s="71">
        <v>4500</v>
      </c>
      <c r="J1126" s="53">
        <v>45232</v>
      </c>
      <c r="K1126" s="55" t="s">
        <v>33</v>
      </c>
      <c r="N1126" t="str">
        <f t="shared" si="89"/>
        <v>SIM</v>
      </c>
      <c r="O1126" t="str">
        <f t="shared" si="88"/>
        <v/>
      </c>
      <c r="P1126" s="52" t="str">
        <f t="shared" si="90"/>
        <v>452193MATERIAIS DIVERSOS - NF 579745232</v>
      </c>
      <c r="Q1126" s="1">
        <f>IF(A1126=0,"",VLOOKUP($A1126,RESUMO!$A$8:$B$107,2,FALSE))</f>
        <v>37</v>
      </c>
    </row>
    <row r="1127" spans="1:17" x14ac:dyDescent="0.25">
      <c r="A1127" s="53">
        <v>45219</v>
      </c>
      <c r="B1127" s="1">
        <v>3</v>
      </c>
      <c r="D1127" s="54" t="s">
        <v>145</v>
      </c>
      <c r="E1127" s="42" t="s">
        <v>903</v>
      </c>
      <c r="I1127" s="71">
        <v>40</v>
      </c>
      <c r="J1127" s="53">
        <v>45233</v>
      </c>
      <c r="K1127" s="55" t="s">
        <v>148</v>
      </c>
      <c r="N1127" t="str">
        <f t="shared" si="89"/>
        <v>SIM</v>
      </c>
      <c r="O1127" t="str">
        <f t="shared" si="88"/>
        <v/>
      </c>
      <c r="P1127" s="52" t="str">
        <f t="shared" si="90"/>
        <v>452193CAÇAMBA GUINCHO - NF 2228945233</v>
      </c>
      <c r="Q1127" s="1">
        <f>IF(A1127=0,"",VLOOKUP($A1127,RESUMO!$A$8:$B$107,2,FALSE))</f>
        <v>37</v>
      </c>
    </row>
    <row r="1128" spans="1:17" x14ac:dyDescent="0.25">
      <c r="A1128" s="53">
        <v>45219</v>
      </c>
      <c r="B1128" s="1">
        <v>3</v>
      </c>
      <c r="D1128" s="54" t="s">
        <v>592</v>
      </c>
      <c r="E1128" s="42" t="s">
        <v>904</v>
      </c>
      <c r="I1128" s="71">
        <v>733.07</v>
      </c>
      <c r="J1128" s="53">
        <v>45238</v>
      </c>
      <c r="K1128" s="55" t="s">
        <v>33</v>
      </c>
      <c r="N1128" t="str">
        <f t="shared" si="89"/>
        <v>SIM</v>
      </c>
      <c r="O1128" t="str">
        <f t="shared" si="88"/>
        <v/>
      </c>
      <c r="P1128" s="52" t="str">
        <f t="shared" si="90"/>
        <v>452193MATERIAIS DIVERSOS - NF 44162945238</v>
      </c>
      <c r="Q1128" s="1">
        <f>IF(A1128=0,"",VLOOKUP($A1128,RESUMO!$A$8:$B$107,2,FALSE))</f>
        <v>37</v>
      </c>
    </row>
    <row r="1129" spans="1:17" x14ac:dyDescent="0.25">
      <c r="A1129" s="53">
        <v>45235</v>
      </c>
      <c r="B1129" s="1">
        <v>1</v>
      </c>
      <c r="C1129" t="s">
        <v>34</v>
      </c>
      <c r="D1129" t="s">
        <v>35</v>
      </c>
      <c r="E1129" t="s">
        <v>175</v>
      </c>
      <c r="I1129" s="71">
        <v>1334.7</v>
      </c>
      <c r="J1129" s="53">
        <v>45237</v>
      </c>
      <c r="K1129" s="55" t="s">
        <v>20</v>
      </c>
      <c r="N1129" t="str">
        <f t="shared" si="89"/>
        <v>NÃO</v>
      </c>
      <c r="O1129" t="str">
        <f t="shared" si="88"/>
        <v/>
      </c>
      <c r="P1129" s="52" t="str">
        <f t="shared" si="90"/>
        <v>45235170428051600SALÁRIO45237</v>
      </c>
      <c r="Q1129" s="1">
        <f>IF(A1129=0,"",VLOOKUP($A1129,RESUMO!$A$8:$B$107,2,FALSE))</f>
        <v>38</v>
      </c>
    </row>
    <row r="1130" spans="1:17" x14ac:dyDescent="0.25">
      <c r="A1130" s="53">
        <v>45235</v>
      </c>
      <c r="B1130" s="1">
        <v>1</v>
      </c>
      <c r="C1130" t="s">
        <v>279</v>
      </c>
      <c r="D1130" t="s">
        <v>280</v>
      </c>
      <c r="E1130" t="s">
        <v>175</v>
      </c>
      <c r="I1130" s="71">
        <v>3043.01</v>
      </c>
      <c r="J1130" s="53">
        <v>45237</v>
      </c>
      <c r="K1130" s="55" t="s">
        <v>20</v>
      </c>
      <c r="N1130" t="str">
        <f t="shared" si="89"/>
        <v>NÃO</v>
      </c>
      <c r="O1130" t="str">
        <f t="shared" si="88"/>
        <v/>
      </c>
      <c r="P1130" s="52" t="str">
        <f t="shared" si="90"/>
        <v>45235110526143614SALÁRIO45237</v>
      </c>
      <c r="Q1130" s="1">
        <f>IF(A1130=0,"",VLOOKUP($A1130,RESUMO!$A$8:$B$107,2,FALSE))</f>
        <v>38</v>
      </c>
    </row>
    <row r="1131" spans="1:17" x14ac:dyDescent="0.25">
      <c r="A1131" s="53">
        <v>45235</v>
      </c>
      <c r="B1131" s="1">
        <v>1</v>
      </c>
      <c r="C1131" s="67" t="s">
        <v>529</v>
      </c>
      <c r="D1131" s="54" t="s">
        <v>530</v>
      </c>
      <c r="E1131" t="s">
        <v>175</v>
      </c>
      <c r="I1131" s="71">
        <v>2092.63</v>
      </c>
      <c r="J1131" s="53">
        <v>45237</v>
      </c>
      <c r="K1131" s="55" t="s">
        <v>20</v>
      </c>
      <c r="N1131" t="str">
        <f t="shared" si="89"/>
        <v>NÃO</v>
      </c>
      <c r="O1131" t="str">
        <f t="shared" si="88"/>
        <v/>
      </c>
      <c r="P1131" s="52" t="str">
        <f t="shared" si="90"/>
        <v>45235193649070600SALÁRIO45237</v>
      </c>
      <c r="Q1131" s="1">
        <f>IF(A1131=0,"",VLOOKUP($A1131,RESUMO!$A$8:$B$107,2,FALSE))</f>
        <v>38</v>
      </c>
    </row>
    <row r="1132" spans="1:17" x14ac:dyDescent="0.25">
      <c r="A1132" s="53">
        <v>45235</v>
      </c>
      <c r="B1132" s="1">
        <v>1</v>
      </c>
      <c r="C1132" t="s">
        <v>334</v>
      </c>
      <c r="D1132" t="s">
        <v>335</v>
      </c>
      <c r="E1132" t="s">
        <v>175</v>
      </c>
      <c r="I1132" s="71">
        <v>1654.1</v>
      </c>
      <c r="J1132" s="53">
        <v>45237</v>
      </c>
      <c r="K1132" s="55" t="s">
        <v>20</v>
      </c>
      <c r="N1132" t="str">
        <f t="shared" si="89"/>
        <v>NÃO</v>
      </c>
      <c r="O1132" t="str">
        <f t="shared" si="88"/>
        <v/>
      </c>
      <c r="P1132" s="52" t="str">
        <f t="shared" si="90"/>
        <v>45235103124439600SALÁRIO45237</v>
      </c>
      <c r="Q1132" s="1">
        <f>IF(A1132=0,"",VLOOKUP($A1132,RESUMO!$A$8:$B$107,2,FALSE))</f>
        <v>38</v>
      </c>
    </row>
    <row r="1133" spans="1:17" x14ac:dyDescent="0.25">
      <c r="A1133" s="53">
        <v>45235</v>
      </c>
      <c r="B1133" s="1">
        <v>1</v>
      </c>
      <c r="C1133" t="s">
        <v>282</v>
      </c>
      <c r="D1133" t="s">
        <v>283</v>
      </c>
      <c r="E1133" t="s">
        <v>175</v>
      </c>
      <c r="I1133" s="71">
        <v>1647.96</v>
      </c>
      <c r="J1133" s="53">
        <v>45237</v>
      </c>
      <c r="K1133" s="55" t="s">
        <v>20</v>
      </c>
      <c r="N1133" t="str">
        <f t="shared" si="89"/>
        <v>NÃO</v>
      </c>
      <c r="O1133" t="str">
        <f t="shared" si="88"/>
        <v/>
      </c>
      <c r="P1133" s="52" t="str">
        <f t="shared" si="90"/>
        <v>45235114758063613SALÁRIO45237</v>
      </c>
      <c r="Q1133" s="1">
        <f>IF(A1133=0,"",VLOOKUP($A1133,RESUMO!$A$8:$B$107,2,FALSE))</f>
        <v>38</v>
      </c>
    </row>
    <row r="1134" spans="1:17" x14ac:dyDescent="0.25">
      <c r="A1134" s="53">
        <v>45235</v>
      </c>
      <c r="B1134" s="1">
        <v>1</v>
      </c>
      <c r="C1134" t="s">
        <v>285</v>
      </c>
      <c r="D1134" t="s">
        <v>286</v>
      </c>
      <c r="E1134" t="s">
        <v>175</v>
      </c>
      <c r="I1134" s="71">
        <v>1942.9</v>
      </c>
      <c r="J1134" s="53">
        <v>45237</v>
      </c>
      <c r="K1134" s="55" t="s">
        <v>20</v>
      </c>
      <c r="N1134" t="str">
        <f t="shared" si="89"/>
        <v>NÃO</v>
      </c>
      <c r="O1134" t="str">
        <f t="shared" si="88"/>
        <v/>
      </c>
      <c r="P1134" s="52" t="str">
        <f t="shared" si="90"/>
        <v>45235106493573610SALÁRIO45237</v>
      </c>
      <c r="Q1134" s="1">
        <f>IF(A1134=0,"",VLOOKUP($A1134,RESUMO!$A$8:$B$107,2,FALSE))</f>
        <v>38</v>
      </c>
    </row>
    <row r="1135" spans="1:17" x14ac:dyDescent="0.25">
      <c r="A1135" s="53">
        <v>45235</v>
      </c>
      <c r="B1135" s="1">
        <v>1</v>
      </c>
      <c r="C1135" s="68" t="s">
        <v>531</v>
      </c>
      <c r="D1135" t="s">
        <v>532</v>
      </c>
      <c r="E1135" s="42" t="s">
        <v>19</v>
      </c>
      <c r="I1135" s="71">
        <v>2280</v>
      </c>
      <c r="J1135" s="53">
        <v>45237</v>
      </c>
      <c r="K1135" s="55" t="s">
        <v>20</v>
      </c>
      <c r="N1135" t="str">
        <f t="shared" si="89"/>
        <v>NÃO</v>
      </c>
      <c r="O1135" t="str">
        <f t="shared" si="88"/>
        <v/>
      </c>
      <c r="P1135" s="52" t="str">
        <f t="shared" si="90"/>
        <v>45235106182897635DIÁRIA45237</v>
      </c>
      <c r="Q1135" s="1">
        <f>IF(A1135=0,"",VLOOKUP($A1135,RESUMO!$A$8:$B$107,2,FALSE))</f>
        <v>38</v>
      </c>
    </row>
    <row r="1136" spans="1:17" x14ac:dyDescent="0.25">
      <c r="A1136" s="53">
        <v>45235</v>
      </c>
      <c r="B1136" s="1">
        <v>1</v>
      </c>
      <c r="C1136" t="s">
        <v>17</v>
      </c>
      <c r="D1136" t="s">
        <v>18</v>
      </c>
      <c r="E1136" s="42" t="s">
        <v>19</v>
      </c>
      <c r="I1136" s="71">
        <v>2280</v>
      </c>
      <c r="J1136" s="53">
        <v>45237</v>
      </c>
      <c r="K1136" s="55" t="s">
        <v>20</v>
      </c>
      <c r="N1136" t="str">
        <f t="shared" si="89"/>
        <v>NÃO</v>
      </c>
      <c r="O1136" t="str">
        <f t="shared" si="88"/>
        <v/>
      </c>
      <c r="P1136" s="52" t="str">
        <f t="shared" si="90"/>
        <v>45235112125858606DIÁRIA45237</v>
      </c>
      <c r="Q1136" s="1">
        <f>IF(A1136=0,"",VLOOKUP($A1136,RESUMO!$A$8:$B$107,2,FALSE))</f>
        <v>38</v>
      </c>
    </row>
    <row r="1137" spans="1:17" x14ac:dyDescent="0.25">
      <c r="A1137" s="53">
        <v>45235</v>
      </c>
      <c r="B1137" s="1">
        <v>1</v>
      </c>
      <c r="C1137" s="51" t="s">
        <v>790</v>
      </c>
      <c r="D1137" s="54" t="s">
        <v>791</v>
      </c>
      <c r="E1137" s="42" t="s">
        <v>19</v>
      </c>
      <c r="I1137" s="71">
        <v>1800</v>
      </c>
      <c r="J1137" s="53">
        <v>45237</v>
      </c>
      <c r="K1137" s="55" t="s">
        <v>20</v>
      </c>
      <c r="N1137" t="str">
        <f t="shared" si="89"/>
        <v>NÃO</v>
      </c>
      <c r="O1137" t="str">
        <f t="shared" si="88"/>
        <v/>
      </c>
      <c r="P1137" s="52" t="str">
        <f t="shared" si="90"/>
        <v>45235100000012793DIÁRIA45237</v>
      </c>
      <c r="Q1137" s="1">
        <f>IF(A1137=0,"",VLOOKUP($A1137,RESUMO!$A$8:$B$107,2,FALSE))</f>
        <v>38</v>
      </c>
    </row>
    <row r="1138" spans="1:17" x14ac:dyDescent="0.25">
      <c r="A1138" s="53">
        <v>45235</v>
      </c>
      <c r="B1138" s="1">
        <v>1</v>
      </c>
      <c r="C1138" t="s">
        <v>391</v>
      </c>
      <c r="D1138" t="s">
        <v>392</v>
      </c>
      <c r="E1138" s="42" t="s">
        <v>19</v>
      </c>
      <c r="I1138" s="71">
        <v>2090</v>
      </c>
      <c r="J1138" s="53">
        <v>45237</v>
      </c>
      <c r="K1138" s="55" t="s">
        <v>20</v>
      </c>
      <c r="N1138" t="str">
        <f t="shared" si="89"/>
        <v>NÃO</v>
      </c>
      <c r="O1138" t="str">
        <f t="shared" ref="O1138:O1201" si="91">IF($B1138=5,"SIM","")</f>
        <v/>
      </c>
      <c r="P1138" s="52" t="str">
        <f t="shared" si="90"/>
        <v>45235111776778650DIÁRIA45237</v>
      </c>
      <c r="Q1138" s="1">
        <f>IF(A1138=0,"",VLOOKUP($A1138,RESUMO!$A$8:$B$107,2,FALSE))</f>
        <v>38</v>
      </c>
    </row>
    <row r="1139" spans="1:17" x14ac:dyDescent="0.25">
      <c r="A1139" s="53">
        <v>45235</v>
      </c>
      <c r="B1139" s="1">
        <v>1</v>
      </c>
      <c r="C1139" s="67" t="s">
        <v>824</v>
      </c>
      <c r="D1139" s="54" t="s">
        <v>825</v>
      </c>
      <c r="E1139" s="42" t="s">
        <v>19</v>
      </c>
      <c r="I1139" s="71">
        <v>1800</v>
      </c>
      <c r="J1139" s="53">
        <v>45237</v>
      </c>
      <c r="K1139" s="55" t="s">
        <v>20</v>
      </c>
      <c r="N1139" t="str">
        <f t="shared" si="89"/>
        <v>NÃO</v>
      </c>
      <c r="O1139" t="str">
        <f t="shared" si="91"/>
        <v/>
      </c>
      <c r="P1139" s="52" t="str">
        <f t="shared" si="90"/>
        <v>45235114020156662DIÁRIA45237</v>
      </c>
      <c r="Q1139" s="1">
        <f>IF(A1139=0,"",VLOOKUP($A1139,RESUMO!$A$8:$B$107,2,FALSE))</f>
        <v>38</v>
      </c>
    </row>
    <row r="1140" spans="1:17" x14ac:dyDescent="0.25">
      <c r="A1140" s="53">
        <v>45235</v>
      </c>
      <c r="B1140" s="1">
        <v>2</v>
      </c>
      <c r="D1140" s="54" t="s">
        <v>78</v>
      </c>
      <c r="E1140" s="42" t="s">
        <v>905</v>
      </c>
      <c r="I1140" s="71">
        <v>2862</v>
      </c>
      <c r="J1140" s="53">
        <v>45237</v>
      </c>
      <c r="K1140" s="55" t="s">
        <v>33</v>
      </c>
      <c r="N1140" t="str">
        <f t="shared" si="89"/>
        <v>NÃO</v>
      </c>
      <c r="O1140" t="str">
        <f t="shared" si="91"/>
        <v/>
      </c>
      <c r="P1140" s="52" t="str">
        <f t="shared" si="90"/>
        <v>452352AREIA E BRITA - PED. Nº 3934 / 4038 45237</v>
      </c>
      <c r="Q1140" s="1">
        <f>IF(A1140=0,"",VLOOKUP($A1140,RESUMO!$A$8:$B$107,2,FALSE))</f>
        <v>38</v>
      </c>
    </row>
    <row r="1141" spans="1:17" x14ac:dyDescent="0.25">
      <c r="A1141" s="53">
        <v>45235</v>
      </c>
      <c r="B1141" s="1">
        <v>3</v>
      </c>
      <c r="D1141" s="54" t="s">
        <v>906</v>
      </c>
      <c r="I1141" s="71">
        <v>1193.6500000000001</v>
      </c>
      <c r="J1141" s="53">
        <v>45237</v>
      </c>
      <c r="K1141" s="55" t="s">
        <v>20</v>
      </c>
      <c r="N1141" t="str">
        <f t="shared" si="89"/>
        <v>NÃO</v>
      </c>
      <c r="O1141" t="str">
        <f t="shared" si="91"/>
        <v/>
      </c>
      <c r="P1141" s="52" t="str">
        <f t="shared" si="90"/>
        <v>45235345237</v>
      </c>
      <c r="Q1141" s="1">
        <f>IF(A1141=0,"",VLOOKUP($A1141,RESUMO!$A$8:$B$107,2,FALSE))</f>
        <v>38</v>
      </c>
    </row>
    <row r="1142" spans="1:17" x14ac:dyDescent="0.25">
      <c r="A1142" s="53">
        <v>45235</v>
      </c>
      <c r="B1142" s="1">
        <v>3</v>
      </c>
      <c r="D1142" s="54" t="s">
        <v>669</v>
      </c>
      <c r="E1142" s="42" t="s">
        <v>907</v>
      </c>
      <c r="I1142" s="71">
        <v>966.98</v>
      </c>
      <c r="J1142" s="53">
        <v>45238</v>
      </c>
      <c r="K1142" s="55" t="s">
        <v>148</v>
      </c>
      <c r="N1142" t="str">
        <f t="shared" si="89"/>
        <v>NÃO</v>
      </c>
      <c r="O1142" t="str">
        <f t="shared" si="91"/>
        <v/>
      </c>
      <c r="P1142" s="52" t="str">
        <f t="shared" si="90"/>
        <v>452353LOCAÇÃO DE ANDAIMES - ND 6074845238</v>
      </c>
      <c r="Q1142" s="1">
        <f>IF(A1142=0,"",VLOOKUP($A1142,RESUMO!$A$8:$B$107,2,FALSE))</f>
        <v>38</v>
      </c>
    </row>
    <row r="1143" spans="1:17" x14ac:dyDescent="0.25">
      <c r="A1143" s="53">
        <v>45235</v>
      </c>
      <c r="B1143" s="1">
        <v>3</v>
      </c>
      <c r="D1143" s="54" t="s">
        <v>908</v>
      </c>
      <c r="E1143" s="42" t="s">
        <v>909</v>
      </c>
      <c r="I1143" s="71">
        <v>4530</v>
      </c>
      <c r="J1143" s="53">
        <v>45239</v>
      </c>
      <c r="K1143" s="55" t="s">
        <v>33</v>
      </c>
      <c r="N1143" t="str">
        <f t="shared" si="89"/>
        <v>SIM</v>
      </c>
      <c r="O1143" t="str">
        <f t="shared" si="91"/>
        <v/>
      </c>
      <c r="P1143" s="52" t="str">
        <f t="shared" si="90"/>
        <v>452353ARGAMASSA - NF 88027945239</v>
      </c>
      <c r="Q1143" s="1">
        <f>IF(A1143=0,"",VLOOKUP($A1143,RESUMO!$A$8:$B$107,2,FALSE))</f>
        <v>38</v>
      </c>
    </row>
    <row r="1144" spans="1:17" x14ac:dyDescent="0.25">
      <c r="A1144" s="53">
        <v>45235</v>
      </c>
      <c r="B1144" s="1">
        <v>3</v>
      </c>
      <c r="D1144" s="54" t="s">
        <v>910</v>
      </c>
      <c r="E1144" s="42" t="s">
        <v>168</v>
      </c>
      <c r="I1144" s="71">
        <v>781.2</v>
      </c>
      <c r="J1144" s="53">
        <v>45240</v>
      </c>
      <c r="K1144" s="55" t="s">
        <v>20</v>
      </c>
      <c r="N1144" t="str">
        <f t="shared" si="89"/>
        <v>NÃO</v>
      </c>
      <c r="O1144" t="str">
        <f t="shared" si="91"/>
        <v/>
      </c>
      <c r="P1144" s="52" t="str">
        <f t="shared" si="90"/>
        <v>452353BOLETO45240</v>
      </c>
      <c r="Q1144" s="1">
        <f>IF(A1144=0,"",VLOOKUP($A1144,RESUMO!$A$8:$B$107,2,FALSE))</f>
        <v>38</v>
      </c>
    </row>
    <row r="1145" spans="1:17" x14ac:dyDescent="0.25">
      <c r="A1145" s="53">
        <v>45235</v>
      </c>
      <c r="B1145" s="1">
        <v>3</v>
      </c>
      <c r="D1145" s="54" t="s">
        <v>911</v>
      </c>
      <c r="E1145" s="42" t="s">
        <v>626</v>
      </c>
      <c r="I1145" s="71">
        <v>245</v>
      </c>
      <c r="J1145" s="53">
        <v>45240</v>
      </c>
      <c r="K1145" s="55" t="s">
        <v>20</v>
      </c>
      <c r="N1145" t="str">
        <f t="shared" si="89"/>
        <v>SIM</v>
      </c>
      <c r="O1145" t="str">
        <f t="shared" si="91"/>
        <v/>
      </c>
      <c r="P1145" s="52" t="str">
        <f t="shared" si="90"/>
        <v>452353 NF A EMITIR45240</v>
      </c>
      <c r="Q1145" s="1">
        <f>IF(A1145=0,"",VLOOKUP($A1145,RESUMO!$A$8:$B$107,2,FALSE))</f>
        <v>38</v>
      </c>
    </row>
    <row r="1146" spans="1:17" x14ac:dyDescent="0.25">
      <c r="A1146" s="53">
        <v>45235</v>
      </c>
      <c r="B1146" s="1">
        <v>3</v>
      </c>
      <c r="D1146" s="54" t="s">
        <v>912</v>
      </c>
      <c r="I1146" s="71">
        <v>115</v>
      </c>
      <c r="J1146" s="53">
        <v>45240</v>
      </c>
      <c r="K1146" s="55" t="s">
        <v>53</v>
      </c>
      <c r="N1146" t="str">
        <f t="shared" si="89"/>
        <v>NÃO</v>
      </c>
      <c r="O1146" t="str">
        <f t="shared" si="91"/>
        <v/>
      </c>
      <c r="P1146" s="52" t="str">
        <f t="shared" si="90"/>
        <v>45235345240</v>
      </c>
      <c r="Q1146" s="1">
        <f>IF(A1146=0,"",VLOOKUP($A1146,RESUMO!$A$8:$B$107,2,FALSE))</f>
        <v>38</v>
      </c>
    </row>
    <row r="1147" spans="1:17" x14ac:dyDescent="0.25">
      <c r="A1147" s="53">
        <v>45235</v>
      </c>
      <c r="B1147" s="1">
        <v>3</v>
      </c>
      <c r="D1147" s="54" t="s">
        <v>145</v>
      </c>
      <c r="E1147" s="42" t="s">
        <v>913</v>
      </c>
      <c r="I1147" s="71">
        <v>530</v>
      </c>
      <c r="J1147" s="53">
        <v>45240</v>
      </c>
      <c r="K1147" s="55" t="s">
        <v>148</v>
      </c>
      <c r="N1147" t="str">
        <f t="shared" si="89"/>
        <v>SIM</v>
      </c>
      <c r="O1147" t="str">
        <f t="shared" si="91"/>
        <v/>
      </c>
      <c r="P1147" s="52" t="str">
        <f t="shared" si="90"/>
        <v>452353MARTELO, MARTELETE, ESMERILHADEIRA - NF 2232245240</v>
      </c>
      <c r="Q1147" s="1">
        <f>IF(A1147=0,"",VLOOKUP($A1147,RESUMO!$A$8:$B$107,2,FALSE))</f>
        <v>38</v>
      </c>
    </row>
    <row r="1148" spans="1:17" x14ac:dyDescent="0.25">
      <c r="A1148" s="53">
        <v>45235</v>
      </c>
      <c r="B1148" s="1">
        <v>3</v>
      </c>
      <c r="D1148" s="54" t="s">
        <v>580</v>
      </c>
      <c r="E1148" s="42" t="s">
        <v>914</v>
      </c>
      <c r="I1148" s="71">
        <v>2464</v>
      </c>
      <c r="J1148" s="53">
        <v>45240</v>
      </c>
      <c r="K1148" s="55" t="s">
        <v>33</v>
      </c>
      <c r="N1148" t="str">
        <f t="shared" si="89"/>
        <v>SIM</v>
      </c>
      <c r="O1148" t="str">
        <f t="shared" si="91"/>
        <v/>
      </c>
      <c r="P1148" s="52" t="str">
        <f t="shared" si="90"/>
        <v>452353CIMENTO - NF 12373545240</v>
      </c>
      <c r="Q1148" s="1">
        <f>IF(A1148=0,"",VLOOKUP($A1148,RESUMO!$A$8:$B$107,2,FALSE))</f>
        <v>38</v>
      </c>
    </row>
    <row r="1149" spans="1:17" x14ac:dyDescent="0.25">
      <c r="A1149" s="53">
        <v>45235</v>
      </c>
      <c r="B1149" s="1">
        <v>3</v>
      </c>
      <c r="D1149" s="54" t="s">
        <v>634</v>
      </c>
      <c r="E1149" s="42" t="s">
        <v>915</v>
      </c>
      <c r="I1149" s="71">
        <v>1076.93</v>
      </c>
      <c r="J1149" s="53">
        <v>45243</v>
      </c>
      <c r="K1149" s="55" t="s">
        <v>636</v>
      </c>
      <c r="N1149" t="str">
        <f t="shared" si="89"/>
        <v>NÃO</v>
      </c>
      <c r="O1149" t="str">
        <f t="shared" si="91"/>
        <v/>
      </c>
      <c r="P1149" s="52" t="str">
        <f t="shared" si="90"/>
        <v>452353COMPETENCIA 10/202345243</v>
      </c>
      <c r="Q1149" s="1">
        <f>IF(A1149=0,"",VLOOKUP($A1149,RESUMO!$A$8:$B$107,2,FALSE))</f>
        <v>38</v>
      </c>
    </row>
    <row r="1150" spans="1:17" x14ac:dyDescent="0.25">
      <c r="A1150" s="53">
        <v>45235</v>
      </c>
      <c r="B1150" s="1">
        <v>3</v>
      </c>
      <c r="D1150" s="54" t="s">
        <v>916</v>
      </c>
      <c r="I1150" s="71">
        <v>6066.67</v>
      </c>
      <c r="J1150" s="53">
        <v>45250</v>
      </c>
      <c r="K1150" s="55" t="s">
        <v>20</v>
      </c>
      <c r="N1150" t="str">
        <f t="shared" si="89"/>
        <v>NÃO</v>
      </c>
      <c r="O1150" t="str">
        <f t="shared" si="91"/>
        <v/>
      </c>
      <c r="P1150" s="52" t="str">
        <f t="shared" si="90"/>
        <v>45235345250</v>
      </c>
      <c r="Q1150" s="1">
        <f>IF(A1150=0,"",VLOOKUP($A1150,RESUMO!$A$8:$B$107,2,FALSE))</f>
        <v>38</v>
      </c>
    </row>
    <row r="1151" spans="1:17" x14ac:dyDescent="0.25">
      <c r="A1151" s="53">
        <v>45235</v>
      </c>
      <c r="B1151" s="1">
        <v>3</v>
      </c>
      <c r="D1151" s="54" t="s">
        <v>271</v>
      </c>
      <c r="E1151" s="42" t="s">
        <v>917</v>
      </c>
      <c r="I1151" s="71">
        <v>1174.5999999999999</v>
      </c>
      <c r="J1151" s="53">
        <v>45250</v>
      </c>
      <c r="K1151" s="55" t="s">
        <v>33</v>
      </c>
      <c r="N1151" t="str">
        <f t="shared" si="89"/>
        <v>SIM</v>
      </c>
      <c r="O1151" t="str">
        <f t="shared" si="91"/>
        <v/>
      </c>
      <c r="P1151" s="52" t="str">
        <f t="shared" si="90"/>
        <v>452353MATERIAIS DIVERSOS - NF 125745250</v>
      </c>
      <c r="Q1151" s="1">
        <f>IF(A1151=0,"",VLOOKUP($A1151,RESUMO!$A$8:$B$107,2,FALSE))</f>
        <v>38</v>
      </c>
    </row>
    <row r="1152" spans="1:17" x14ac:dyDescent="0.25">
      <c r="A1152" s="53">
        <v>45235</v>
      </c>
      <c r="B1152" s="1">
        <v>3</v>
      </c>
      <c r="D1152" s="54" t="s">
        <v>918</v>
      </c>
      <c r="I1152" s="71">
        <v>494.53</v>
      </c>
      <c r="J1152" s="53">
        <v>45251</v>
      </c>
      <c r="K1152" s="55" t="s">
        <v>636</v>
      </c>
      <c r="N1152" t="str">
        <f t="shared" si="89"/>
        <v>NÃO</v>
      </c>
      <c r="O1152" t="str">
        <f t="shared" si="91"/>
        <v/>
      </c>
      <c r="P1152" s="52" t="str">
        <f t="shared" si="90"/>
        <v>45235345251</v>
      </c>
      <c r="Q1152" s="1">
        <f>IF(A1152=0,"",VLOOKUP($A1152,RESUMO!$A$8:$B$107,2,FALSE))</f>
        <v>38</v>
      </c>
    </row>
    <row r="1153" spans="1:17" x14ac:dyDescent="0.25">
      <c r="A1153" s="53">
        <v>45235</v>
      </c>
      <c r="B1153" s="1">
        <v>5</v>
      </c>
      <c r="D1153" s="54" t="s">
        <v>605</v>
      </c>
      <c r="I1153" s="71">
        <v>161.77000000000001</v>
      </c>
      <c r="J1153" s="53">
        <v>45218</v>
      </c>
      <c r="K1153" s="55" t="s">
        <v>20</v>
      </c>
      <c r="N1153" t="str">
        <f t="shared" si="89"/>
        <v>NÃO</v>
      </c>
      <c r="O1153" t="str">
        <f t="shared" si="91"/>
        <v>SIM</v>
      </c>
      <c r="P1153" s="52" t="str">
        <f t="shared" si="90"/>
        <v>45235545218</v>
      </c>
      <c r="Q1153" s="1">
        <f>IF(A1153=0,"",VLOOKUP($A1153,RESUMO!$A$8:$B$107,2,FALSE))</f>
        <v>38</v>
      </c>
    </row>
    <row r="1154" spans="1:17" x14ac:dyDescent="0.25">
      <c r="A1154" s="53">
        <v>45235</v>
      </c>
      <c r="B1154" s="1">
        <v>5</v>
      </c>
      <c r="D1154" s="54" t="s">
        <v>895</v>
      </c>
      <c r="E1154" s="42" t="s">
        <v>919</v>
      </c>
      <c r="I1154" s="71">
        <v>748</v>
      </c>
      <c r="J1154" s="53">
        <v>45231</v>
      </c>
      <c r="K1154" s="55" t="s">
        <v>33</v>
      </c>
      <c r="N1154" t="str">
        <f t="shared" si="89"/>
        <v>SIM</v>
      </c>
      <c r="O1154" t="str">
        <f t="shared" si="91"/>
        <v>SIM</v>
      </c>
      <c r="P1154" s="52" t="str">
        <f t="shared" si="90"/>
        <v>452355ARGAMASSA E MASSA PLASTICA - NF 517945231</v>
      </c>
      <c r="Q1154" s="1">
        <f>IF(A1154=0,"",VLOOKUP($A1154,RESUMO!$A$8:$B$107,2,FALSE))</f>
        <v>38</v>
      </c>
    </row>
    <row r="1155" spans="1:17" x14ac:dyDescent="0.25">
      <c r="A1155" s="53">
        <v>45250</v>
      </c>
      <c r="B1155" s="1">
        <v>1</v>
      </c>
      <c r="C1155" t="s">
        <v>34</v>
      </c>
      <c r="D1155" t="s">
        <v>35</v>
      </c>
      <c r="E1155" t="s">
        <v>175</v>
      </c>
      <c r="I1155" s="71">
        <v>1377</v>
      </c>
      <c r="J1155" s="53">
        <v>45250</v>
      </c>
      <c r="K1155" s="55" t="s">
        <v>20</v>
      </c>
      <c r="N1155" t="str">
        <f t="shared" si="89"/>
        <v>NÃO</v>
      </c>
      <c r="O1155" t="str">
        <f t="shared" si="91"/>
        <v/>
      </c>
      <c r="P1155" s="52" t="str">
        <f t="shared" si="90"/>
        <v>45250170428051600SALÁRIO45250</v>
      </c>
      <c r="Q1155" s="1">
        <f>IF(A1155=0,"",VLOOKUP($A1155,RESUMO!$A$8:$B$107,2,FALSE))</f>
        <v>39</v>
      </c>
    </row>
    <row r="1156" spans="1:17" x14ac:dyDescent="0.25">
      <c r="A1156" s="53">
        <v>45250</v>
      </c>
      <c r="B1156" s="1">
        <v>1</v>
      </c>
      <c r="C1156" t="s">
        <v>279</v>
      </c>
      <c r="D1156" t="s">
        <v>280</v>
      </c>
      <c r="E1156" t="s">
        <v>175</v>
      </c>
      <c r="I1156" s="71">
        <v>4790.7</v>
      </c>
      <c r="J1156" s="53">
        <v>45250</v>
      </c>
      <c r="K1156" s="55" t="s">
        <v>20</v>
      </c>
      <c r="N1156" t="str">
        <f t="shared" si="89"/>
        <v>NÃO</v>
      </c>
      <c r="O1156" t="str">
        <f t="shared" si="91"/>
        <v/>
      </c>
      <c r="P1156" s="52" t="str">
        <f t="shared" si="90"/>
        <v>45250110526143614SALÁRIO45250</v>
      </c>
      <c r="Q1156" s="1">
        <f>IF(A1156=0,"",VLOOKUP($A1156,RESUMO!$A$8:$B$107,2,FALSE))</f>
        <v>39</v>
      </c>
    </row>
    <row r="1157" spans="1:17" x14ac:dyDescent="0.25">
      <c r="A1157" s="53">
        <v>45250</v>
      </c>
      <c r="B1157" s="1">
        <v>1</v>
      </c>
      <c r="C1157" s="67" t="s">
        <v>529</v>
      </c>
      <c r="D1157" s="54" t="s">
        <v>530</v>
      </c>
      <c r="E1157" t="s">
        <v>175</v>
      </c>
      <c r="I1157" s="71">
        <v>2367</v>
      </c>
      <c r="J1157" s="53">
        <v>45250</v>
      </c>
      <c r="K1157" s="55" t="s">
        <v>20</v>
      </c>
      <c r="N1157" t="str">
        <f t="shared" si="89"/>
        <v>NÃO</v>
      </c>
      <c r="O1157" t="str">
        <f t="shared" si="91"/>
        <v/>
      </c>
      <c r="P1157" s="52" t="str">
        <f t="shared" si="90"/>
        <v>45250193649070600SALÁRIO45250</v>
      </c>
      <c r="Q1157" s="1">
        <f>IF(A1157=0,"",VLOOKUP($A1157,RESUMO!$A$8:$B$107,2,FALSE))</f>
        <v>39</v>
      </c>
    </row>
    <row r="1158" spans="1:17" x14ac:dyDescent="0.25">
      <c r="A1158" s="53">
        <v>45250</v>
      </c>
      <c r="B1158" s="1">
        <v>1</v>
      </c>
      <c r="C1158" t="s">
        <v>334</v>
      </c>
      <c r="D1158" t="s">
        <v>335</v>
      </c>
      <c r="E1158" t="s">
        <v>175</v>
      </c>
      <c r="I1158" s="71">
        <v>1377</v>
      </c>
      <c r="J1158" s="53">
        <v>45250</v>
      </c>
      <c r="K1158" s="55" t="s">
        <v>20</v>
      </c>
      <c r="N1158" t="str">
        <f t="shared" si="89"/>
        <v>NÃO</v>
      </c>
      <c r="O1158" t="str">
        <f t="shared" si="91"/>
        <v/>
      </c>
      <c r="P1158" s="52" t="str">
        <f t="shared" si="90"/>
        <v>45250103124439600SALÁRIO45250</v>
      </c>
      <c r="Q1158" s="1">
        <f>IF(A1158=0,"",VLOOKUP($A1158,RESUMO!$A$8:$B$107,2,FALSE))</f>
        <v>39</v>
      </c>
    </row>
    <row r="1159" spans="1:17" x14ac:dyDescent="0.25">
      <c r="A1159" s="53">
        <v>45250</v>
      </c>
      <c r="B1159" s="1">
        <v>1</v>
      </c>
      <c r="C1159" t="s">
        <v>282</v>
      </c>
      <c r="D1159" t="s">
        <v>283</v>
      </c>
      <c r="E1159" t="s">
        <v>175</v>
      </c>
      <c r="I1159" s="71">
        <v>1750.5</v>
      </c>
      <c r="J1159" s="53">
        <v>45250</v>
      </c>
      <c r="K1159" s="55" t="s">
        <v>20</v>
      </c>
      <c r="N1159" t="str">
        <f t="shared" si="89"/>
        <v>NÃO</v>
      </c>
      <c r="O1159" t="str">
        <f t="shared" si="91"/>
        <v/>
      </c>
      <c r="P1159" s="52" t="str">
        <f t="shared" si="90"/>
        <v>45250114758063613SALÁRIO45250</v>
      </c>
      <c r="Q1159" s="1">
        <f>IF(A1159=0,"",VLOOKUP($A1159,RESUMO!$A$8:$B$107,2,FALSE))</f>
        <v>39</v>
      </c>
    </row>
    <row r="1160" spans="1:17" x14ac:dyDescent="0.25">
      <c r="A1160" s="53">
        <v>45250</v>
      </c>
      <c r="B1160" s="1">
        <v>1</v>
      </c>
      <c r="C1160" t="s">
        <v>285</v>
      </c>
      <c r="D1160" t="s">
        <v>286</v>
      </c>
      <c r="E1160" t="s">
        <v>175</v>
      </c>
      <c r="I1160" s="71">
        <v>1962</v>
      </c>
      <c r="J1160" s="53">
        <v>45250</v>
      </c>
      <c r="K1160" s="55" t="s">
        <v>20</v>
      </c>
      <c r="N1160" t="str">
        <f t="shared" si="89"/>
        <v>NÃO</v>
      </c>
      <c r="O1160" t="str">
        <f t="shared" si="91"/>
        <v/>
      </c>
      <c r="P1160" s="52" t="str">
        <f t="shared" si="90"/>
        <v>45250106493573610SALÁRIO45250</v>
      </c>
      <c r="Q1160" s="1">
        <f>IF(A1160=0,"",VLOOKUP($A1160,RESUMO!$A$8:$B$107,2,FALSE))</f>
        <v>39</v>
      </c>
    </row>
    <row r="1161" spans="1:17" x14ac:dyDescent="0.25">
      <c r="A1161" s="53">
        <v>45250</v>
      </c>
      <c r="B1161" s="1">
        <v>1</v>
      </c>
      <c r="C1161" s="68" t="s">
        <v>531</v>
      </c>
      <c r="D1161" t="s">
        <v>532</v>
      </c>
      <c r="E1161" s="42" t="s">
        <v>19</v>
      </c>
      <c r="I1161" s="71">
        <v>1710</v>
      </c>
      <c r="J1161" s="53">
        <v>45250</v>
      </c>
      <c r="K1161" s="55" t="s">
        <v>20</v>
      </c>
      <c r="N1161" t="str">
        <f t="shared" si="89"/>
        <v>NÃO</v>
      </c>
      <c r="O1161" t="str">
        <f t="shared" si="91"/>
        <v/>
      </c>
      <c r="P1161" s="52" t="str">
        <f t="shared" si="90"/>
        <v>45250106182897635DIÁRIA45250</v>
      </c>
      <c r="Q1161" s="1">
        <f>IF(A1161=0,"",VLOOKUP($A1161,RESUMO!$A$8:$B$107,2,FALSE))</f>
        <v>39</v>
      </c>
    </row>
    <row r="1162" spans="1:17" x14ac:dyDescent="0.25">
      <c r="A1162" s="53">
        <v>45250</v>
      </c>
      <c r="B1162" s="1">
        <v>1</v>
      </c>
      <c r="C1162" t="s">
        <v>17</v>
      </c>
      <c r="D1162" t="s">
        <v>18</v>
      </c>
      <c r="E1162" s="42" t="s">
        <v>19</v>
      </c>
      <c r="I1162" s="71">
        <v>1520</v>
      </c>
      <c r="J1162" s="53">
        <v>45250</v>
      </c>
      <c r="K1162" s="55" t="s">
        <v>20</v>
      </c>
      <c r="N1162" t="str">
        <f t="shared" si="89"/>
        <v>NÃO</v>
      </c>
      <c r="O1162" t="str">
        <f t="shared" si="91"/>
        <v/>
      </c>
      <c r="P1162" s="52" t="str">
        <f t="shared" si="90"/>
        <v>45250112125858606DIÁRIA45250</v>
      </c>
      <c r="Q1162" s="1">
        <f>IF(A1162=0,"",VLOOKUP($A1162,RESUMO!$A$8:$B$107,2,FALSE))</f>
        <v>39</v>
      </c>
    </row>
    <row r="1163" spans="1:17" x14ac:dyDescent="0.25">
      <c r="A1163" s="53">
        <v>45250</v>
      </c>
      <c r="B1163" s="1">
        <v>1</v>
      </c>
      <c r="C1163" s="51" t="s">
        <v>790</v>
      </c>
      <c r="D1163" s="54" t="s">
        <v>791</v>
      </c>
      <c r="E1163" s="42" t="s">
        <v>19</v>
      </c>
      <c r="I1163" s="71">
        <v>1200</v>
      </c>
      <c r="J1163" s="53">
        <v>45250</v>
      </c>
      <c r="K1163" s="55" t="s">
        <v>20</v>
      </c>
      <c r="N1163" t="str">
        <f t="shared" si="89"/>
        <v>NÃO</v>
      </c>
      <c r="O1163" t="str">
        <f t="shared" si="91"/>
        <v/>
      </c>
      <c r="P1163" s="52" t="str">
        <f t="shared" si="90"/>
        <v>45250100000012793DIÁRIA45250</v>
      </c>
      <c r="Q1163" s="1">
        <f>IF(A1163=0,"",VLOOKUP($A1163,RESUMO!$A$8:$B$107,2,FALSE))</f>
        <v>39</v>
      </c>
    </row>
    <row r="1164" spans="1:17" x14ac:dyDescent="0.25">
      <c r="A1164" s="53">
        <v>45250</v>
      </c>
      <c r="B1164" s="1">
        <v>1</v>
      </c>
      <c r="C1164" t="s">
        <v>391</v>
      </c>
      <c r="D1164" t="s">
        <v>392</v>
      </c>
      <c r="E1164" s="42" t="s">
        <v>19</v>
      </c>
      <c r="I1164" s="71">
        <v>1710</v>
      </c>
      <c r="J1164" s="53">
        <v>45250</v>
      </c>
      <c r="K1164" s="55" t="s">
        <v>20</v>
      </c>
      <c r="N1164" t="str">
        <f t="shared" si="89"/>
        <v>NÃO</v>
      </c>
      <c r="O1164" t="str">
        <f t="shared" si="91"/>
        <v/>
      </c>
      <c r="P1164" s="52" t="str">
        <f t="shared" si="90"/>
        <v>45250111776778650DIÁRIA45250</v>
      </c>
      <c r="Q1164" s="1">
        <f>IF(A1164=0,"",VLOOKUP($A1164,RESUMO!$A$8:$B$107,2,FALSE))</f>
        <v>39</v>
      </c>
    </row>
    <row r="1165" spans="1:17" x14ac:dyDescent="0.25">
      <c r="A1165" s="53">
        <v>45250</v>
      </c>
      <c r="B1165" s="1">
        <v>1</v>
      </c>
      <c r="C1165" s="67" t="s">
        <v>824</v>
      </c>
      <c r="D1165" s="54" t="s">
        <v>825</v>
      </c>
      <c r="E1165" s="42" t="s">
        <v>19</v>
      </c>
      <c r="I1165" s="71">
        <v>1200</v>
      </c>
      <c r="J1165" s="53">
        <v>45250</v>
      </c>
      <c r="K1165" s="55" t="s">
        <v>20</v>
      </c>
      <c r="N1165" t="str">
        <f t="shared" si="89"/>
        <v>NÃO</v>
      </c>
      <c r="O1165" t="str">
        <f t="shared" si="91"/>
        <v/>
      </c>
      <c r="P1165" s="52" t="str">
        <f t="shared" si="90"/>
        <v>45250114020156662DIÁRIA45250</v>
      </c>
      <c r="Q1165" s="1">
        <f>IF(A1165=0,"",VLOOKUP($A1165,RESUMO!$A$8:$B$107,2,FALSE))</f>
        <v>39</v>
      </c>
    </row>
    <row r="1166" spans="1:17" x14ac:dyDescent="0.25">
      <c r="A1166" s="53">
        <v>45250</v>
      </c>
      <c r="B1166" s="1">
        <v>2</v>
      </c>
      <c r="D1166" s="54" t="s">
        <v>78</v>
      </c>
      <c r="E1166" s="42" t="s">
        <v>920</v>
      </c>
      <c r="I1166" s="71">
        <v>2790</v>
      </c>
      <c r="J1166" s="53">
        <v>45250</v>
      </c>
      <c r="K1166" s="55" t="s">
        <v>33</v>
      </c>
      <c r="N1166" t="str">
        <f t="shared" si="89"/>
        <v>NÃO</v>
      </c>
      <c r="O1166" t="str">
        <f t="shared" si="91"/>
        <v/>
      </c>
      <c r="P1166" s="52" t="str">
        <f t="shared" si="90"/>
        <v>452502AREIA - PED. Nº 3954/ 399245250</v>
      </c>
      <c r="Q1166" s="1">
        <f>IF(A1166=0,"",VLOOKUP($A1166,RESUMO!$A$8:$B$107,2,FALSE))</f>
        <v>39</v>
      </c>
    </row>
    <row r="1167" spans="1:17" x14ac:dyDescent="0.25">
      <c r="A1167" s="53">
        <v>45250</v>
      </c>
      <c r="B1167" s="1">
        <v>3</v>
      </c>
      <c r="D1167" s="54" t="s">
        <v>921</v>
      </c>
      <c r="E1167" s="42" t="s">
        <v>644</v>
      </c>
      <c r="I1167" s="71">
        <v>91.2</v>
      </c>
      <c r="J1167" s="53">
        <v>45250</v>
      </c>
      <c r="K1167" s="55" t="s">
        <v>20</v>
      </c>
      <c r="N1167" t="str">
        <f t="shared" si="89"/>
        <v>SIM</v>
      </c>
      <c r="O1167" t="str">
        <f t="shared" si="91"/>
        <v/>
      </c>
      <c r="P1167" s="52" t="str">
        <f t="shared" si="90"/>
        <v>452503NF A EMITIR45250</v>
      </c>
      <c r="Q1167" s="1">
        <f>IF(A1167=0,"",VLOOKUP($A1167,RESUMO!$A$8:$B$107,2,FALSE))</f>
        <v>39</v>
      </c>
    </row>
    <row r="1168" spans="1:17" x14ac:dyDescent="0.25">
      <c r="A1168" s="53">
        <v>45250</v>
      </c>
      <c r="B1168" s="1">
        <v>3</v>
      </c>
      <c r="D1168" s="54" t="s">
        <v>398</v>
      </c>
      <c r="E1168" s="42" t="s">
        <v>922</v>
      </c>
      <c r="I1168" s="71">
        <v>607.86</v>
      </c>
      <c r="J1168" s="53">
        <v>45250</v>
      </c>
      <c r="K1168" s="55" t="s">
        <v>148</v>
      </c>
      <c r="N1168" t="str">
        <f t="shared" si="89"/>
        <v>SIM</v>
      </c>
      <c r="O1168" t="str">
        <f t="shared" si="91"/>
        <v/>
      </c>
      <c r="P1168" s="52" t="str">
        <f t="shared" si="90"/>
        <v>452503LOCAÇÃO DE ANDAIMES - NF 117645250</v>
      </c>
      <c r="Q1168" s="1">
        <f>IF(A1168=0,"",VLOOKUP($A1168,RESUMO!$A$8:$B$107,2,FALSE))</f>
        <v>39</v>
      </c>
    </row>
    <row r="1169" spans="1:17" x14ac:dyDescent="0.25">
      <c r="A1169" s="53">
        <v>45250</v>
      </c>
      <c r="B1169" s="1">
        <v>3</v>
      </c>
      <c r="D1169" s="54" t="s">
        <v>923</v>
      </c>
      <c r="I1169" s="71">
        <v>199</v>
      </c>
      <c r="J1169" s="53">
        <v>45250</v>
      </c>
      <c r="K1169" s="55" t="s">
        <v>20</v>
      </c>
      <c r="N1169" t="str">
        <f t="shared" si="89"/>
        <v>NÃO</v>
      </c>
      <c r="O1169" t="str">
        <f t="shared" si="91"/>
        <v/>
      </c>
      <c r="P1169" s="52" t="str">
        <f t="shared" si="90"/>
        <v>45250345250</v>
      </c>
      <c r="Q1169" s="1">
        <f>IF(A1169=0,"",VLOOKUP($A1169,RESUMO!$A$8:$B$107,2,FALSE))</f>
        <v>39</v>
      </c>
    </row>
    <row r="1170" spans="1:17" x14ac:dyDescent="0.25">
      <c r="A1170" s="53">
        <v>45250</v>
      </c>
      <c r="B1170" s="1">
        <v>3</v>
      </c>
      <c r="D1170" s="54" t="s">
        <v>924</v>
      </c>
      <c r="E1170" s="42" t="s">
        <v>925</v>
      </c>
      <c r="I1170" s="71">
        <v>419</v>
      </c>
      <c r="J1170" s="53">
        <v>45251</v>
      </c>
      <c r="K1170" s="55" t="s">
        <v>33</v>
      </c>
      <c r="N1170" t="str">
        <f t="shared" si="89"/>
        <v>SIM</v>
      </c>
      <c r="O1170" t="str">
        <f t="shared" si="91"/>
        <v/>
      </c>
      <c r="P1170" s="52" t="str">
        <f t="shared" si="90"/>
        <v>452503GRAUTE - NF 533745251</v>
      </c>
      <c r="Q1170" s="1">
        <f>IF(A1170=0,"",VLOOKUP($A1170,RESUMO!$A$8:$B$107,2,FALSE))</f>
        <v>39</v>
      </c>
    </row>
    <row r="1171" spans="1:17" x14ac:dyDescent="0.25">
      <c r="A1171" s="53">
        <v>45250</v>
      </c>
      <c r="B1171" s="1">
        <v>3</v>
      </c>
      <c r="D1171" s="54" t="s">
        <v>926</v>
      </c>
      <c r="E1171" s="42" t="s">
        <v>927</v>
      </c>
      <c r="I1171" s="71">
        <v>141</v>
      </c>
      <c r="J1171" s="53">
        <v>45252</v>
      </c>
      <c r="K1171" s="55" t="s">
        <v>20</v>
      </c>
      <c r="N1171" t="str">
        <f t="shared" si="89"/>
        <v>SIM</v>
      </c>
      <c r="O1171" t="str">
        <f t="shared" si="91"/>
        <v/>
      </c>
      <c r="P1171" s="52" t="str">
        <f t="shared" si="90"/>
        <v>452503REALIZAÇÃO DE EXAMES - NFS-e 2023/95445252</v>
      </c>
      <c r="Q1171" s="1">
        <f>IF(A1171=0,"",VLOOKUP($A1171,RESUMO!$A$8:$B$107,2,FALSE))</f>
        <v>39</v>
      </c>
    </row>
    <row r="1172" spans="1:17" x14ac:dyDescent="0.25">
      <c r="A1172" s="53">
        <v>45250</v>
      </c>
      <c r="B1172" s="1">
        <v>3</v>
      </c>
      <c r="D1172" s="54" t="s">
        <v>832</v>
      </c>
      <c r="E1172" s="42" t="s">
        <v>928</v>
      </c>
      <c r="I1172" s="71">
        <v>990</v>
      </c>
      <c r="J1172" s="53">
        <v>45254</v>
      </c>
      <c r="K1172" s="55" t="s">
        <v>148</v>
      </c>
      <c r="N1172" t="str">
        <f t="shared" si="89"/>
        <v>SIM</v>
      </c>
      <c r="O1172" t="str">
        <f t="shared" si="91"/>
        <v/>
      </c>
      <c r="P1172" s="52" t="str">
        <f t="shared" si="90"/>
        <v>452503LOCAÇÃO DE CAÇAMBAS - NFS-e 2023/83745254</v>
      </c>
      <c r="Q1172" s="1">
        <f>IF(A1172=0,"",VLOOKUP($A1172,RESUMO!$A$8:$B$107,2,FALSE))</f>
        <v>39</v>
      </c>
    </row>
    <row r="1173" spans="1:17" x14ac:dyDescent="0.25">
      <c r="A1173" s="53">
        <v>45250</v>
      </c>
      <c r="B1173" s="1">
        <v>3</v>
      </c>
      <c r="D1173" s="54" t="s">
        <v>602</v>
      </c>
      <c r="E1173" s="42" t="s">
        <v>929</v>
      </c>
      <c r="I1173" s="71">
        <v>353.5</v>
      </c>
      <c r="J1173" s="53">
        <v>45254</v>
      </c>
      <c r="K1173" s="55" t="s">
        <v>20</v>
      </c>
      <c r="N1173" t="str">
        <f t="shared" si="89"/>
        <v>SIM</v>
      </c>
      <c r="O1173" t="str">
        <f t="shared" si="91"/>
        <v/>
      </c>
      <c r="P1173" s="52" t="str">
        <f t="shared" si="90"/>
        <v>452503BOTINAS E MASCARA - NF 8807645254</v>
      </c>
      <c r="Q1173" s="1">
        <f>IF(A1173=0,"",VLOOKUP($A1173,RESUMO!$A$8:$B$107,2,FALSE))</f>
        <v>39</v>
      </c>
    </row>
    <row r="1174" spans="1:17" x14ac:dyDescent="0.25">
      <c r="A1174" s="53">
        <v>45250</v>
      </c>
      <c r="B1174" s="1">
        <v>3</v>
      </c>
      <c r="D1174" s="54" t="s">
        <v>592</v>
      </c>
      <c r="E1174" s="42" t="s">
        <v>930</v>
      </c>
      <c r="I1174" s="71">
        <v>28.92</v>
      </c>
      <c r="J1174" s="53">
        <v>45258</v>
      </c>
      <c r="K1174" s="55" t="s">
        <v>33</v>
      </c>
      <c r="N1174" t="str">
        <f t="shared" si="89"/>
        <v>SIM</v>
      </c>
      <c r="O1174" t="str">
        <f t="shared" si="91"/>
        <v/>
      </c>
      <c r="P1174" s="52" t="str">
        <f t="shared" si="90"/>
        <v>452503ARRUELA LISA - NF 44390645258</v>
      </c>
      <c r="Q1174" s="1">
        <f>IF(A1174=0,"",VLOOKUP($A1174,RESUMO!$A$8:$B$107,2,FALSE))</f>
        <v>39</v>
      </c>
    </row>
    <row r="1175" spans="1:17" x14ac:dyDescent="0.25">
      <c r="A1175" s="53">
        <v>45250</v>
      </c>
      <c r="B1175" s="1">
        <v>3</v>
      </c>
      <c r="D1175" s="54" t="s">
        <v>145</v>
      </c>
      <c r="E1175" s="42" t="s">
        <v>931</v>
      </c>
      <c r="I1175" s="71">
        <v>580</v>
      </c>
      <c r="J1175" s="53">
        <v>45258</v>
      </c>
      <c r="K1175" s="55" t="s">
        <v>148</v>
      </c>
      <c r="N1175" t="str">
        <f t="shared" ref="N1175:N1208" si="92">IF(ISERROR(SEARCH("NF",E1175,1)),"NÃO","SIM")</f>
        <v>SIM</v>
      </c>
      <c r="O1175" t="str">
        <f t="shared" si="91"/>
        <v/>
      </c>
      <c r="P1175" s="52" t="str">
        <f t="shared" ref="P1175:P1208" si="93">A1175&amp;B1175&amp;C1175&amp;E1175&amp;G1175&amp;EDATE(J1175,0)</f>
        <v>452503BETONEIRA E GUINCHO - NF 2250545258</v>
      </c>
      <c r="Q1175" s="1">
        <f>IF(A1175=0,"",VLOOKUP($A1175,RESUMO!$A$8:$B$107,2,FALSE))</f>
        <v>39</v>
      </c>
    </row>
    <row r="1176" spans="1:17" x14ac:dyDescent="0.25">
      <c r="A1176" s="53">
        <v>45250</v>
      </c>
      <c r="B1176" s="1">
        <v>3</v>
      </c>
      <c r="D1176" s="54" t="s">
        <v>606</v>
      </c>
      <c r="E1176" s="42" t="s">
        <v>932</v>
      </c>
      <c r="I1176" s="71">
        <v>2540.67</v>
      </c>
      <c r="J1176" s="53">
        <v>45258</v>
      </c>
      <c r="K1176" s="55" t="s">
        <v>20</v>
      </c>
      <c r="N1176" t="str">
        <f t="shared" si="92"/>
        <v>SIM</v>
      </c>
      <c r="O1176" t="str">
        <f t="shared" si="91"/>
        <v/>
      </c>
      <c r="P1176" s="52" t="str">
        <f t="shared" si="93"/>
        <v>452503CESTAS BASICAS - NF 22232645258</v>
      </c>
      <c r="Q1176" s="1">
        <f>IF(A1176=0,"",VLOOKUP($A1176,RESUMO!$A$8:$B$107,2,FALSE))</f>
        <v>39</v>
      </c>
    </row>
    <row r="1177" spans="1:17" x14ac:dyDescent="0.25">
      <c r="A1177" s="53">
        <v>45250</v>
      </c>
      <c r="B1177" s="1">
        <v>3</v>
      </c>
      <c r="D1177" s="54" t="s">
        <v>592</v>
      </c>
      <c r="E1177" s="42" t="s">
        <v>933</v>
      </c>
      <c r="I1177" s="71">
        <v>1428.38</v>
      </c>
      <c r="J1177" s="53">
        <v>45258</v>
      </c>
      <c r="K1177" s="55" t="s">
        <v>33</v>
      </c>
      <c r="N1177" t="str">
        <f t="shared" si="92"/>
        <v>SIM</v>
      </c>
      <c r="O1177" t="str">
        <f t="shared" si="91"/>
        <v/>
      </c>
      <c r="P1177" s="52" t="str">
        <f t="shared" si="93"/>
        <v>452503MATERIAIS DIVERSOS - NF 44390745258</v>
      </c>
      <c r="Q1177" s="1">
        <f>IF(A1177=0,"",VLOOKUP($A1177,RESUMO!$A$8:$B$107,2,FALSE))</f>
        <v>39</v>
      </c>
    </row>
    <row r="1178" spans="1:17" x14ac:dyDescent="0.25">
      <c r="A1178" s="53">
        <v>45250</v>
      </c>
      <c r="B1178" s="1">
        <v>3</v>
      </c>
      <c r="D1178" s="54" t="s">
        <v>605</v>
      </c>
      <c r="I1178" s="71">
        <v>115.56</v>
      </c>
      <c r="J1178" s="53">
        <v>45260</v>
      </c>
      <c r="K1178" s="55" t="s">
        <v>20</v>
      </c>
      <c r="N1178" t="str">
        <f t="shared" si="92"/>
        <v>NÃO</v>
      </c>
      <c r="O1178" t="str">
        <f t="shared" si="91"/>
        <v/>
      </c>
      <c r="P1178" s="52" t="str">
        <f t="shared" si="93"/>
        <v>45250345260</v>
      </c>
      <c r="Q1178" s="1">
        <f>IF(A1178=0,"",VLOOKUP($A1178,RESUMO!$A$8:$B$107,2,FALSE))</f>
        <v>39</v>
      </c>
    </row>
    <row r="1179" spans="1:17" x14ac:dyDescent="0.25">
      <c r="A1179" s="53">
        <v>45250</v>
      </c>
      <c r="B1179" s="1">
        <v>3</v>
      </c>
      <c r="D1179" s="54" t="s">
        <v>934</v>
      </c>
      <c r="E1179" s="42" t="s">
        <v>935</v>
      </c>
      <c r="I1179" s="71">
        <v>2238</v>
      </c>
      <c r="J1179" s="53">
        <v>45261</v>
      </c>
      <c r="K1179" s="55" t="s">
        <v>33</v>
      </c>
      <c r="N1179" t="str">
        <f t="shared" si="92"/>
        <v>SIM</v>
      </c>
      <c r="O1179" t="str">
        <f t="shared" si="91"/>
        <v/>
      </c>
      <c r="P1179" s="52" t="str">
        <f t="shared" si="93"/>
        <v>452503TIJOLOS - NF 36654445261</v>
      </c>
      <c r="Q1179" s="1">
        <f>IF(A1179=0,"",VLOOKUP($A1179,RESUMO!$A$8:$B$107,2,FALSE))</f>
        <v>39</v>
      </c>
    </row>
    <row r="1180" spans="1:17" x14ac:dyDescent="0.25">
      <c r="A1180" s="53">
        <v>45250</v>
      </c>
      <c r="B1180" s="1">
        <v>3</v>
      </c>
      <c r="D1180" s="54" t="s">
        <v>145</v>
      </c>
      <c r="E1180" s="42" t="s">
        <v>936</v>
      </c>
      <c r="I1180" s="71">
        <v>40</v>
      </c>
      <c r="J1180" s="53">
        <v>45264</v>
      </c>
      <c r="K1180" s="55" t="s">
        <v>148</v>
      </c>
      <c r="N1180" t="str">
        <f t="shared" si="92"/>
        <v>SIM</v>
      </c>
      <c r="O1180" t="str">
        <f t="shared" si="91"/>
        <v/>
      </c>
      <c r="P1180" s="52" t="str">
        <f t="shared" si="93"/>
        <v>452503CAÇAMBA PARA GUINCHO - NF 2257745264</v>
      </c>
      <c r="Q1180" s="1">
        <f>IF(A1180=0,"",VLOOKUP($A1180,RESUMO!$A$8:$B$107,2,FALSE))</f>
        <v>39</v>
      </c>
    </row>
    <row r="1181" spans="1:17" x14ac:dyDescent="0.25">
      <c r="A1181" s="53">
        <v>45250</v>
      </c>
      <c r="B1181" s="1">
        <v>3</v>
      </c>
      <c r="D1181" s="54" t="s">
        <v>580</v>
      </c>
      <c r="E1181" s="42" t="s">
        <v>937</v>
      </c>
      <c r="I1181" s="71">
        <v>2464</v>
      </c>
      <c r="J1181" s="53">
        <v>45265</v>
      </c>
      <c r="K1181" s="55" t="s">
        <v>33</v>
      </c>
      <c r="N1181" t="str">
        <f t="shared" si="92"/>
        <v>SIM</v>
      </c>
      <c r="O1181" t="str">
        <f t="shared" si="91"/>
        <v/>
      </c>
      <c r="P1181" s="52" t="str">
        <f t="shared" si="93"/>
        <v>452503CIMENTO - NF 12432445265</v>
      </c>
      <c r="Q1181" s="1">
        <f>IF(A1181=0,"",VLOOKUP($A1181,RESUMO!$A$8:$B$107,2,FALSE))</f>
        <v>39</v>
      </c>
    </row>
    <row r="1182" spans="1:17" x14ac:dyDescent="0.25">
      <c r="A1182" s="53">
        <v>45250</v>
      </c>
      <c r="B1182" s="1">
        <v>3</v>
      </c>
      <c r="D1182" s="54" t="s">
        <v>608</v>
      </c>
      <c r="E1182" s="42" t="s">
        <v>938</v>
      </c>
      <c r="I1182" s="71">
        <v>967</v>
      </c>
      <c r="J1182" s="53">
        <v>45266</v>
      </c>
      <c r="K1182" s="55" t="s">
        <v>20</v>
      </c>
      <c r="N1182" t="str">
        <f t="shared" si="92"/>
        <v>SIM</v>
      </c>
      <c r="O1182" t="str">
        <f t="shared" si="91"/>
        <v/>
      </c>
      <c r="P1182" s="52" t="str">
        <f t="shared" si="93"/>
        <v>452503UNIFORMES - NF 559945266</v>
      </c>
      <c r="Q1182" s="1">
        <f>IF(A1182=0,"",VLOOKUP($A1182,RESUMO!$A$8:$B$107,2,FALSE))</f>
        <v>39</v>
      </c>
    </row>
    <row r="1183" spans="1:17" x14ac:dyDescent="0.25">
      <c r="A1183" s="53">
        <v>45250</v>
      </c>
      <c r="B1183" s="1">
        <v>3</v>
      </c>
      <c r="D1183" s="54" t="s">
        <v>939</v>
      </c>
      <c r="E1183" s="42" t="s">
        <v>940</v>
      </c>
      <c r="I1183" s="71">
        <v>2980</v>
      </c>
      <c r="J1183" s="53">
        <v>45266</v>
      </c>
      <c r="K1183" s="55" t="s">
        <v>33</v>
      </c>
      <c r="N1183" t="str">
        <f t="shared" si="92"/>
        <v>SIM</v>
      </c>
      <c r="O1183" t="str">
        <f t="shared" si="91"/>
        <v/>
      </c>
      <c r="P1183" s="52" t="str">
        <f t="shared" si="93"/>
        <v>452503FITA CREPE E TINTAS - NF 137245266</v>
      </c>
      <c r="Q1183" s="1">
        <f>IF(A1183=0,"",VLOOKUP($A1183,RESUMO!$A$8:$B$107,2,FALSE))</f>
        <v>39</v>
      </c>
    </row>
    <row r="1184" spans="1:17" x14ac:dyDescent="0.25">
      <c r="A1184" s="53">
        <v>45250</v>
      </c>
      <c r="B1184" s="1">
        <v>5</v>
      </c>
      <c r="D1184" s="54" t="s">
        <v>106</v>
      </c>
      <c r="I1184" s="71">
        <v>295.7</v>
      </c>
      <c r="J1184" s="53">
        <v>45243</v>
      </c>
      <c r="K1184" s="55" t="s">
        <v>33</v>
      </c>
      <c r="N1184" t="str">
        <f t="shared" si="92"/>
        <v>NÃO</v>
      </c>
      <c r="O1184" t="str">
        <f t="shared" si="91"/>
        <v>SIM</v>
      </c>
      <c r="P1184" s="52" t="str">
        <f t="shared" si="93"/>
        <v>45250545243</v>
      </c>
      <c r="Q1184" s="1">
        <f>IF(A1184=0,"",VLOOKUP($A1184,RESUMO!$A$8:$B$107,2,FALSE))</f>
        <v>39</v>
      </c>
    </row>
    <row r="1185" spans="1:17" x14ac:dyDescent="0.25">
      <c r="A1185" s="53">
        <v>45250</v>
      </c>
      <c r="B1185" s="1">
        <v>5</v>
      </c>
      <c r="D1185" s="54" t="s">
        <v>106</v>
      </c>
      <c r="I1185" s="71">
        <v>3205.67</v>
      </c>
      <c r="J1185" s="53">
        <v>45243</v>
      </c>
      <c r="K1185" s="55" t="s">
        <v>33</v>
      </c>
      <c r="N1185" t="str">
        <f t="shared" si="92"/>
        <v>NÃO</v>
      </c>
      <c r="O1185" t="str">
        <f t="shared" si="91"/>
        <v>SIM</v>
      </c>
      <c r="P1185" s="52" t="str">
        <f t="shared" si="93"/>
        <v>45250545243</v>
      </c>
      <c r="Q1185" s="1">
        <f>IF(A1185=0,"",VLOOKUP($A1185,RESUMO!$A$8:$B$107,2,FALSE))</f>
        <v>39</v>
      </c>
    </row>
    <row r="1186" spans="1:17" x14ac:dyDescent="0.25">
      <c r="A1186" s="53">
        <v>45250</v>
      </c>
      <c r="B1186" s="1">
        <v>5</v>
      </c>
      <c r="D1186" s="54" t="s">
        <v>326</v>
      </c>
      <c r="E1186" s="42" t="s">
        <v>869</v>
      </c>
      <c r="I1186" s="71">
        <v>760</v>
      </c>
      <c r="J1186" s="53">
        <v>45233</v>
      </c>
      <c r="K1186" s="55" t="s">
        <v>33</v>
      </c>
      <c r="N1186" t="str">
        <f t="shared" si="92"/>
        <v>NÃO</v>
      </c>
      <c r="O1186" t="str">
        <f t="shared" si="91"/>
        <v>SIM</v>
      </c>
      <c r="P1186" s="52" t="str">
        <f t="shared" si="93"/>
        <v>452505BLOCOS45233</v>
      </c>
      <c r="Q1186" s="1">
        <f>IF(A1186=0,"",VLOOKUP($A1186,RESUMO!$A$8:$B$107,2,FALSE))</f>
        <v>39</v>
      </c>
    </row>
    <row r="1187" spans="1:17" x14ac:dyDescent="0.25">
      <c r="A1187" s="53">
        <v>45265</v>
      </c>
      <c r="B1187" s="1">
        <v>1</v>
      </c>
      <c r="C1187" t="s">
        <v>34</v>
      </c>
      <c r="D1187" t="s">
        <v>35</v>
      </c>
      <c r="E1187" t="s">
        <v>175</v>
      </c>
      <c r="I1187" s="71">
        <v>1424.22</v>
      </c>
      <c r="J1187" s="53">
        <v>45266</v>
      </c>
      <c r="K1187" s="55" t="s">
        <v>20</v>
      </c>
      <c r="N1187" t="str">
        <f t="shared" si="92"/>
        <v>NÃO</v>
      </c>
      <c r="O1187" t="str">
        <f t="shared" si="91"/>
        <v/>
      </c>
      <c r="P1187" s="52" t="str">
        <f t="shared" si="93"/>
        <v>45265170428051600SALÁRIO45266</v>
      </c>
      <c r="Q1187" s="1">
        <f>IF(A1187=0,"",VLOOKUP($A1187,RESUMO!$A$8:$B$107,2,FALSE))</f>
        <v>40</v>
      </c>
    </row>
    <row r="1188" spans="1:17" x14ac:dyDescent="0.25">
      <c r="A1188" s="53">
        <v>45265</v>
      </c>
      <c r="B1188" s="1">
        <v>1</v>
      </c>
      <c r="C1188" t="s">
        <v>279</v>
      </c>
      <c r="D1188" t="s">
        <v>280</v>
      </c>
      <c r="E1188" t="s">
        <v>175</v>
      </c>
      <c r="I1188" s="71">
        <v>3000.31</v>
      </c>
      <c r="J1188" s="53">
        <v>45266</v>
      </c>
      <c r="K1188" s="55" t="s">
        <v>20</v>
      </c>
      <c r="N1188" t="str">
        <f t="shared" si="92"/>
        <v>NÃO</v>
      </c>
      <c r="O1188" t="str">
        <f t="shared" si="91"/>
        <v/>
      </c>
      <c r="P1188" s="52" t="str">
        <f t="shared" si="93"/>
        <v>45265110526143614SALÁRIO45266</v>
      </c>
      <c r="Q1188" s="1">
        <f>IF(A1188=0,"",VLOOKUP($A1188,RESUMO!$A$8:$B$107,2,FALSE))</f>
        <v>40</v>
      </c>
    </row>
    <row r="1189" spans="1:17" x14ac:dyDescent="0.25">
      <c r="A1189" s="53">
        <v>45265</v>
      </c>
      <c r="B1189" s="1">
        <v>1</v>
      </c>
      <c r="C1189" s="67" t="s">
        <v>529</v>
      </c>
      <c r="D1189" s="54" t="s">
        <v>530</v>
      </c>
      <c r="E1189" t="s">
        <v>175</v>
      </c>
      <c r="I1189" s="71">
        <v>2170.65</v>
      </c>
      <c r="J1189" s="53">
        <v>45266</v>
      </c>
      <c r="K1189" s="55" t="s">
        <v>20</v>
      </c>
      <c r="N1189" t="str">
        <f t="shared" si="92"/>
        <v>NÃO</v>
      </c>
      <c r="O1189" t="str">
        <f t="shared" si="91"/>
        <v/>
      </c>
      <c r="P1189" s="52" t="str">
        <f t="shared" si="93"/>
        <v>45265193649070600SALÁRIO45266</v>
      </c>
      <c r="Q1189" s="1">
        <f>IF(A1189=0,"",VLOOKUP($A1189,RESUMO!$A$8:$B$107,2,FALSE))</f>
        <v>40</v>
      </c>
    </row>
    <row r="1190" spans="1:17" x14ac:dyDescent="0.25">
      <c r="A1190" s="53">
        <v>45265</v>
      </c>
      <c r="B1190" s="1">
        <v>1</v>
      </c>
      <c r="C1190" t="s">
        <v>334</v>
      </c>
      <c r="D1190" t="s">
        <v>335</v>
      </c>
      <c r="E1190" t="s">
        <v>175</v>
      </c>
      <c r="I1190" s="71">
        <v>1522.29</v>
      </c>
      <c r="J1190" s="53">
        <v>45266</v>
      </c>
      <c r="K1190" s="55" t="s">
        <v>20</v>
      </c>
      <c r="N1190" t="str">
        <f t="shared" si="92"/>
        <v>NÃO</v>
      </c>
      <c r="O1190" t="str">
        <f t="shared" si="91"/>
        <v/>
      </c>
      <c r="P1190" s="52" t="str">
        <f t="shared" si="93"/>
        <v>45265103124439600SALÁRIO45266</v>
      </c>
      <c r="Q1190" s="1">
        <f>IF(A1190=0,"",VLOOKUP($A1190,RESUMO!$A$8:$B$107,2,FALSE))</f>
        <v>40</v>
      </c>
    </row>
    <row r="1191" spans="1:17" x14ac:dyDescent="0.25">
      <c r="A1191" s="53">
        <v>45265</v>
      </c>
      <c r="B1191" s="1">
        <v>1</v>
      </c>
      <c r="C1191" t="s">
        <v>282</v>
      </c>
      <c r="D1191" t="s">
        <v>283</v>
      </c>
      <c r="E1191" t="s">
        <v>175</v>
      </c>
      <c r="I1191" s="71">
        <v>1706.96</v>
      </c>
      <c r="J1191" s="53">
        <v>45266</v>
      </c>
      <c r="K1191" s="55" t="s">
        <v>20</v>
      </c>
      <c r="N1191" t="str">
        <f t="shared" si="92"/>
        <v>NÃO</v>
      </c>
      <c r="O1191" t="str">
        <f t="shared" si="91"/>
        <v/>
      </c>
      <c r="P1191" s="52" t="str">
        <f t="shared" si="93"/>
        <v>45265114758063613SALÁRIO45266</v>
      </c>
      <c r="Q1191" s="1">
        <f>IF(A1191=0,"",VLOOKUP($A1191,RESUMO!$A$8:$B$107,2,FALSE))</f>
        <v>40</v>
      </c>
    </row>
    <row r="1192" spans="1:17" x14ac:dyDescent="0.25">
      <c r="A1192" s="53">
        <v>45265</v>
      </c>
      <c r="B1192" s="1">
        <v>1</v>
      </c>
      <c r="C1192" t="s">
        <v>285</v>
      </c>
      <c r="D1192" t="s">
        <v>286</v>
      </c>
      <c r="E1192" t="s">
        <v>175</v>
      </c>
      <c r="I1192" s="71">
        <v>1942.9</v>
      </c>
      <c r="J1192" s="53">
        <v>45266</v>
      </c>
      <c r="K1192" s="55" t="s">
        <v>20</v>
      </c>
      <c r="N1192" t="str">
        <f t="shared" si="92"/>
        <v>NÃO</v>
      </c>
      <c r="O1192" t="str">
        <f t="shared" si="91"/>
        <v/>
      </c>
      <c r="P1192" s="52" t="str">
        <f t="shared" si="93"/>
        <v>45265106493573610SALÁRIO45266</v>
      </c>
      <c r="Q1192" s="1">
        <f>IF(A1192=0,"",VLOOKUP($A1192,RESUMO!$A$8:$B$107,2,FALSE))</f>
        <v>40</v>
      </c>
    </row>
    <row r="1193" spans="1:17" x14ac:dyDescent="0.25">
      <c r="A1193" s="53">
        <v>45265</v>
      </c>
      <c r="B1193" s="1">
        <v>1</v>
      </c>
      <c r="C1193" s="68" t="s">
        <v>531</v>
      </c>
      <c r="D1193" t="s">
        <v>532</v>
      </c>
      <c r="E1193" s="42" t="s">
        <v>19</v>
      </c>
      <c r="I1193" s="71">
        <v>2090</v>
      </c>
      <c r="J1193" s="53">
        <v>45266</v>
      </c>
      <c r="K1193" s="55" t="s">
        <v>20</v>
      </c>
      <c r="N1193" t="str">
        <f t="shared" si="92"/>
        <v>NÃO</v>
      </c>
      <c r="O1193" t="str">
        <f t="shared" si="91"/>
        <v/>
      </c>
      <c r="P1193" s="52" t="str">
        <f t="shared" si="93"/>
        <v>45265106182897635DIÁRIA45266</v>
      </c>
      <c r="Q1193" s="1">
        <f>IF(A1193=0,"",VLOOKUP($A1193,RESUMO!$A$8:$B$107,2,FALSE))</f>
        <v>40</v>
      </c>
    </row>
    <row r="1194" spans="1:17" x14ac:dyDescent="0.25">
      <c r="A1194" s="53">
        <v>45265</v>
      </c>
      <c r="B1194" s="1">
        <v>1</v>
      </c>
      <c r="C1194" t="s">
        <v>17</v>
      </c>
      <c r="D1194" t="s">
        <v>18</v>
      </c>
      <c r="E1194" s="42" t="s">
        <v>19</v>
      </c>
      <c r="I1194" s="71">
        <v>2090</v>
      </c>
      <c r="J1194" s="53">
        <v>45266</v>
      </c>
      <c r="K1194" s="55" t="s">
        <v>20</v>
      </c>
      <c r="N1194" t="str">
        <f t="shared" si="92"/>
        <v>NÃO</v>
      </c>
      <c r="O1194" t="str">
        <f t="shared" si="91"/>
        <v/>
      </c>
      <c r="P1194" s="52" t="str">
        <f t="shared" si="93"/>
        <v>45265112125858606DIÁRIA45266</v>
      </c>
      <c r="Q1194" s="1">
        <f>IF(A1194=0,"",VLOOKUP($A1194,RESUMO!$A$8:$B$107,2,FALSE))</f>
        <v>40</v>
      </c>
    </row>
    <row r="1195" spans="1:17" x14ac:dyDescent="0.25">
      <c r="A1195" s="53">
        <v>45265</v>
      </c>
      <c r="B1195" s="1">
        <v>1</v>
      </c>
      <c r="C1195" s="51" t="s">
        <v>790</v>
      </c>
      <c r="D1195" s="54" t="s">
        <v>791</v>
      </c>
      <c r="E1195" s="42" t="s">
        <v>19</v>
      </c>
      <c r="I1195" s="71">
        <v>1650</v>
      </c>
      <c r="J1195" s="53">
        <v>45266</v>
      </c>
      <c r="K1195" s="55" t="s">
        <v>20</v>
      </c>
      <c r="N1195" t="str">
        <f t="shared" si="92"/>
        <v>NÃO</v>
      </c>
      <c r="O1195" t="str">
        <f t="shared" si="91"/>
        <v/>
      </c>
      <c r="P1195" s="52" t="str">
        <f t="shared" si="93"/>
        <v>45265100000012793DIÁRIA45266</v>
      </c>
      <c r="Q1195" s="1">
        <f>IF(A1195=0,"",VLOOKUP($A1195,RESUMO!$A$8:$B$107,2,FALSE))</f>
        <v>40</v>
      </c>
    </row>
    <row r="1196" spans="1:17" x14ac:dyDescent="0.25">
      <c r="A1196" s="53">
        <v>45265</v>
      </c>
      <c r="B1196" s="1">
        <v>1</v>
      </c>
      <c r="C1196" t="s">
        <v>391</v>
      </c>
      <c r="D1196" t="s">
        <v>392</v>
      </c>
      <c r="E1196" s="42" t="s">
        <v>19</v>
      </c>
      <c r="I1196" s="71">
        <v>2090</v>
      </c>
      <c r="J1196" s="53">
        <v>45266</v>
      </c>
      <c r="K1196" s="55" t="s">
        <v>20</v>
      </c>
      <c r="N1196" t="str">
        <f t="shared" si="92"/>
        <v>NÃO</v>
      </c>
      <c r="O1196" t="str">
        <f t="shared" si="91"/>
        <v/>
      </c>
      <c r="P1196" s="52" t="str">
        <f t="shared" si="93"/>
        <v>45265111776778650DIÁRIA45266</v>
      </c>
      <c r="Q1196" s="1">
        <f>IF(A1196=0,"",VLOOKUP($A1196,RESUMO!$A$8:$B$107,2,FALSE))</f>
        <v>40</v>
      </c>
    </row>
    <row r="1197" spans="1:17" x14ac:dyDescent="0.25">
      <c r="A1197" s="53">
        <v>45265</v>
      </c>
      <c r="B1197" s="1">
        <v>1</v>
      </c>
      <c r="C1197" s="67" t="s">
        <v>824</v>
      </c>
      <c r="D1197" s="54" t="s">
        <v>825</v>
      </c>
      <c r="E1197" s="42" t="s">
        <v>19</v>
      </c>
      <c r="I1197" s="71">
        <v>1500</v>
      </c>
      <c r="J1197" s="53">
        <v>45266</v>
      </c>
      <c r="K1197" s="55" t="s">
        <v>20</v>
      </c>
      <c r="N1197" t="str">
        <f t="shared" si="92"/>
        <v>NÃO</v>
      </c>
      <c r="O1197" t="str">
        <f t="shared" si="91"/>
        <v/>
      </c>
      <c r="P1197" s="52" t="str">
        <f t="shared" si="93"/>
        <v>45265114020156662DIÁRIA45266</v>
      </c>
      <c r="Q1197" s="1">
        <f>IF(A1197=0,"",VLOOKUP($A1197,RESUMO!$A$8:$B$107,2,FALSE))</f>
        <v>40</v>
      </c>
    </row>
    <row r="1198" spans="1:17" x14ac:dyDescent="0.25">
      <c r="A1198" s="53">
        <v>45265</v>
      </c>
      <c r="B1198" s="1">
        <v>3</v>
      </c>
      <c r="D1198" s="54" t="s">
        <v>941</v>
      </c>
      <c r="E1198" s="42" t="s">
        <v>168</v>
      </c>
      <c r="I1198" s="71">
        <v>781.2</v>
      </c>
      <c r="J1198" s="53">
        <v>45266</v>
      </c>
      <c r="K1198" s="55" t="s">
        <v>20</v>
      </c>
      <c r="N1198" t="str">
        <f t="shared" si="92"/>
        <v>NÃO</v>
      </c>
      <c r="O1198" t="str">
        <f t="shared" si="91"/>
        <v/>
      </c>
      <c r="P1198" s="52" t="str">
        <f t="shared" si="93"/>
        <v>452653BOLETO45266</v>
      </c>
      <c r="Q1198" s="1">
        <f>IF(A1198=0,"",VLOOKUP($A1198,RESUMO!$A$8:$B$107,2,FALSE))</f>
        <v>40</v>
      </c>
    </row>
    <row r="1199" spans="1:17" x14ac:dyDescent="0.25">
      <c r="A1199" s="53">
        <v>45265</v>
      </c>
      <c r="B1199" s="1">
        <v>3</v>
      </c>
      <c r="D1199" s="54" t="s">
        <v>942</v>
      </c>
      <c r="E1199" s="42" t="s">
        <v>626</v>
      </c>
      <c r="I1199" s="71">
        <v>245</v>
      </c>
      <c r="J1199" s="53">
        <v>45266</v>
      </c>
      <c r="K1199" s="55" t="s">
        <v>20</v>
      </c>
      <c r="N1199" t="str">
        <f t="shared" si="92"/>
        <v>SIM</v>
      </c>
      <c r="O1199" t="str">
        <f t="shared" si="91"/>
        <v/>
      </c>
      <c r="P1199" s="52" t="str">
        <f t="shared" si="93"/>
        <v>452653 NF A EMITIR45266</v>
      </c>
      <c r="Q1199" s="1">
        <f>IF(A1199=0,"",VLOOKUP($A1199,RESUMO!$A$8:$B$107,2,FALSE))</f>
        <v>40</v>
      </c>
    </row>
    <row r="1200" spans="1:17" x14ac:dyDescent="0.25">
      <c r="A1200" s="53">
        <v>45265</v>
      </c>
      <c r="B1200" s="1">
        <v>3</v>
      </c>
      <c r="D1200" s="54" t="s">
        <v>943</v>
      </c>
      <c r="I1200" s="71">
        <v>115</v>
      </c>
      <c r="J1200" s="53">
        <v>45266</v>
      </c>
      <c r="K1200" s="55" t="s">
        <v>53</v>
      </c>
      <c r="N1200" t="str">
        <f t="shared" si="92"/>
        <v>NÃO</v>
      </c>
      <c r="O1200" t="str">
        <f t="shared" si="91"/>
        <v/>
      </c>
      <c r="P1200" s="52" t="str">
        <f t="shared" si="93"/>
        <v>45265345266</v>
      </c>
      <c r="Q1200" s="1">
        <f>IF(A1200=0,"",VLOOKUP($A1200,RESUMO!$A$8:$B$107,2,FALSE))</f>
        <v>40</v>
      </c>
    </row>
    <row r="1201" spans="1:17" x14ac:dyDescent="0.25">
      <c r="A1201" s="53">
        <v>45265</v>
      </c>
      <c r="B1201" s="1">
        <v>3</v>
      </c>
      <c r="D1201" s="54" t="s">
        <v>271</v>
      </c>
      <c r="E1201" s="42" t="s">
        <v>944</v>
      </c>
      <c r="I1201" s="71">
        <v>1040.5999999999999</v>
      </c>
      <c r="J1201" s="53">
        <v>45267</v>
      </c>
      <c r="K1201" s="55" t="s">
        <v>33</v>
      </c>
      <c r="N1201" t="str">
        <f t="shared" si="92"/>
        <v>SIM</v>
      </c>
      <c r="O1201" t="str">
        <f t="shared" si="91"/>
        <v/>
      </c>
      <c r="P1201" s="52" t="str">
        <f t="shared" si="93"/>
        <v>452653MATERIAIS DIVERSOS - NF 311445267</v>
      </c>
      <c r="Q1201" s="1">
        <f>IF(A1201=0,"",VLOOKUP($A1201,RESUMO!$A$8:$B$107,2,FALSE))</f>
        <v>40</v>
      </c>
    </row>
    <row r="1202" spans="1:17" x14ac:dyDescent="0.25">
      <c r="A1202" s="53">
        <v>45265</v>
      </c>
      <c r="B1202" s="1">
        <v>3</v>
      </c>
      <c r="D1202" s="54" t="s">
        <v>945</v>
      </c>
      <c r="I1202" s="71">
        <v>1807.29</v>
      </c>
      <c r="J1202" s="53">
        <v>45267</v>
      </c>
      <c r="K1202" s="55" t="s">
        <v>20</v>
      </c>
      <c r="N1202" t="str">
        <f t="shared" si="92"/>
        <v>NÃO</v>
      </c>
      <c r="O1202" t="str">
        <f t="shared" ref="O1202:O1265" si="94">IF($B1202=5,"SIM","")</f>
        <v/>
      </c>
      <c r="P1202" s="52" t="str">
        <f t="shared" si="93"/>
        <v>45265345267</v>
      </c>
      <c r="Q1202" s="1">
        <f>IF(A1202=0,"",VLOOKUP($A1202,RESUMO!$A$8:$B$107,2,FALSE))</f>
        <v>40</v>
      </c>
    </row>
    <row r="1203" spans="1:17" x14ac:dyDescent="0.25">
      <c r="A1203" s="53">
        <v>45265</v>
      </c>
      <c r="B1203" s="1">
        <v>3</v>
      </c>
      <c r="D1203" s="54" t="s">
        <v>145</v>
      </c>
      <c r="E1203" s="42" t="s">
        <v>946</v>
      </c>
      <c r="I1203" s="71">
        <v>430</v>
      </c>
      <c r="J1203" s="53">
        <v>45271</v>
      </c>
      <c r="K1203" s="55" t="s">
        <v>148</v>
      </c>
      <c r="N1203" t="str">
        <f t="shared" si="92"/>
        <v>SIM</v>
      </c>
      <c r="O1203" t="str">
        <f t="shared" si="94"/>
        <v/>
      </c>
      <c r="P1203" s="52" t="str">
        <f t="shared" si="93"/>
        <v>452653MARTELO, MARTELETE - NF 2266945271</v>
      </c>
      <c r="Q1203" s="1">
        <f>IF(A1203=0,"",VLOOKUP($A1203,RESUMO!$A$8:$B$107,2,FALSE))</f>
        <v>40</v>
      </c>
    </row>
    <row r="1204" spans="1:17" x14ac:dyDescent="0.25">
      <c r="A1204" s="53">
        <v>45265</v>
      </c>
      <c r="B1204" s="1">
        <v>3</v>
      </c>
      <c r="D1204" s="54" t="s">
        <v>669</v>
      </c>
      <c r="E1204" s="42" t="s">
        <v>947</v>
      </c>
      <c r="I1204" s="71">
        <v>966.98</v>
      </c>
      <c r="J1204" s="53">
        <v>45271</v>
      </c>
      <c r="K1204" s="55" t="s">
        <v>148</v>
      </c>
      <c r="N1204" t="str">
        <f t="shared" si="92"/>
        <v>NÃO</v>
      </c>
      <c r="O1204" t="str">
        <f t="shared" si="94"/>
        <v/>
      </c>
      <c r="P1204" s="52" t="str">
        <f t="shared" si="93"/>
        <v>452653LOCAÇÃO DE ANDAIMES - ND 6110145271</v>
      </c>
      <c r="Q1204" s="1">
        <f>IF(A1204=0,"",VLOOKUP($A1204,RESUMO!$A$8:$B$107,2,FALSE))</f>
        <v>40</v>
      </c>
    </row>
    <row r="1205" spans="1:17" x14ac:dyDescent="0.25">
      <c r="A1205" s="53">
        <v>45265</v>
      </c>
      <c r="B1205" s="1">
        <v>3</v>
      </c>
      <c r="D1205" s="54" t="s">
        <v>145</v>
      </c>
      <c r="E1205" s="42" t="s">
        <v>948</v>
      </c>
      <c r="I1205" s="71">
        <v>106.73</v>
      </c>
      <c r="J1205" s="53">
        <v>45275</v>
      </c>
      <c r="K1205" s="55" t="s">
        <v>148</v>
      </c>
      <c r="N1205" t="str">
        <f t="shared" si="92"/>
        <v>SIM</v>
      </c>
      <c r="O1205" t="str">
        <f t="shared" si="94"/>
        <v/>
      </c>
      <c r="P1205" s="52" t="str">
        <f t="shared" si="93"/>
        <v>452653ROLAMENTO, MARTELO, ENGRENAGEM, PLACA DE APERTO - NF 246945275</v>
      </c>
      <c r="Q1205" s="1">
        <f>IF(A1205=0,"",VLOOKUP($A1205,RESUMO!$A$8:$B$107,2,FALSE))</f>
        <v>40</v>
      </c>
    </row>
    <row r="1206" spans="1:17" x14ac:dyDescent="0.25">
      <c r="A1206" s="53">
        <v>45265</v>
      </c>
      <c r="B1206" s="1">
        <v>3</v>
      </c>
      <c r="D1206" s="54" t="s">
        <v>691</v>
      </c>
      <c r="E1206" s="42" t="s">
        <v>949</v>
      </c>
      <c r="I1206" s="71">
        <v>1126.24</v>
      </c>
      <c r="J1206" s="53">
        <v>45277</v>
      </c>
      <c r="K1206" s="55" t="s">
        <v>33</v>
      </c>
      <c r="N1206" t="str">
        <f t="shared" si="92"/>
        <v>SIM</v>
      </c>
      <c r="O1206" t="str">
        <f t="shared" si="94"/>
        <v/>
      </c>
      <c r="P1206" s="52" t="str">
        <f t="shared" si="93"/>
        <v>452653TELAS, SELANTE E SERRA - NF 1987223245277</v>
      </c>
      <c r="Q1206" s="1">
        <f>IF(A1206=0,"",VLOOKUP($A1206,RESUMO!$A$8:$B$107,2,FALSE))</f>
        <v>40</v>
      </c>
    </row>
    <row r="1207" spans="1:17" x14ac:dyDescent="0.25">
      <c r="A1207" s="53">
        <v>45265</v>
      </c>
      <c r="B1207" s="1">
        <v>3</v>
      </c>
      <c r="D1207" s="54" t="s">
        <v>950</v>
      </c>
      <c r="I1207" s="71">
        <v>6047</v>
      </c>
      <c r="J1207" s="53">
        <v>45280</v>
      </c>
      <c r="K1207" s="55" t="s">
        <v>20</v>
      </c>
      <c r="N1207" t="str">
        <f t="shared" si="92"/>
        <v>NÃO</v>
      </c>
      <c r="O1207" t="str">
        <f t="shared" si="94"/>
        <v/>
      </c>
      <c r="P1207" s="52" t="str">
        <f t="shared" si="93"/>
        <v>45265345280</v>
      </c>
      <c r="Q1207" s="1">
        <f>IF(A1207=0,"",VLOOKUP($A1207,RESUMO!$A$8:$B$107,2,FALSE))</f>
        <v>40</v>
      </c>
    </row>
    <row r="1208" spans="1:17" x14ac:dyDescent="0.25">
      <c r="A1208" s="53">
        <v>45265</v>
      </c>
      <c r="B1208" s="1">
        <v>3</v>
      </c>
      <c r="D1208" s="54" t="s">
        <v>580</v>
      </c>
      <c r="E1208" s="42" t="s">
        <v>951</v>
      </c>
      <c r="I1208" s="71">
        <v>2464</v>
      </c>
      <c r="J1208" s="53">
        <v>45281</v>
      </c>
      <c r="K1208" s="55" t="s">
        <v>33</v>
      </c>
      <c r="N1208" t="str">
        <f t="shared" si="92"/>
        <v>SIM</v>
      </c>
      <c r="O1208" t="str">
        <f t="shared" si="94"/>
        <v/>
      </c>
      <c r="P1208" s="52" t="str">
        <f t="shared" si="93"/>
        <v>452653CIMENTO - NF 12476445281</v>
      </c>
      <c r="Q1208" s="1">
        <f>IF(A1208=0,"",VLOOKUP($A1208,RESUMO!$A$8:$B$107,2,FALSE))</f>
        <v>40</v>
      </c>
    </row>
    <row r="1209" spans="1:17" x14ac:dyDescent="0.25">
      <c r="A1209" s="41">
        <v>45402</v>
      </c>
      <c r="B1209">
        <v>2</v>
      </c>
      <c r="C1209" t="s">
        <v>50</v>
      </c>
      <c r="D1209" t="s">
        <v>51</v>
      </c>
      <c r="E1209" t="s">
        <v>952</v>
      </c>
      <c r="G1209" s="64">
        <v>12500</v>
      </c>
      <c r="H1209" s="56">
        <v>1</v>
      </c>
      <c r="I1209" s="71">
        <v>12500</v>
      </c>
      <c r="J1209" s="41">
        <v>45402</v>
      </c>
      <c r="K1209" t="s">
        <v>53</v>
      </c>
      <c r="M1209" t="s">
        <v>138</v>
      </c>
      <c r="O1209" t="str">
        <f t="shared" ref="O1209" si="95">IF($B1209=5,"SIM","")</f>
        <v/>
      </c>
      <c r="P1209" s="52" t="str">
        <f t="shared" ref="P1209:P1210" si="96">A1209&amp;B1209&amp;C1209&amp;E1209&amp;G1209&amp;EDATE(J1209,0)</f>
        <v>45402230104762000107ADM OBRA - PARC. 15/181250045402</v>
      </c>
      <c r="Q1209" s="1">
        <f>IF(A1209=0,"",VLOOKUP($A1209,RESUMO!$A$8:$B$107,2,FALSE))</f>
        <v>49</v>
      </c>
    </row>
    <row r="1210" spans="1:17" x14ac:dyDescent="0.25">
      <c r="A1210" s="53">
        <v>45280</v>
      </c>
      <c r="B1210" s="1">
        <v>1</v>
      </c>
      <c r="C1210" t="s">
        <v>34</v>
      </c>
      <c r="D1210" t="s">
        <v>35</v>
      </c>
      <c r="E1210" t="s">
        <v>175</v>
      </c>
      <c r="I1210" s="71">
        <v>1259.0999999999999</v>
      </c>
      <c r="J1210" s="41">
        <v>45280</v>
      </c>
      <c r="K1210" s="55" t="s">
        <v>20</v>
      </c>
      <c r="N1210" t="str">
        <f t="shared" ref="N1210" si="97">IF(ISERROR(SEARCH("NF",E1210,1)),"NÃO","SIM")</f>
        <v>NÃO</v>
      </c>
      <c r="O1210" t="str">
        <f t="shared" si="94"/>
        <v/>
      </c>
      <c r="P1210" s="52" t="str">
        <f t="shared" si="96"/>
        <v>45280170428051600SALÁRIO45280</v>
      </c>
      <c r="Q1210" s="1">
        <f>IF(A1210=0,"",VLOOKUP($A1210,RESUMO!$A$8:$B$107,2,FALSE))</f>
        <v>41</v>
      </c>
    </row>
    <row r="1211" spans="1:17" x14ac:dyDescent="0.25">
      <c r="A1211" s="53">
        <v>45280</v>
      </c>
      <c r="B1211" s="1">
        <v>1</v>
      </c>
      <c r="C1211" t="s">
        <v>279</v>
      </c>
      <c r="D1211" t="s">
        <v>280</v>
      </c>
      <c r="E1211" t="s">
        <v>175</v>
      </c>
      <c r="I1211" s="71">
        <v>3797.77</v>
      </c>
      <c r="J1211" s="41">
        <v>45280</v>
      </c>
      <c r="K1211" s="55" t="s">
        <v>20</v>
      </c>
      <c r="N1211" t="str">
        <f t="shared" ref="N1211:N1274" si="98">IF(ISERROR(SEARCH("NF",E1211,1)),"NÃO","SIM")</f>
        <v>NÃO</v>
      </c>
      <c r="O1211" t="str">
        <f t="shared" si="94"/>
        <v/>
      </c>
      <c r="P1211" s="52" t="str">
        <f t="shared" ref="P1211:P1274" si="99">A1211&amp;B1211&amp;C1211&amp;E1211&amp;G1211&amp;EDATE(J1211,0)</f>
        <v>45280110526143614SALÁRIO45280</v>
      </c>
      <c r="Q1211" s="1">
        <f>IF(A1211=0,"",VLOOKUP($A1211,RESUMO!$A$8:$B$107,2,FALSE))</f>
        <v>41</v>
      </c>
    </row>
    <row r="1212" spans="1:17" x14ac:dyDescent="0.25">
      <c r="A1212" s="53">
        <v>45280</v>
      </c>
      <c r="B1212" s="1">
        <v>1</v>
      </c>
      <c r="C1212" s="67" t="s">
        <v>529</v>
      </c>
      <c r="D1212" s="54" t="s">
        <v>530</v>
      </c>
      <c r="E1212" t="s">
        <v>175</v>
      </c>
      <c r="I1212" s="71">
        <v>2148.35</v>
      </c>
      <c r="J1212" s="41">
        <v>45280</v>
      </c>
      <c r="K1212" s="55" t="s">
        <v>20</v>
      </c>
      <c r="N1212" t="str">
        <f t="shared" si="98"/>
        <v>NÃO</v>
      </c>
      <c r="O1212" t="str">
        <f t="shared" si="94"/>
        <v/>
      </c>
      <c r="P1212" s="52" t="str">
        <f t="shared" si="99"/>
        <v>45280193649070600SALÁRIO45280</v>
      </c>
      <c r="Q1212" s="1">
        <f>IF(A1212=0,"",VLOOKUP($A1212,RESUMO!$A$8:$B$107,2,FALSE))</f>
        <v>41</v>
      </c>
    </row>
    <row r="1213" spans="1:17" x14ac:dyDescent="0.25">
      <c r="A1213" s="53">
        <v>45280</v>
      </c>
      <c r="B1213" s="1">
        <v>1</v>
      </c>
      <c r="C1213" t="s">
        <v>334</v>
      </c>
      <c r="D1213" t="s">
        <v>335</v>
      </c>
      <c r="E1213" t="s">
        <v>175</v>
      </c>
      <c r="I1213" s="71">
        <v>1259.0999999999999</v>
      </c>
      <c r="J1213" s="41">
        <v>45280</v>
      </c>
      <c r="K1213" s="55" t="s">
        <v>20</v>
      </c>
      <c r="N1213" t="str">
        <f t="shared" si="98"/>
        <v>NÃO</v>
      </c>
      <c r="O1213" t="str">
        <f t="shared" si="94"/>
        <v/>
      </c>
      <c r="P1213" s="52" t="str">
        <f t="shared" si="99"/>
        <v>45280103124439600SALÁRIO45280</v>
      </c>
      <c r="Q1213" s="1">
        <f>IF(A1213=0,"",VLOOKUP($A1213,RESUMO!$A$8:$B$107,2,FALSE))</f>
        <v>41</v>
      </c>
    </row>
    <row r="1214" spans="1:17" x14ac:dyDescent="0.25">
      <c r="A1214" s="53">
        <v>45280</v>
      </c>
      <c r="B1214" s="1">
        <v>1</v>
      </c>
      <c r="C1214" t="s">
        <v>282</v>
      </c>
      <c r="D1214" t="s">
        <v>283</v>
      </c>
      <c r="E1214" t="s">
        <v>175</v>
      </c>
      <c r="I1214" s="71">
        <v>1595.25</v>
      </c>
      <c r="J1214" s="41">
        <v>45280</v>
      </c>
      <c r="K1214" s="55" t="s">
        <v>20</v>
      </c>
      <c r="N1214" t="str">
        <f t="shared" si="98"/>
        <v>NÃO</v>
      </c>
      <c r="O1214" t="str">
        <f t="shared" si="94"/>
        <v/>
      </c>
      <c r="P1214" s="52" t="str">
        <f t="shared" si="99"/>
        <v>45280114758063613SALÁRIO45280</v>
      </c>
      <c r="Q1214" s="1">
        <f>IF(A1214=0,"",VLOOKUP($A1214,RESUMO!$A$8:$B$107,2,FALSE))</f>
        <v>41</v>
      </c>
    </row>
    <row r="1215" spans="1:17" x14ac:dyDescent="0.25">
      <c r="A1215" s="53">
        <v>45280</v>
      </c>
      <c r="B1215" s="1">
        <v>1</v>
      </c>
      <c r="C1215" t="s">
        <v>285</v>
      </c>
      <c r="D1215" t="s">
        <v>286</v>
      </c>
      <c r="E1215" t="s">
        <v>175</v>
      </c>
      <c r="I1215" s="71">
        <v>1785.6</v>
      </c>
      <c r="J1215" s="41">
        <v>45280</v>
      </c>
      <c r="K1215" s="55" t="s">
        <v>20</v>
      </c>
      <c r="N1215" t="str">
        <f t="shared" si="98"/>
        <v>NÃO</v>
      </c>
      <c r="O1215" t="str">
        <f t="shared" si="94"/>
        <v/>
      </c>
      <c r="P1215" s="52" t="str">
        <f t="shared" si="99"/>
        <v>45280106493573610SALÁRIO45280</v>
      </c>
      <c r="Q1215" s="1">
        <f>IF(A1215=0,"",VLOOKUP($A1215,RESUMO!$A$8:$B$107,2,FALSE))</f>
        <v>41</v>
      </c>
    </row>
    <row r="1216" spans="1:17" x14ac:dyDescent="0.25">
      <c r="A1216" s="53">
        <v>45280</v>
      </c>
      <c r="B1216" s="1">
        <v>1</v>
      </c>
      <c r="C1216" s="68" t="s">
        <v>531</v>
      </c>
      <c r="D1216" t="s">
        <v>532</v>
      </c>
      <c r="E1216" s="42" t="s">
        <v>19</v>
      </c>
      <c r="I1216" s="71">
        <v>1900</v>
      </c>
      <c r="J1216" s="41">
        <v>45280</v>
      </c>
      <c r="K1216" s="55" t="s">
        <v>20</v>
      </c>
      <c r="N1216" t="str">
        <f t="shared" si="98"/>
        <v>NÃO</v>
      </c>
      <c r="O1216" t="str">
        <f t="shared" si="94"/>
        <v/>
      </c>
      <c r="P1216" s="52" t="str">
        <f t="shared" si="99"/>
        <v>45280106182897635DIÁRIA45280</v>
      </c>
      <c r="Q1216" s="1">
        <f>IF(A1216=0,"",VLOOKUP($A1216,RESUMO!$A$8:$B$107,2,FALSE))</f>
        <v>41</v>
      </c>
    </row>
    <row r="1217" spans="1:17" x14ac:dyDescent="0.25">
      <c r="A1217" s="53">
        <v>45280</v>
      </c>
      <c r="B1217" s="1">
        <v>1</v>
      </c>
      <c r="C1217" t="s">
        <v>17</v>
      </c>
      <c r="D1217" t="s">
        <v>18</v>
      </c>
      <c r="E1217" s="42" t="s">
        <v>19</v>
      </c>
      <c r="I1217" s="71">
        <v>1900</v>
      </c>
      <c r="J1217" s="41">
        <v>45280</v>
      </c>
      <c r="K1217" s="55" t="s">
        <v>20</v>
      </c>
      <c r="N1217" t="str">
        <f t="shared" si="98"/>
        <v>NÃO</v>
      </c>
      <c r="O1217" t="str">
        <f t="shared" si="94"/>
        <v/>
      </c>
      <c r="P1217" s="52" t="str">
        <f t="shared" si="99"/>
        <v>45280112125858606DIÁRIA45280</v>
      </c>
      <c r="Q1217" s="1">
        <f>IF(A1217=0,"",VLOOKUP($A1217,RESUMO!$A$8:$B$107,2,FALSE))</f>
        <v>41</v>
      </c>
    </row>
    <row r="1218" spans="1:17" x14ac:dyDescent="0.25">
      <c r="A1218" s="53">
        <v>45280</v>
      </c>
      <c r="B1218" s="1">
        <v>1</v>
      </c>
      <c r="C1218" s="51" t="s">
        <v>790</v>
      </c>
      <c r="D1218" s="54" t="s">
        <v>791</v>
      </c>
      <c r="E1218" s="42" t="s">
        <v>19</v>
      </c>
      <c r="I1218" s="71">
        <v>1500</v>
      </c>
      <c r="J1218" s="41">
        <v>45280</v>
      </c>
      <c r="K1218" s="55" t="s">
        <v>20</v>
      </c>
      <c r="N1218" t="str">
        <f t="shared" si="98"/>
        <v>NÃO</v>
      </c>
      <c r="O1218" t="str">
        <f t="shared" si="94"/>
        <v/>
      </c>
      <c r="P1218" s="52" t="str">
        <f t="shared" si="99"/>
        <v>45280100000012793DIÁRIA45280</v>
      </c>
      <c r="Q1218" s="1">
        <f>IF(A1218=0,"",VLOOKUP($A1218,RESUMO!$A$8:$B$107,2,FALSE))</f>
        <v>41</v>
      </c>
    </row>
    <row r="1219" spans="1:17" x14ac:dyDescent="0.25">
      <c r="A1219" s="53">
        <v>45280</v>
      </c>
      <c r="B1219" s="1">
        <v>1</v>
      </c>
      <c r="C1219" t="s">
        <v>391</v>
      </c>
      <c r="D1219" t="s">
        <v>392</v>
      </c>
      <c r="E1219" s="42" t="s">
        <v>19</v>
      </c>
      <c r="I1219" s="71">
        <v>1900</v>
      </c>
      <c r="J1219" s="41">
        <v>45280</v>
      </c>
      <c r="K1219" s="55" t="s">
        <v>20</v>
      </c>
      <c r="N1219" t="str">
        <f t="shared" si="98"/>
        <v>NÃO</v>
      </c>
      <c r="O1219" t="str">
        <f t="shared" si="94"/>
        <v/>
      </c>
      <c r="P1219" s="52" t="str">
        <f t="shared" si="99"/>
        <v>45280111776778650DIÁRIA45280</v>
      </c>
      <c r="Q1219" s="1">
        <f>IF(A1219=0,"",VLOOKUP($A1219,RESUMO!$A$8:$B$107,2,FALSE))</f>
        <v>41</v>
      </c>
    </row>
    <row r="1220" spans="1:17" x14ac:dyDescent="0.25">
      <c r="A1220" s="53">
        <v>45280</v>
      </c>
      <c r="B1220" s="1">
        <v>1</v>
      </c>
      <c r="C1220" s="67" t="s">
        <v>824</v>
      </c>
      <c r="D1220" s="54" t="s">
        <v>825</v>
      </c>
      <c r="E1220" s="42" t="s">
        <v>19</v>
      </c>
      <c r="I1220" s="71">
        <v>1500</v>
      </c>
      <c r="J1220" s="41">
        <v>45280</v>
      </c>
      <c r="K1220" s="55" t="s">
        <v>20</v>
      </c>
      <c r="N1220" t="str">
        <f t="shared" si="98"/>
        <v>NÃO</v>
      </c>
      <c r="O1220" t="str">
        <f t="shared" si="94"/>
        <v/>
      </c>
      <c r="P1220" s="52" t="str">
        <f t="shared" si="99"/>
        <v>45280114020156662DIÁRIA45280</v>
      </c>
      <c r="Q1220" s="1">
        <f>IF(A1220=0,"",VLOOKUP($A1220,RESUMO!$A$8:$B$107,2,FALSE))</f>
        <v>41</v>
      </c>
    </row>
    <row r="1221" spans="1:17" x14ac:dyDescent="0.25">
      <c r="A1221" s="53">
        <v>45280</v>
      </c>
      <c r="B1221" s="1">
        <v>2</v>
      </c>
      <c r="D1221" s="54" t="s">
        <v>78</v>
      </c>
      <c r="E1221" s="42" t="s">
        <v>953</v>
      </c>
      <c r="I1221" s="71">
        <v>5715</v>
      </c>
      <c r="J1221" s="41">
        <v>45280</v>
      </c>
      <c r="K1221" s="55" t="s">
        <v>33</v>
      </c>
      <c r="N1221" t="str">
        <f t="shared" si="98"/>
        <v>NÃO</v>
      </c>
      <c r="O1221" t="str">
        <f t="shared" si="94"/>
        <v/>
      </c>
      <c r="P1221" s="52" t="str">
        <f t="shared" si="99"/>
        <v>452802AREIA E BRITA - PED. Nº 4060 / 4114 / 4252 / 425745280</v>
      </c>
      <c r="Q1221" s="1">
        <f>IF(A1221=0,"",VLOOKUP($A1221,RESUMO!$A$8:$B$107,2,FALSE))</f>
        <v>41</v>
      </c>
    </row>
    <row r="1222" spans="1:17" x14ac:dyDescent="0.25">
      <c r="A1222" s="53">
        <v>45280</v>
      </c>
      <c r="B1222" s="1">
        <v>2</v>
      </c>
      <c r="D1222" s="54" t="s">
        <v>954</v>
      </c>
      <c r="E1222" s="42" t="s">
        <v>955</v>
      </c>
      <c r="I1222" s="71">
        <v>781.2</v>
      </c>
      <c r="J1222" s="41">
        <v>45280</v>
      </c>
      <c r="K1222" s="55" t="s">
        <v>20</v>
      </c>
      <c r="N1222" t="str">
        <f t="shared" si="98"/>
        <v>NÃO</v>
      </c>
      <c r="O1222" t="str">
        <f t="shared" si="94"/>
        <v/>
      </c>
      <c r="P1222" s="52" t="str">
        <f t="shared" si="99"/>
        <v>452802PIX45280</v>
      </c>
      <c r="Q1222" s="1">
        <f>IF(A1222=0,"",VLOOKUP($A1222,RESUMO!$A$8:$B$107,2,FALSE))</f>
        <v>41</v>
      </c>
    </row>
    <row r="1223" spans="1:17" x14ac:dyDescent="0.25">
      <c r="A1223" s="53">
        <v>45280</v>
      </c>
      <c r="B1223" s="1">
        <v>3</v>
      </c>
      <c r="D1223" s="54" t="s">
        <v>956</v>
      </c>
      <c r="E1223" s="42" t="s">
        <v>644</v>
      </c>
      <c r="I1223" s="71">
        <v>68.400000000000006</v>
      </c>
      <c r="J1223" s="41">
        <v>45280</v>
      </c>
      <c r="K1223" s="55" t="s">
        <v>20</v>
      </c>
      <c r="N1223" t="str">
        <f t="shared" si="98"/>
        <v>SIM</v>
      </c>
      <c r="O1223" t="str">
        <f t="shared" si="94"/>
        <v/>
      </c>
      <c r="P1223" s="52" t="str">
        <f t="shared" si="99"/>
        <v>452803NF A EMITIR45280</v>
      </c>
      <c r="Q1223" s="1">
        <f>IF(A1223=0,"",VLOOKUP($A1223,RESUMO!$A$8:$B$107,2,FALSE))</f>
        <v>41</v>
      </c>
    </row>
    <row r="1224" spans="1:17" x14ac:dyDescent="0.25">
      <c r="A1224" s="53">
        <v>45280</v>
      </c>
      <c r="B1224" s="1">
        <v>3</v>
      </c>
      <c r="D1224" s="54" t="s">
        <v>398</v>
      </c>
      <c r="E1224" s="42" t="s">
        <v>957</v>
      </c>
      <c r="I1224" s="71">
        <v>607.86</v>
      </c>
      <c r="J1224" s="41">
        <v>45280</v>
      </c>
      <c r="K1224" s="55" t="s">
        <v>148</v>
      </c>
      <c r="N1224" t="str">
        <f t="shared" si="98"/>
        <v>SIM</v>
      </c>
      <c r="O1224" t="str">
        <f t="shared" si="94"/>
        <v/>
      </c>
      <c r="P1224" s="52" t="str">
        <f t="shared" si="99"/>
        <v>452803LOCAÇÃO DE ANDAIMES - NF 130345280</v>
      </c>
      <c r="Q1224" s="1">
        <f>IF(A1224=0,"",VLOOKUP($A1224,RESUMO!$A$8:$B$107,2,FALSE))</f>
        <v>41</v>
      </c>
    </row>
    <row r="1225" spans="1:17" x14ac:dyDescent="0.25">
      <c r="A1225" s="53">
        <v>45280</v>
      </c>
      <c r="B1225" s="1">
        <v>3</v>
      </c>
      <c r="D1225" s="54" t="s">
        <v>958</v>
      </c>
      <c r="I1225" s="71">
        <v>5716.95</v>
      </c>
      <c r="J1225" s="41">
        <v>45280</v>
      </c>
      <c r="K1225" s="55" t="s">
        <v>20</v>
      </c>
      <c r="N1225" t="str">
        <f t="shared" si="98"/>
        <v>NÃO</v>
      </c>
      <c r="O1225" t="str">
        <f t="shared" si="94"/>
        <v/>
      </c>
      <c r="P1225" s="52" t="str">
        <f t="shared" si="99"/>
        <v>45280345280</v>
      </c>
      <c r="Q1225" s="1">
        <f>IF(A1225=0,"",VLOOKUP($A1225,RESUMO!$A$8:$B$107,2,FALSE))</f>
        <v>41</v>
      </c>
    </row>
    <row r="1226" spans="1:17" x14ac:dyDescent="0.25">
      <c r="A1226" s="53">
        <v>45280</v>
      </c>
      <c r="B1226" s="1">
        <v>3</v>
      </c>
      <c r="D1226" s="54" t="s">
        <v>651</v>
      </c>
      <c r="E1226" s="42" t="s">
        <v>959</v>
      </c>
      <c r="I1226" s="71">
        <v>660</v>
      </c>
      <c r="J1226" s="41">
        <v>45285</v>
      </c>
      <c r="K1226" s="55" t="s">
        <v>148</v>
      </c>
      <c r="N1226" t="str">
        <f t="shared" si="98"/>
        <v>SIM</v>
      </c>
      <c r="O1226" t="str">
        <f t="shared" si="94"/>
        <v/>
      </c>
      <c r="P1226" s="52" t="str">
        <f t="shared" si="99"/>
        <v>452803LOCAÇÃO DE CAÇAMBAS - NF 91445285</v>
      </c>
      <c r="Q1226" s="1">
        <f>IF(A1226=0,"",VLOOKUP($A1226,RESUMO!$A$8:$B$107,2,FALSE))</f>
        <v>41</v>
      </c>
    </row>
    <row r="1227" spans="1:17" x14ac:dyDescent="0.25">
      <c r="A1227" s="53">
        <v>45280</v>
      </c>
      <c r="B1227" s="1">
        <v>3</v>
      </c>
      <c r="D1227" s="54" t="s">
        <v>145</v>
      </c>
      <c r="E1227" s="42" t="s">
        <v>960</v>
      </c>
      <c r="I1227" s="71">
        <v>580</v>
      </c>
      <c r="J1227" s="41">
        <v>45288</v>
      </c>
      <c r="K1227" s="55" t="s">
        <v>148</v>
      </c>
      <c r="N1227" t="str">
        <f t="shared" si="98"/>
        <v>SIM</v>
      </c>
      <c r="O1227" t="str">
        <f t="shared" si="94"/>
        <v/>
      </c>
      <c r="P1227" s="52" t="str">
        <f t="shared" si="99"/>
        <v>452803BETONEIRA E GUINCHO - NF 2281645288</v>
      </c>
      <c r="Q1227" s="1">
        <f>IF(A1227=0,"",VLOOKUP($A1227,RESUMO!$A$8:$B$107,2,FALSE))</f>
        <v>41</v>
      </c>
    </row>
    <row r="1228" spans="1:17" x14ac:dyDescent="0.25">
      <c r="A1228" s="53">
        <v>45280</v>
      </c>
      <c r="B1228" s="1">
        <v>3</v>
      </c>
      <c r="D1228" s="54" t="s">
        <v>606</v>
      </c>
      <c r="E1228" s="42" t="s">
        <v>961</v>
      </c>
      <c r="I1228" s="71">
        <v>2674.87</v>
      </c>
      <c r="J1228" s="41">
        <v>45288</v>
      </c>
      <c r="K1228" s="55" t="s">
        <v>20</v>
      </c>
      <c r="N1228" t="str">
        <f t="shared" si="98"/>
        <v>SIM</v>
      </c>
      <c r="O1228" t="str">
        <f t="shared" si="94"/>
        <v/>
      </c>
      <c r="P1228" s="52" t="str">
        <f t="shared" si="99"/>
        <v>452803CESTAS BASICAS - NF 22691345288</v>
      </c>
      <c r="Q1228" s="1">
        <f>IF(A1228=0,"",VLOOKUP($A1228,RESUMO!$A$8:$B$107,2,FALSE))</f>
        <v>41</v>
      </c>
    </row>
    <row r="1229" spans="1:17" x14ac:dyDescent="0.25">
      <c r="A1229" s="53">
        <v>45280</v>
      </c>
      <c r="B1229" s="1">
        <v>3</v>
      </c>
      <c r="D1229" s="54" t="s">
        <v>580</v>
      </c>
      <c r="E1229" s="42" t="s">
        <v>962</v>
      </c>
      <c r="I1229" s="71">
        <v>2464</v>
      </c>
      <c r="J1229" s="41">
        <v>45288</v>
      </c>
      <c r="K1229" s="55" t="s">
        <v>33</v>
      </c>
      <c r="N1229" t="str">
        <f t="shared" si="98"/>
        <v>SIM</v>
      </c>
      <c r="O1229" t="str">
        <f t="shared" si="94"/>
        <v/>
      </c>
      <c r="P1229" s="52" t="str">
        <f t="shared" si="99"/>
        <v>452803CIMENTO - NF 12496345288</v>
      </c>
      <c r="Q1229" s="1">
        <f>IF(A1229=0,"",VLOOKUP($A1229,RESUMO!$A$8:$B$107,2,FALSE))</f>
        <v>41</v>
      </c>
    </row>
    <row r="1230" spans="1:17" x14ac:dyDescent="0.25">
      <c r="A1230" s="53">
        <v>45280</v>
      </c>
      <c r="B1230" s="1">
        <v>3</v>
      </c>
      <c r="D1230" s="54" t="s">
        <v>605</v>
      </c>
      <c r="I1230" s="71">
        <v>138.66</v>
      </c>
      <c r="J1230" s="41">
        <v>45291</v>
      </c>
      <c r="K1230" s="55" t="s">
        <v>20</v>
      </c>
      <c r="N1230" t="str">
        <f t="shared" si="98"/>
        <v>NÃO</v>
      </c>
      <c r="O1230" t="str">
        <f t="shared" si="94"/>
        <v/>
      </c>
      <c r="P1230" s="52" t="str">
        <f t="shared" si="99"/>
        <v>45280345291</v>
      </c>
      <c r="Q1230" s="1">
        <f>IF(A1230=0,"",VLOOKUP($A1230,RESUMO!$A$8:$B$107,2,FALSE))</f>
        <v>41</v>
      </c>
    </row>
    <row r="1231" spans="1:17" x14ac:dyDescent="0.25">
      <c r="A1231" s="53">
        <v>45280</v>
      </c>
      <c r="B1231" s="1">
        <v>3</v>
      </c>
      <c r="D1231" s="54" t="s">
        <v>145</v>
      </c>
      <c r="E1231" s="42" t="s">
        <v>963</v>
      </c>
      <c r="I1231" s="71">
        <v>40</v>
      </c>
      <c r="J1231" s="41">
        <v>45294</v>
      </c>
      <c r="K1231" s="55" t="s">
        <v>148</v>
      </c>
      <c r="N1231" t="str">
        <f t="shared" si="98"/>
        <v>SIM</v>
      </c>
      <c r="O1231" t="str">
        <f t="shared" si="94"/>
        <v/>
      </c>
      <c r="P1231" s="52" t="str">
        <f t="shared" si="99"/>
        <v>452803CAÇAMBA PARA GUINCHO - NF 2287245294</v>
      </c>
      <c r="Q1231" s="1">
        <f>IF(A1231=0,"",VLOOKUP($A1231,RESUMO!$A$8:$B$107,2,FALSE))</f>
        <v>41</v>
      </c>
    </row>
    <row r="1232" spans="1:17" x14ac:dyDescent="0.25">
      <c r="A1232" s="53">
        <v>45280</v>
      </c>
      <c r="B1232" s="1">
        <v>3</v>
      </c>
      <c r="D1232" s="54" t="s">
        <v>592</v>
      </c>
      <c r="E1232" s="42" t="s">
        <v>964</v>
      </c>
      <c r="I1232" s="71">
        <v>2028.53</v>
      </c>
      <c r="J1232" s="41">
        <v>45301</v>
      </c>
      <c r="K1232" s="55" t="s">
        <v>33</v>
      </c>
      <c r="N1232" t="str">
        <f t="shared" si="98"/>
        <v>SIM</v>
      </c>
      <c r="O1232" t="str">
        <f t="shared" si="94"/>
        <v/>
      </c>
      <c r="P1232" s="52" t="str">
        <f t="shared" si="99"/>
        <v>452803MATERIAIS HIDRAULICOS - NF 44894645301</v>
      </c>
      <c r="Q1232" s="1">
        <f>IF(A1232=0,"",VLOOKUP($A1232,RESUMO!$A$8:$B$107,2,FALSE))</f>
        <v>41</v>
      </c>
    </row>
    <row r="1233" spans="1:17" x14ac:dyDescent="0.25">
      <c r="A1233" s="53">
        <v>45280</v>
      </c>
      <c r="B1233" s="1">
        <v>3</v>
      </c>
      <c r="D1233" s="54" t="s">
        <v>145</v>
      </c>
      <c r="E1233" s="42" t="s">
        <v>965</v>
      </c>
      <c r="I1233" s="71">
        <v>270</v>
      </c>
      <c r="J1233" s="41">
        <v>45301</v>
      </c>
      <c r="K1233" s="55" t="s">
        <v>148</v>
      </c>
      <c r="N1233" t="str">
        <f t="shared" si="98"/>
        <v>SIM</v>
      </c>
      <c r="O1233" t="str">
        <f t="shared" si="94"/>
        <v/>
      </c>
      <c r="P1233" s="52" t="str">
        <f t="shared" si="99"/>
        <v>452803MARTELO MAKITA - NF 2298045301</v>
      </c>
      <c r="Q1233" s="1">
        <f>IF(A1233=0,"",VLOOKUP($A1233,RESUMO!$A$8:$B$107,2,FALSE))</f>
        <v>41</v>
      </c>
    </row>
    <row r="1234" spans="1:17" x14ac:dyDescent="0.25">
      <c r="A1234" s="53">
        <v>45280</v>
      </c>
      <c r="B1234" s="1">
        <v>3</v>
      </c>
      <c r="D1234" s="54" t="s">
        <v>966</v>
      </c>
      <c r="E1234" s="42" t="s">
        <v>967</v>
      </c>
      <c r="I1234" s="71">
        <v>2855</v>
      </c>
      <c r="J1234" s="41">
        <v>45302</v>
      </c>
      <c r="K1234" s="55" t="s">
        <v>33</v>
      </c>
      <c r="N1234" t="str">
        <f t="shared" si="98"/>
        <v>SIM</v>
      </c>
      <c r="O1234" t="str">
        <f t="shared" si="94"/>
        <v/>
      </c>
      <c r="P1234" s="52" t="str">
        <f t="shared" si="99"/>
        <v>452803ARGAMASSA - NF 41445302</v>
      </c>
      <c r="Q1234" s="1">
        <f>IF(A1234=0,"",VLOOKUP($A1234,RESUMO!$A$8:$B$107,2,FALSE))</f>
        <v>41</v>
      </c>
    </row>
    <row r="1235" spans="1:17" x14ac:dyDescent="0.25">
      <c r="A1235" s="53">
        <v>45280</v>
      </c>
      <c r="B1235" s="1">
        <v>5</v>
      </c>
      <c r="D1235" s="54" t="s">
        <v>901</v>
      </c>
      <c r="E1235" s="42" t="s">
        <v>968</v>
      </c>
      <c r="I1235" s="71">
        <v>2470</v>
      </c>
      <c r="J1235" s="41">
        <v>45265</v>
      </c>
      <c r="K1235" s="55" t="s">
        <v>33</v>
      </c>
      <c r="N1235" t="str">
        <f t="shared" si="98"/>
        <v>SIM</v>
      </c>
      <c r="O1235" t="str">
        <f t="shared" si="94"/>
        <v>SIM</v>
      </c>
      <c r="P1235" s="52" t="str">
        <f t="shared" si="99"/>
        <v>452805TINTAS - NF 834345265</v>
      </c>
      <c r="Q1235" s="1">
        <f>IF(A1235=0,"",VLOOKUP($A1235,RESUMO!$A$8:$B$107,2,FALSE))</f>
        <v>41</v>
      </c>
    </row>
    <row r="1236" spans="1:17" x14ac:dyDescent="0.25">
      <c r="A1236" s="53">
        <v>45296</v>
      </c>
      <c r="B1236" s="1">
        <v>1</v>
      </c>
      <c r="C1236" t="s">
        <v>34</v>
      </c>
      <c r="D1236" t="s">
        <v>35</v>
      </c>
      <c r="E1236" t="s">
        <v>175</v>
      </c>
      <c r="I1236" s="71">
        <v>1443.12</v>
      </c>
      <c r="J1236" s="53">
        <v>45296</v>
      </c>
      <c r="K1236" s="55" t="s">
        <v>20</v>
      </c>
      <c r="N1236" t="str">
        <f t="shared" si="98"/>
        <v>NÃO</v>
      </c>
      <c r="O1236" t="str">
        <f t="shared" si="94"/>
        <v/>
      </c>
      <c r="P1236" s="52" t="str">
        <f t="shared" si="99"/>
        <v>45296170428051600SALÁRIO45296</v>
      </c>
      <c r="Q1236" s="1">
        <f>IF(A1236=0,"",VLOOKUP($A1236,RESUMO!$A$8:$B$107,2,FALSE))</f>
        <v>42</v>
      </c>
    </row>
    <row r="1237" spans="1:17" x14ac:dyDescent="0.25">
      <c r="A1237" s="53">
        <v>45296</v>
      </c>
      <c r="B1237" s="1">
        <v>1</v>
      </c>
      <c r="C1237" t="s">
        <v>279</v>
      </c>
      <c r="D1237" t="s">
        <v>280</v>
      </c>
      <c r="E1237" t="s">
        <v>175</v>
      </c>
      <c r="I1237" s="71">
        <v>3008.01</v>
      </c>
      <c r="J1237" s="53">
        <v>45296</v>
      </c>
      <c r="K1237" s="55" t="s">
        <v>20</v>
      </c>
      <c r="N1237" t="str">
        <f t="shared" si="98"/>
        <v>NÃO</v>
      </c>
      <c r="O1237" t="str">
        <f t="shared" si="94"/>
        <v/>
      </c>
      <c r="P1237" s="52" t="str">
        <f t="shared" si="99"/>
        <v>45296110526143614SALÁRIO45296</v>
      </c>
      <c r="Q1237" s="1">
        <f>IF(A1237=0,"",VLOOKUP($A1237,RESUMO!$A$8:$B$107,2,FALSE))</f>
        <v>42</v>
      </c>
    </row>
    <row r="1238" spans="1:17" x14ac:dyDescent="0.25">
      <c r="A1238" s="53">
        <v>45296</v>
      </c>
      <c r="B1238" s="1">
        <v>1</v>
      </c>
      <c r="C1238" s="67" t="s">
        <v>529</v>
      </c>
      <c r="D1238" s="54" t="s">
        <v>530</v>
      </c>
      <c r="E1238" t="s">
        <v>175</v>
      </c>
      <c r="I1238" s="71">
        <v>2178.35</v>
      </c>
      <c r="J1238" s="53">
        <v>45296</v>
      </c>
      <c r="K1238" s="55" t="s">
        <v>20</v>
      </c>
      <c r="N1238" t="str">
        <f t="shared" si="98"/>
        <v>NÃO</v>
      </c>
      <c r="O1238" t="str">
        <f t="shared" si="94"/>
        <v/>
      </c>
      <c r="P1238" s="52" t="str">
        <f t="shared" si="99"/>
        <v>45296193649070600SALÁRIO45296</v>
      </c>
      <c r="Q1238" s="1">
        <f>IF(A1238=0,"",VLOOKUP($A1238,RESUMO!$A$8:$B$107,2,FALSE))</f>
        <v>42</v>
      </c>
    </row>
    <row r="1239" spans="1:17" x14ac:dyDescent="0.25">
      <c r="A1239" s="53">
        <v>45296</v>
      </c>
      <c r="B1239" s="1">
        <v>1</v>
      </c>
      <c r="C1239" t="s">
        <v>334</v>
      </c>
      <c r="D1239" t="s">
        <v>335</v>
      </c>
      <c r="E1239" t="s">
        <v>175</v>
      </c>
      <c r="I1239" s="71">
        <v>1619.1</v>
      </c>
      <c r="J1239" s="53">
        <v>45296</v>
      </c>
      <c r="K1239" s="55" t="s">
        <v>20</v>
      </c>
      <c r="N1239" t="str">
        <f t="shared" si="98"/>
        <v>NÃO</v>
      </c>
      <c r="O1239" t="str">
        <f t="shared" si="94"/>
        <v/>
      </c>
      <c r="P1239" s="52" t="str">
        <f t="shared" si="99"/>
        <v>45296103124439600SALÁRIO45296</v>
      </c>
      <c r="Q1239" s="1">
        <f>IF(A1239=0,"",VLOOKUP($A1239,RESUMO!$A$8:$B$107,2,FALSE))</f>
        <v>42</v>
      </c>
    </row>
    <row r="1240" spans="1:17" x14ac:dyDescent="0.25">
      <c r="A1240" s="53">
        <v>45296</v>
      </c>
      <c r="B1240" s="1">
        <v>1</v>
      </c>
      <c r="C1240" t="s">
        <v>282</v>
      </c>
      <c r="D1240" t="s">
        <v>283</v>
      </c>
      <c r="E1240" t="s">
        <v>175</v>
      </c>
      <c r="I1240" s="71">
        <v>1814.55</v>
      </c>
      <c r="J1240" s="53">
        <v>45296</v>
      </c>
      <c r="K1240" s="55" t="s">
        <v>20</v>
      </c>
      <c r="N1240" t="str">
        <f t="shared" si="98"/>
        <v>NÃO</v>
      </c>
      <c r="O1240" t="str">
        <f t="shared" si="94"/>
        <v/>
      </c>
      <c r="P1240" s="52" t="str">
        <f t="shared" si="99"/>
        <v>45296114758063613SALÁRIO45296</v>
      </c>
      <c r="Q1240" s="1">
        <f>IF(A1240=0,"",VLOOKUP($A1240,RESUMO!$A$8:$B$107,2,FALSE))</f>
        <v>42</v>
      </c>
    </row>
    <row r="1241" spans="1:17" x14ac:dyDescent="0.25">
      <c r="A1241" s="53">
        <v>45296</v>
      </c>
      <c r="B1241" s="1">
        <v>1</v>
      </c>
      <c r="C1241" t="s">
        <v>285</v>
      </c>
      <c r="D1241" t="s">
        <v>286</v>
      </c>
      <c r="E1241" t="s">
        <v>175</v>
      </c>
      <c r="I1241" s="71">
        <v>1950.6</v>
      </c>
      <c r="J1241" s="53">
        <v>45296</v>
      </c>
      <c r="K1241" s="55" t="s">
        <v>20</v>
      </c>
      <c r="N1241" t="str">
        <f t="shared" si="98"/>
        <v>NÃO</v>
      </c>
      <c r="O1241" t="str">
        <f t="shared" si="94"/>
        <v/>
      </c>
      <c r="P1241" s="52" t="str">
        <f t="shared" si="99"/>
        <v>45296106493573610SALÁRIO45296</v>
      </c>
      <c r="Q1241" s="1">
        <f>IF(A1241=0,"",VLOOKUP($A1241,RESUMO!$A$8:$B$107,2,FALSE))</f>
        <v>42</v>
      </c>
    </row>
    <row r="1242" spans="1:17" x14ac:dyDescent="0.25">
      <c r="A1242" s="53">
        <v>45296</v>
      </c>
      <c r="B1242" s="1">
        <v>1</v>
      </c>
      <c r="C1242" s="68" t="s">
        <v>531</v>
      </c>
      <c r="D1242" t="s">
        <v>532</v>
      </c>
      <c r="E1242" s="42" t="s">
        <v>19</v>
      </c>
      <c r="I1242" s="71">
        <v>950</v>
      </c>
      <c r="J1242" s="53">
        <v>45296</v>
      </c>
      <c r="K1242" s="55" t="s">
        <v>20</v>
      </c>
      <c r="N1242" t="str">
        <f t="shared" si="98"/>
        <v>NÃO</v>
      </c>
      <c r="O1242" t="str">
        <f t="shared" si="94"/>
        <v/>
      </c>
      <c r="P1242" s="52" t="str">
        <f t="shared" si="99"/>
        <v>45296106182897635DIÁRIA45296</v>
      </c>
      <c r="Q1242" s="1">
        <f>IF(A1242=0,"",VLOOKUP($A1242,RESUMO!$A$8:$B$107,2,FALSE))</f>
        <v>42</v>
      </c>
    </row>
    <row r="1243" spans="1:17" x14ac:dyDescent="0.25">
      <c r="A1243" s="53">
        <v>45296</v>
      </c>
      <c r="B1243" s="1">
        <v>1</v>
      </c>
      <c r="C1243" t="s">
        <v>17</v>
      </c>
      <c r="D1243" t="s">
        <v>18</v>
      </c>
      <c r="E1243" s="42" t="s">
        <v>19</v>
      </c>
      <c r="I1243" s="71">
        <v>760</v>
      </c>
      <c r="J1243" s="53">
        <v>45296</v>
      </c>
      <c r="K1243" s="55" t="s">
        <v>20</v>
      </c>
      <c r="N1243" t="str">
        <f t="shared" si="98"/>
        <v>NÃO</v>
      </c>
      <c r="O1243" t="str">
        <f t="shared" si="94"/>
        <v/>
      </c>
      <c r="P1243" s="52" t="str">
        <f t="shared" si="99"/>
        <v>45296112125858606DIÁRIA45296</v>
      </c>
      <c r="Q1243" s="1">
        <f>IF(A1243=0,"",VLOOKUP($A1243,RESUMO!$A$8:$B$107,2,FALSE))</f>
        <v>42</v>
      </c>
    </row>
    <row r="1244" spans="1:17" x14ac:dyDescent="0.25">
      <c r="A1244" s="53">
        <v>45296</v>
      </c>
      <c r="B1244" s="1">
        <v>1</v>
      </c>
      <c r="C1244" s="51" t="s">
        <v>790</v>
      </c>
      <c r="D1244" s="54" t="s">
        <v>791</v>
      </c>
      <c r="E1244" s="42" t="s">
        <v>19</v>
      </c>
      <c r="I1244" s="71">
        <v>750</v>
      </c>
      <c r="J1244" s="53">
        <v>45296</v>
      </c>
      <c r="K1244" s="55" t="s">
        <v>20</v>
      </c>
      <c r="N1244" t="str">
        <f t="shared" si="98"/>
        <v>NÃO</v>
      </c>
      <c r="O1244" t="str">
        <f t="shared" si="94"/>
        <v/>
      </c>
      <c r="P1244" s="52" t="str">
        <f t="shared" si="99"/>
        <v>45296100000012793DIÁRIA45296</v>
      </c>
      <c r="Q1244" s="1">
        <f>IF(A1244=0,"",VLOOKUP($A1244,RESUMO!$A$8:$B$107,2,FALSE))</f>
        <v>42</v>
      </c>
    </row>
    <row r="1245" spans="1:17" x14ac:dyDescent="0.25">
      <c r="A1245" s="53">
        <v>45296</v>
      </c>
      <c r="B1245" s="1">
        <v>1</v>
      </c>
      <c r="C1245" t="s">
        <v>391</v>
      </c>
      <c r="D1245" t="s">
        <v>392</v>
      </c>
      <c r="E1245" s="42" t="s">
        <v>19</v>
      </c>
      <c r="I1245" s="71">
        <v>950</v>
      </c>
      <c r="J1245" s="53">
        <v>45296</v>
      </c>
      <c r="K1245" s="55" t="s">
        <v>20</v>
      </c>
      <c r="N1245" t="str">
        <f t="shared" si="98"/>
        <v>NÃO</v>
      </c>
      <c r="O1245" t="str">
        <f t="shared" si="94"/>
        <v/>
      </c>
      <c r="P1245" s="52" t="str">
        <f t="shared" si="99"/>
        <v>45296111776778650DIÁRIA45296</v>
      </c>
      <c r="Q1245" s="1">
        <f>IF(A1245=0,"",VLOOKUP($A1245,RESUMO!$A$8:$B$107,2,FALSE))</f>
        <v>42</v>
      </c>
    </row>
    <row r="1246" spans="1:17" x14ac:dyDescent="0.25">
      <c r="A1246" s="53">
        <v>45296</v>
      </c>
      <c r="B1246" s="1">
        <v>1</v>
      </c>
      <c r="C1246" s="67" t="s">
        <v>824</v>
      </c>
      <c r="D1246" s="54" t="s">
        <v>825</v>
      </c>
      <c r="E1246" s="42" t="s">
        <v>19</v>
      </c>
      <c r="I1246" s="71">
        <v>450</v>
      </c>
      <c r="J1246" s="53">
        <v>45296</v>
      </c>
      <c r="K1246" s="55" t="s">
        <v>20</v>
      </c>
      <c r="N1246" t="str">
        <f t="shared" si="98"/>
        <v>NÃO</v>
      </c>
      <c r="O1246" t="str">
        <f t="shared" si="94"/>
        <v/>
      </c>
      <c r="P1246" s="52" t="str">
        <f t="shared" si="99"/>
        <v>45296114020156662DIÁRIA45296</v>
      </c>
      <c r="Q1246" s="1">
        <f>IF(A1246=0,"",VLOOKUP($A1246,RESUMO!$A$8:$B$107,2,FALSE))</f>
        <v>42</v>
      </c>
    </row>
    <row r="1247" spans="1:17" x14ac:dyDescent="0.25">
      <c r="A1247" s="53">
        <v>45296</v>
      </c>
      <c r="B1247" s="1">
        <v>2</v>
      </c>
      <c r="D1247" s="54" t="s">
        <v>78</v>
      </c>
      <c r="E1247" s="42" t="s">
        <v>969</v>
      </c>
      <c r="I1247" s="71">
        <v>2795</v>
      </c>
      <c r="J1247" s="53">
        <v>45296</v>
      </c>
      <c r="K1247" s="55" t="s">
        <v>33</v>
      </c>
      <c r="N1247" t="str">
        <f t="shared" si="98"/>
        <v>NÃO</v>
      </c>
      <c r="O1247" t="str">
        <f t="shared" si="94"/>
        <v/>
      </c>
      <c r="P1247" s="52" t="str">
        <f t="shared" si="99"/>
        <v>452962AREIA E VIAGENS DE TERRA - PED. Nº 4182 / 430045296</v>
      </c>
      <c r="Q1247" s="1">
        <f>IF(A1247=0,"",VLOOKUP($A1247,RESUMO!$A$8:$B$107,2,FALSE))</f>
        <v>42</v>
      </c>
    </row>
    <row r="1248" spans="1:17" x14ac:dyDescent="0.25">
      <c r="A1248" s="53">
        <v>45296</v>
      </c>
      <c r="B1248" s="1">
        <v>3</v>
      </c>
      <c r="D1248" s="54" t="s">
        <v>970</v>
      </c>
      <c r="I1248" s="71">
        <v>1816.56</v>
      </c>
      <c r="J1248" s="53">
        <v>45298</v>
      </c>
      <c r="K1248" s="55" t="s">
        <v>20</v>
      </c>
      <c r="N1248" t="str">
        <f t="shared" si="98"/>
        <v>NÃO</v>
      </c>
      <c r="O1248" t="str">
        <f t="shared" si="94"/>
        <v/>
      </c>
      <c r="P1248" s="52" t="str">
        <f t="shared" si="99"/>
        <v>45296345298</v>
      </c>
      <c r="Q1248" s="1">
        <f>IF(A1248=0,"",VLOOKUP($A1248,RESUMO!$A$8:$B$107,2,FALSE))</f>
        <v>42</v>
      </c>
    </row>
    <row r="1249" spans="1:17" x14ac:dyDescent="0.25">
      <c r="A1249" s="53">
        <v>45296</v>
      </c>
      <c r="B1249" s="1">
        <v>3</v>
      </c>
      <c r="D1249" s="54" t="s">
        <v>971</v>
      </c>
      <c r="E1249" s="42" t="s">
        <v>168</v>
      </c>
      <c r="I1249" s="71">
        <v>781.2</v>
      </c>
      <c r="J1249" s="53">
        <v>45299</v>
      </c>
      <c r="K1249" s="55" t="s">
        <v>20</v>
      </c>
      <c r="N1249" t="str">
        <f t="shared" si="98"/>
        <v>NÃO</v>
      </c>
      <c r="O1249" t="str">
        <f t="shared" si="94"/>
        <v/>
      </c>
      <c r="P1249" s="52" t="str">
        <f t="shared" si="99"/>
        <v>452963BOLETO45299</v>
      </c>
      <c r="Q1249" s="1">
        <f>IF(A1249=0,"",VLOOKUP($A1249,RESUMO!$A$8:$B$107,2,FALSE))</f>
        <v>42</v>
      </c>
    </row>
    <row r="1250" spans="1:17" x14ac:dyDescent="0.25">
      <c r="A1250" s="53">
        <v>45296</v>
      </c>
      <c r="B1250" s="1">
        <v>3</v>
      </c>
      <c r="D1250" s="54" t="s">
        <v>972</v>
      </c>
      <c r="E1250" s="42" t="s">
        <v>626</v>
      </c>
      <c r="I1250" s="71">
        <v>245</v>
      </c>
      <c r="J1250" s="53">
        <v>45299</v>
      </c>
      <c r="K1250" s="55" t="s">
        <v>20</v>
      </c>
      <c r="N1250" t="str">
        <f t="shared" si="98"/>
        <v>SIM</v>
      </c>
      <c r="O1250" t="str">
        <f t="shared" si="94"/>
        <v/>
      </c>
      <c r="P1250" s="52" t="str">
        <f t="shared" si="99"/>
        <v>452963 NF A EMITIR45299</v>
      </c>
      <c r="Q1250" s="1">
        <f>IF(A1250=0,"",VLOOKUP($A1250,RESUMO!$A$8:$B$107,2,FALSE))</f>
        <v>42</v>
      </c>
    </row>
    <row r="1251" spans="1:17" x14ac:dyDescent="0.25">
      <c r="A1251" s="53">
        <v>45296</v>
      </c>
      <c r="B1251" s="1">
        <v>3</v>
      </c>
      <c r="D1251" s="54" t="s">
        <v>973</v>
      </c>
      <c r="I1251" s="71">
        <v>115</v>
      </c>
      <c r="J1251" s="53">
        <v>45299</v>
      </c>
      <c r="K1251" s="55" t="s">
        <v>53</v>
      </c>
      <c r="N1251" t="str">
        <f t="shared" si="98"/>
        <v>NÃO</v>
      </c>
      <c r="O1251" t="str">
        <f t="shared" si="94"/>
        <v/>
      </c>
      <c r="P1251" s="52" t="str">
        <f t="shared" si="99"/>
        <v>45296345299</v>
      </c>
      <c r="Q1251" s="1">
        <f>IF(A1251=0,"",VLOOKUP($A1251,RESUMO!$A$8:$B$107,2,FALSE))</f>
        <v>42</v>
      </c>
    </row>
    <row r="1252" spans="1:17" x14ac:dyDescent="0.25">
      <c r="A1252" s="53">
        <v>45296</v>
      </c>
      <c r="B1252" s="1">
        <v>3</v>
      </c>
      <c r="D1252" s="54" t="s">
        <v>271</v>
      </c>
      <c r="E1252" s="42" t="s">
        <v>974</v>
      </c>
      <c r="I1252" s="71">
        <v>1175.9000000000001</v>
      </c>
      <c r="J1252" s="53">
        <v>45303</v>
      </c>
      <c r="K1252" s="55" t="s">
        <v>33</v>
      </c>
      <c r="N1252" t="str">
        <f t="shared" si="98"/>
        <v>SIM</v>
      </c>
      <c r="O1252" t="str">
        <f t="shared" si="94"/>
        <v/>
      </c>
      <c r="P1252" s="52" t="str">
        <f t="shared" si="99"/>
        <v>452963MATERIAIS DIVERSOS - NF 127045303</v>
      </c>
      <c r="Q1252" s="1">
        <f>IF(A1252=0,"",VLOOKUP($A1252,RESUMO!$A$8:$B$107,2,FALSE))</f>
        <v>42</v>
      </c>
    </row>
    <row r="1253" spans="1:17" x14ac:dyDescent="0.25">
      <c r="A1253" s="53">
        <v>45296</v>
      </c>
      <c r="B1253" s="1">
        <v>3</v>
      </c>
      <c r="D1253" s="54" t="s">
        <v>145</v>
      </c>
      <c r="E1253" s="42" t="s">
        <v>975</v>
      </c>
      <c r="I1253" s="71">
        <v>160</v>
      </c>
      <c r="J1253" s="53">
        <v>45308</v>
      </c>
      <c r="K1253" s="55" t="s">
        <v>148</v>
      </c>
      <c r="N1253" t="str">
        <f t="shared" si="98"/>
        <v>SIM</v>
      </c>
      <c r="O1253" t="str">
        <f t="shared" si="94"/>
        <v/>
      </c>
      <c r="P1253" s="52" t="str">
        <f t="shared" si="99"/>
        <v>452963MARTELETE - NF 2302745308</v>
      </c>
      <c r="Q1253" s="1">
        <f>IF(A1253=0,"",VLOOKUP($A1253,RESUMO!$A$8:$B$107,2,FALSE))</f>
        <v>42</v>
      </c>
    </row>
    <row r="1254" spans="1:17" x14ac:dyDescent="0.25">
      <c r="A1254" s="53">
        <v>45296</v>
      </c>
      <c r="B1254" s="1">
        <v>3</v>
      </c>
      <c r="D1254" s="54" t="s">
        <v>976</v>
      </c>
      <c r="I1254" s="71">
        <v>6512.61</v>
      </c>
      <c r="J1254" s="53">
        <v>45310</v>
      </c>
      <c r="K1254" s="55" t="s">
        <v>20</v>
      </c>
      <c r="N1254" t="str">
        <f t="shared" si="98"/>
        <v>NÃO</v>
      </c>
      <c r="O1254" t="str">
        <f t="shared" si="94"/>
        <v/>
      </c>
      <c r="P1254" s="52" t="str">
        <f t="shared" si="99"/>
        <v>45296345310</v>
      </c>
      <c r="Q1254" s="1">
        <f>IF(A1254=0,"",VLOOKUP($A1254,RESUMO!$A$8:$B$107,2,FALSE))</f>
        <v>42</v>
      </c>
    </row>
    <row r="1255" spans="1:17" x14ac:dyDescent="0.25">
      <c r="A1255" s="53">
        <v>45296</v>
      </c>
      <c r="B1255" s="1">
        <v>3</v>
      </c>
      <c r="D1255" s="54" t="s">
        <v>606</v>
      </c>
      <c r="E1255" s="42" t="s">
        <v>977</v>
      </c>
      <c r="I1255" s="71">
        <v>976.14</v>
      </c>
      <c r="J1255" s="53">
        <v>45311</v>
      </c>
      <c r="K1255" s="55" t="s">
        <v>20</v>
      </c>
      <c r="N1255" t="str">
        <f t="shared" si="98"/>
        <v>SIM</v>
      </c>
      <c r="O1255" t="str">
        <f t="shared" si="94"/>
        <v/>
      </c>
      <c r="P1255" s="52" t="str">
        <f t="shared" si="99"/>
        <v>452963CESTAS DE NATAL - NF 22880545311</v>
      </c>
      <c r="Q1255" s="1">
        <f>IF(A1255=0,"",VLOOKUP($A1255,RESUMO!$A$8:$B$107,2,FALSE))</f>
        <v>42</v>
      </c>
    </row>
    <row r="1256" spans="1:17" x14ac:dyDescent="0.25">
      <c r="A1256" s="53">
        <v>45296</v>
      </c>
      <c r="B1256" s="1">
        <v>3</v>
      </c>
      <c r="D1256" s="54" t="s">
        <v>669</v>
      </c>
      <c r="E1256" s="42" t="s">
        <v>978</v>
      </c>
      <c r="I1256" s="71">
        <v>966.98</v>
      </c>
      <c r="J1256" s="53">
        <v>45313</v>
      </c>
      <c r="K1256" s="55" t="s">
        <v>148</v>
      </c>
      <c r="N1256" t="str">
        <f t="shared" si="98"/>
        <v>NÃO</v>
      </c>
      <c r="O1256" t="str">
        <f t="shared" si="94"/>
        <v/>
      </c>
      <c r="P1256" s="52" t="str">
        <f t="shared" si="99"/>
        <v>452963LOCAÇÃO DE ANDAIMES - ND 6145845313</v>
      </c>
      <c r="Q1256" s="1">
        <f>IF(A1256=0,"",VLOOKUP($A1256,RESUMO!$A$8:$B$107,2,FALSE))</f>
        <v>42</v>
      </c>
    </row>
    <row r="1257" spans="1:17" x14ac:dyDescent="0.25">
      <c r="A1257" s="53">
        <v>45296</v>
      </c>
      <c r="B1257" s="1">
        <v>3</v>
      </c>
      <c r="D1257" s="54" t="s">
        <v>580</v>
      </c>
      <c r="E1257" s="42" t="s">
        <v>979</v>
      </c>
      <c r="I1257" s="71">
        <v>2464</v>
      </c>
      <c r="J1257" s="53">
        <v>45314</v>
      </c>
      <c r="K1257" s="55" t="s">
        <v>33</v>
      </c>
      <c r="N1257" t="str">
        <f t="shared" si="98"/>
        <v>SIM</v>
      </c>
      <c r="O1257" t="str">
        <f t="shared" si="94"/>
        <v/>
      </c>
      <c r="P1257" s="52" t="str">
        <f t="shared" si="99"/>
        <v>452963CIMENTO - NF 12543545314</v>
      </c>
      <c r="Q1257" s="1">
        <f>IF(A1257=0,"",VLOOKUP($A1257,RESUMO!$A$8:$B$107,2,FALSE))</f>
        <v>42</v>
      </c>
    </row>
    <row r="1258" spans="1:17" x14ac:dyDescent="0.25">
      <c r="A1258" s="53">
        <v>45311</v>
      </c>
      <c r="B1258" s="1">
        <v>1</v>
      </c>
      <c r="C1258" t="s">
        <v>34</v>
      </c>
      <c r="D1258" t="s">
        <v>35</v>
      </c>
      <c r="E1258" t="s">
        <v>175</v>
      </c>
      <c r="I1258" s="71">
        <v>612</v>
      </c>
      <c r="J1258" s="53">
        <v>45311</v>
      </c>
      <c r="K1258" s="55" t="s">
        <v>20</v>
      </c>
      <c r="N1258" t="str">
        <f t="shared" si="98"/>
        <v>NÃO</v>
      </c>
      <c r="O1258" t="str">
        <f t="shared" si="94"/>
        <v/>
      </c>
      <c r="P1258" s="52" t="str">
        <f t="shared" si="99"/>
        <v>45311170428051600SALÁRIO45311</v>
      </c>
      <c r="Q1258" s="1">
        <f>IF(A1258=0,"",VLOOKUP($A1258,RESUMO!$A$8:$B$107,2,FALSE))</f>
        <v>43</v>
      </c>
    </row>
    <row r="1259" spans="1:17" x14ac:dyDescent="0.25">
      <c r="A1259" s="53">
        <v>45311</v>
      </c>
      <c r="B1259" s="1">
        <v>1</v>
      </c>
      <c r="C1259" t="s">
        <v>279</v>
      </c>
      <c r="D1259" t="s">
        <v>280</v>
      </c>
      <c r="E1259" t="s">
        <v>175</v>
      </c>
      <c r="I1259" s="71">
        <v>2129.1999999999998</v>
      </c>
      <c r="J1259" s="53">
        <v>45311</v>
      </c>
      <c r="K1259" s="55" t="s">
        <v>20</v>
      </c>
      <c r="N1259" t="str">
        <f t="shared" si="98"/>
        <v>NÃO</v>
      </c>
      <c r="O1259" t="str">
        <f t="shared" si="94"/>
        <v/>
      </c>
      <c r="P1259" s="52" t="str">
        <f t="shared" si="99"/>
        <v>45311110526143614SALÁRIO45311</v>
      </c>
      <c r="Q1259" s="1">
        <f>IF(A1259=0,"",VLOOKUP($A1259,RESUMO!$A$8:$B$107,2,FALSE))</f>
        <v>43</v>
      </c>
    </row>
    <row r="1260" spans="1:17" x14ac:dyDescent="0.25">
      <c r="A1260" s="53">
        <v>45311</v>
      </c>
      <c r="B1260" s="1">
        <v>1</v>
      </c>
      <c r="C1260" s="67" t="s">
        <v>529</v>
      </c>
      <c r="D1260" s="54" t="s">
        <v>530</v>
      </c>
      <c r="E1260" t="s">
        <v>175</v>
      </c>
      <c r="I1260" s="71">
        <v>1052</v>
      </c>
      <c r="J1260" s="53">
        <v>45311</v>
      </c>
      <c r="K1260" s="55" t="s">
        <v>20</v>
      </c>
      <c r="N1260" t="str">
        <f t="shared" si="98"/>
        <v>NÃO</v>
      </c>
      <c r="O1260" t="str">
        <f t="shared" si="94"/>
        <v/>
      </c>
      <c r="P1260" s="52" t="str">
        <f t="shared" si="99"/>
        <v>45311193649070600SALÁRIO45311</v>
      </c>
      <c r="Q1260" s="1">
        <f>IF(A1260=0,"",VLOOKUP($A1260,RESUMO!$A$8:$B$107,2,FALSE))</f>
        <v>43</v>
      </c>
    </row>
    <row r="1261" spans="1:17" x14ac:dyDescent="0.25">
      <c r="A1261" s="53">
        <v>45311</v>
      </c>
      <c r="B1261" s="1">
        <v>1</v>
      </c>
      <c r="C1261" t="s">
        <v>334</v>
      </c>
      <c r="D1261" t="s">
        <v>335</v>
      </c>
      <c r="E1261" t="s">
        <v>175</v>
      </c>
      <c r="I1261" s="71">
        <v>612</v>
      </c>
      <c r="J1261" s="53">
        <v>45311</v>
      </c>
      <c r="K1261" s="55" t="s">
        <v>20</v>
      </c>
      <c r="N1261" t="str">
        <f t="shared" si="98"/>
        <v>NÃO</v>
      </c>
      <c r="O1261" t="str">
        <f t="shared" si="94"/>
        <v/>
      </c>
      <c r="P1261" s="52" t="str">
        <f t="shared" si="99"/>
        <v>45311103124439600SALÁRIO45311</v>
      </c>
      <c r="Q1261" s="1">
        <f>IF(A1261=0,"",VLOOKUP($A1261,RESUMO!$A$8:$B$107,2,FALSE))</f>
        <v>43</v>
      </c>
    </row>
    <row r="1262" spans="1:17" x14ac:dyDescent="0.25">
      <c r="A1262" s="53">
        <v>45311</v>
      </c>
      <c r="B1262" s="1">
        <v>1</v>
      </c>
      <c r="C1262" t="s">
        <v>282</v>
      </c>
      <c r="D1262" t="s">
        <v>283</v>
      </c>
      <c r="E1262" t="s">
        <v>175</v>
      </c>
      <c r="I1262" s="71">
        <v>778</v>
      </c>
      <c r="J1262" s="53">
        <v>45311</v>
      </c>
      <c r="K1262" s="55" t="s">
        <v>20</v>
      </c>
      <c r="N1262" t="str">
        <f t="shared" si="98"/>
        <v>NÃO</v>
      </c>
      <c r="O1262" t="str">
        <f t="shared" si="94"/>
        <v/>
      </c>
      <c r="P1262" s="52" t="str">
        <f t="shared" si="99"/>
        <v>45311114758063613SALÁRIO45311</v>
      </c>
      <c r="Q1262" s="1">
        <f>IF(A1262=0,"",VLOOKUP($A1262,RESUMO!$A$8:$B$107,2,FALSE))</f>
        <v>43</v>
      </c>
    </row>
    <row r="1263" spans="1:17" x14ac:dyDescent="0.25">
      <c r="A1263" s="53">
        <v>45311</v>
      </c>
      <c r="B1263" s="1">
        <v>1</v>
      </c>
      <c r="C1263" t="s">
        <v>285</v>
      </c>
      <c r="D1263" t="s">
        <v>286</v>
      </c>
      <c r="E1263" t="s">
        <v>175</v>
      </c>
      <c r="I1263" s="71">
        <v>872</v>
      </c>
      <c r="J1263" s="53">
        <v>45311</v>
      </c>
      <c r="K1263" s="55" t="s">
        <v>20</v>
      </c>
      <c r="N1263" t="str">
        <f t="shared" si="98"/>
        <v>NÃO</v>
      </c>
      <c r="O1263" t="str">
        <f t="shared" si="94"/>
        <v/>
      </c>
      <c r="P1263" s="52" t="str">
        <f t="shared" si="99"/>
        <v>45311106493573610SALÁRIO45311</v>
      </c>
      <c r="Q1263" s="1">
        <f>IF(A1263=0,"",VLOOKUP($A1263,RESUMO!$A$8:$B$107,2,FALSE))</f>
        <v>43</v>
      </c>
    </row>
    <row r="1264" spans="1:17" x14ac:dyDescent="0.25">
      <c r="A1264" s="53">
        <v>45311</v>
      </c>
      <c r="B1264" s="1">
        <v>1</v>
      </c>
      <c r="C1264" s="68" t="s">
        <v>531</v>
      </c>
      <c r="D1264" t="s">
        <v>532</v>
      </c>
      <c r="E1264" s="42" t="s">
        <v>19</v>
      </c>
      <c r="I1264" s="71">
        <v>1710</v>
      </c>
      <c r="J1264" s="53">
        <v>45311</v>
      </c>
      <c r="K1264" s="55" t="s">
        <v>20</v>
      </c>
      <c r="N1264" t="str">
        <f t="shared" si="98"/>
        <v>NÃO</v>
      </c>
      <c r="O1264" t="str">
        <f t="shared" si="94"/>
        <v/>
      </c>
      <c r="P1264" s="52" t="str">
        <f t="shared" si="99"/>
        <v>45311106182897635DIÁRIA45311</v>
      </c>
      <c r="Q1264" s="1">
        <f>IF(A1264=0,"",VLOOKUP($A1264,RESUMO!$A$8:$B$107,2,FALSE))</f>
        <v>43</v>
      </c>
    </row>
    <row r="1265" spans="1:17" x14ac:dyDescent="0.25">
      <c r="A1265" s="53">
        <v>45311</v>
      </c>
      <c r="B1265" s="1">
        <v>1</v>
      </c>
      <c r="C1265" t="s">
        <v>17</v>
      </c>
      <c r="D1265" t="s">
        <v>18</v>
      </c>
      <c r="E1265" s="42" t="s">
        <v>19</v>
      </c>
      <c r="I1265" s="71">
        <v>190</v>
      </c>
      <c r="J1265" s="53">
        <v>45311</v>
      </c>
      <c r="K1265" s="55" t="s">
        <v>20</v>
      </c>
      <c r="N1265" t="str">
        <f t="shared" si="98"/>
        <v>NÃO</v>
      </c>
      <c r="O1265" t="str">
        <f t="shared" si="94"/>
        <v/>
      </c>
      <c r="P1265" s="52" t="str">
        <f t="shared" si="99"/>
        <v>45311112125858606DIÁRIA45311</v>
      </c>
      <c r="Q1265" s="1">
        <f>IF(A1265=0,"",VLOOKUP($A1265,RESUMO!$A$8:$B$107,2,FALSE))</f>
        <v>43</v>
      </c>
    </row>
    <row r="1266" spans="1:17" x14ac:dyDescent="0.25">
      <c r="A1266" s="53">
        <v>45311</v>
      </c>
      <c r="B1266" s="1">
        <v>1</v>
      </c>
      <c r="C1266" s="51" t="s">
        <v>790</v>
      </c>
      <c r="D1266" s="54" t="s">
        <v>791</v>
      </c>
      <c r="E1266" s="42" t="s">
        <v>19</v>
      </c>
      <c r="I1266" s="71">
        <v>1500</v>
      </c>
      <c r="J1266" s="53">
        <v>45311</v>
      </c>
      <c r="K1266" s="55" t="s">
        <v>20</v>
      </c>
      <c r="N1266" t="str">
        <f t="shared" si="98"/>
        <v>NÃO</v>
      </c>
      <c r="O1266" t="str">
        <f t="shared" ref="O1266:O1329" si="100">IF($B1266=5,"SIM","")</f>
        <v/>
      </c>
      <c r="P1266" s="52" t="str">
        <f t="shared" si="99"/>
        <v>45311100000012793DIÁRIA45311</v>
      </c>
      <c r="Q1266" s="1">
        <f>IF(A1266=0,"",VLOOKUP($A1266,RESUMO!$A$8:$B$107,2,FALSE))</f>
        <v>43</v>
      </c>
    </row>
    <row r="1267" spans="1:17" x14ac:dyDescent="0.25">
      <c r="A1267" s="53">
        <v>45311</v>
      </c>
      <c r="B1267" s="1">
        <v>1</v>
      </c>
      <c r="C1267" t="s">
        <v>391</v>
      </c>
      <c r="D1267" t="s">
        <v>392</v>
      </c>
      <c r="E1267" s="42" t="s">
        <v>19</v>
      </c>
      <c r="I1267" s="71">
        <v>1900</v>
      </c>
      <c r="J1267" s="53">
        <v>45311</v>
      </c>
      <c r="K1267" s="55" t="s">
        <v>20</v>
      </c>
      <c r="N1267" t="str">
        <f t="shared" si="98"/>
        <v>NÃO</v>
      </c>
      <c r="O1267" t="str">
        <f t="shared" si="100"/>
        <v/>
      </c>
      <c r="P1267" s="52" t="str">
        <f t="shared" si="99"/>
        <v>45311111776778650DIÁRIA45311</v>
      </c>
      <c r="Q1267" s="1">
        <f>IF(A1267=0,"",VLOOKUP($A1267,RESUMO!$A$8:$B$107,2,FALSE))</f>
        <v>43</v>
      </c>
    </row>
    <row r="1268" spans="1:17" x14ac:dyDescent="0.25">
      <c r="A1268" s="53">
        <v>45311</v>
      </c>
      <c r="B1268" s="1">
        <v>1</v>
      </c>
      <c r="C1268" s="67" t="s">
        <v>824</v>
      </c>
      <c r="D1268" s="54" t="s">
        <v>825</v>
      </c>
      <c r="E1268" s="42" t="s">
        <v>19</v>
      </c>
      <c r="I1268" s="71">
        <v>150</v>
      </c>
      <c r="J1268" s="53">
        <v>45311</v>
      </c>
      <c r="K1268" s="55" t="s">
        <v>20</v>
      </c>
      <c r="N1268" t="str">
        <f t="shared" si="98"/>
        <v>NÃO</v>
      </c>
      <c r="O1268" t="str">
        <f t="shared" si="100"/>
        <v/>
      </c>
      <c r="P1268" s="52" t="str">
        <f t="shared" si="99"/>
        <v>45311114020156662DIÁRIA45311</v>
      </c>
      <c r="Q1268" s="1">
        <f>IF(A1268=0,"",VLOOKUP($A1268,RESUMO!$A$8:$B$107,2,FALSE))</f>
        <v>43</v>
      </c>
    </row>
    <row r="1269" spans="1:17" x14ac:dyDescent="0.25">
      <c r="A1269" s="53">
        <v>45311</v>
      </c>
      <c r="B1269" s="1">
        <v>2</v>
      </c>
      <c r="D1269" s="54" t="s">
        <v>78</v>
      </c>
      <c r="E1269" s="42" t="s">
        <v>980</v>
      </c>
      <c r="I1269" s="71">
        <v>2925</v>
      </c>
      <c r="J1269" s="53">
        <v>45311</v>
      </c>
      <c r="K1269" s="55" t="s">
        <v>33</v>
      </c>
      <c r="N1269" t="str">
        <f t="shared" si="98"/>
        <v>NÃO</v>
      </c>
      <c r="O1269" t="str">
        <f t="shared" si="100"/>
        <v/>
      </c>
      <c r="P1269" s="52" t="str">
        <f t="shared" si="99"/>
        <v>453112AREIA E BRITA 0 - PED. Nº 4190 / 419445311</v>
      </c>
      <c r="Q1269" s="1">
        <f>IF(A1269=0,"",VLOOKUP($A1269,RESUMO!$A$8:$B$107,2,FALSE))</f>
        <v>43</v>
      </c>
    </row>
    <row r="1270" spans="1:17" x14ac:dyDescent="0.25">
      <c r="A1270" s="53">
        <v>45311</v>
      </c>
      <c r="B1270" s="1">
        <v>3</v>
      </c>
      <c r="D1270" s="54" t="s">
        <v>981</v>
      </c>
      <c r="E1270" s="42" t="s">
        <v>644</v>
      </c>
      <c r="I1270" s="71">
        <v>68.400000000000006</v>
      </c>
      <c r="J1270" s="53">
        <v>45311</v>
      </c>
      <c r="K1270" s="55" t="s">
        <v>20</v>
      </c>
      <c r="N1270" t="str">
        <f t="shared" si="98"/>
        <v>SIM</v>
      </c>
      <c r="O1270" t="str">
        <f t="shared" si="100"/>
        <v/>
      </c>
      <c r="P1270" s="52" t="str">
        <f t="shared" si="99"/>
        <v>453113NF A EMITIR45311</v>
      </c>
      <c r="Q1270" s="1">
        <f>IF(A1270=0,"",VLOOKUP($A1270,RESUMO!$A$8:$B$107,2,FALSE))</f>
        <v>43</v>
      </c>
    </row>
    <row r="1271" spans="1:17" x14ac:dyDescent="0.25">
      <c r="A1271" s="53">
        <v>45311</v>
      </c>
      <c r="B1271" s="1">
        <v>3</v>
      </c>
      <c r="D1271" s="54" t="s">
        <v>398</v>
      </c>
      <c r="E1271" s="42" t="s">
        <v>982</v>
      </c>
      <c r="I1271" s="71">
        <v>607.91999999999996</v>
      </c>
      <c r="J1271" s="53">
        <v>45311</v>
      </c>
      <c r="K1271" s="55" t="s">
        <v>148</v>
      </c>
      <c r="N1271" t="str">
        <f t="shared" si="98"/>
        <v>SIM</v>
      </c>
      <c r="O1271" t="str">
        <f t="shared" si="100"/>
        <v/>
      </c>
      <c r="P1271" s="52" t="str">
        <f t="shared" si="99"/>
        <v>453113LOCAÇÃO DE ANDAIMES - NF 3545311</v>
      </c>
      <c r="Q1271" s="1">
        <f>IF(A1271=0,"",VLOOKUP($A1271,RESUMO!$A$8:$B$107,2,FALSE))</f>
        <v>43</v>
      </c>
    </row>
    <row r="1272" spans="1:17" x14ac:dyDescent="0.25">
      <c r="A1272" s="53">
        <v>45311</v>
      </c>
      <c r="B1272" s="1">
        <v>3</v>
      </c>
      <c r="D1272" s="54" t="s">
        <v>832</v>
      </c>
      <c r="E1272" s="42" t="s">
        <v>983</v>
      </c>
      <c r="I1272" s="71">
        <v>330</v>
      </c>
      <c r="J1272" s="53">
        <v>45313</v>
      </c>
      <c r="K1272" s="55" t="s">
        <v>148</v>
      </c>
      <c r="N1272" t="str">
        <f t="shared" si="98"/>
        <v>SIM</v>
      </c>
      <c r="O1272" t="str">
        <f t="shared" si="100"/>
        <v/>
      </c>
      <c r="P1272" s="52" t="str">
        <f t="shared" si="99"/>
        <v>453113LOCAÇÃO DE CAÇAMBA - NF 106745313</v>
      </c>
      <c r="Q1272" s="1">
        <f>IF(A1272=0,"",VLOOKUP($A1272,RESUMO!$A$8:$B$107,2,FALSE))</f>
        <v>43</v>
      </c>
    </row>
    <row r="1273" spans="1:17" x14ac:dyDescent="0.25">
      <c r="A1273" s="53">
        <v>45311</v>
      </c>
      <c r="B1273" s="1">
        <v>3</v>
      </c>
      <c r="D1273" s="54" t="s">
        <v>832</v>
      </c>
      <c r="E1273" s="42" t="s">
        <v>984</v>
      </c>
      <c r="I1273" s="71">
        <v>330</v>
      </c>
      <c r="J1273" s="53">
        <v>45314</v>
      </c>
      <c r="K1273" s="55" t="s">
        <v>148</v>
      </c>
      <c r="N1273" t="str">
        <f t="shared" si="98"/>
        <v>SIM</v>
      </c>
      <c r="O1273" t="str">
        <f t="shared" si="100"/>
        <v/>
      </c>
      <c r="P1273" s="52" t="str">
        <f t="shared" si="99"/>
        <v>453113LOCAÇÃO DE CAÇAMBA - NF 101845314</v>
      </c>
      <c r="Q1273" s="1">
        <f>IF(A1273=0,"",VLOOKUP($A1273,RESUMO!$A$8:$B$107,2,FALSE))</f>
        <v>43</v>
      </c>
    </row>
    <row r="1274" spans="1:17" x14ac:dyDescent="0.25">
      <c r="A1274" s="53">
        <v>45311</v>
      </c>
      <c r="B1274" s="1">
        <v>3</v>
      </c>
      <c r="D1274" s="54" t="s">
        <v>606</v>
      </c>
      <c r="E1274" s="42" t="s">
        <v>985</v>
      </c>
      <c r="I1274" s="71">
        <v>2701.27</v>
      </c>
      <c r="J1274" s="53">
        <v>45319</v>
      </c>
      <c r="K1274" s="55" t="s">
        <v>20</v>
      </c>
      <c r="N1274" t="str">
        <f t="shared" si="98"/>
        <v>SIM</v>
      </c>
      <c r="O1274" t="str">
        <f t="shared" si="100"/>
        <v/>
      </c>
      <c r="P1274" s="52" t="str">
        <f t="shared" si="99"/>
        <v>453113CESTAS BASICAS - NF 23015345319</v>
      </c>
      <c r="Q1274" s="1">
        <f>IF(A1274=0,"",VLOOKUP($A1274,RESUMO!$A$8:$B$107,2,FALSE))</f>
        <v>43</v>
      </c>
    </row>
    <row r="1275" spans="1:17" x14ac:dyDescent="0.25">
      <c r="A1275" s="53">
        <v>45311</v>
      </c>
      <c r="B1275" s="1">
        <v>3</v>
      </c>
      <c r="D1275" s="54" t="s">
        <v>145</v>
      </c>
      <c r="E1275" s="42" t="s">
        <v>986</v>
      </c>
      <c r="I1275" s="71">
        <v>580</v>
      </c>
      <c r="J1275" s="53">
        <v>45322</v>
      </c>
      <c r="K1275" s="55" t="s">
        <v>148</v>
      </c>
      <c r="N1275" t="str">
        <f t="shared" ref="N1275:N1338" si="101">IF(ISERROR(SEARCH("NF",E1275,1)),"NÃO","SIM")</f>
        <v>SIM</v>
      </c>
      <c r="O1275" t="str">
        <f t="shared" si="100"/>
        <v/>
      </c>
      <c r="P1275" s="52" t="str">
        <f t="shared" ref="P1275:P1338" si="102">A1275&amp;B1275&amp;C1275&amp;E1275&amp;G1275&amp;EDATE(J1275,0)</f>
        <v>453113BETONEIRA E GUINCHO - NF 2310345322</v>
      </c>
      <c r="Q1275" s="1">
        <f>IF(A1275=0,"",VLOOKUP($A1275,RESUMO!$A$8:$B$107,2,FALSE))</f>
        <v>43</v>
      </c>
    </row>
    <row r="1276" spans="1:17" x14ac:dyDescent="0.25">
      <c r="A1276" s="53">
        <v>45311</v>
      </c>
      <c r="B1276" s="1">
        <v>3</v>
      </c>
      <c r="D1276" s="54" t="s">
        <v>987</v>
      </c>
      <c r="I1276" s="71">
        <v>138.66</v>
      </c>
      <c r="J1276" s="53">
        <v>45322</v>
      </c>
      <c r="K1276" s="55" t="s">
        <v>20</v>
      </c>
      <c r="N1276" t="str">
        <f t="shared" si="101"/>
        <v>NÃO</v>
      </c>
      <c r="O1276" t="str">
        <f t="shared" si="100"/>
        <v/>
      </c>
      <c r="P1276" s="52" t="str">
        <f t="shared" si="102"/>
        <v>45311345322</v>
      </c>
      <c r="Q1276" s="1">
        <f>IF(A1276=0,"",VLOOKUP($A1276,RESUMO!$A$8:$B$107,2,FALSE))</f>
        <v>43</v>
      </c>
    </row>
    <row r="1277" spans="1:17" x14ac:dyDescent="0.25">
      <c r="A1277" s="53">
        <v>45311</v>
      </c>
      <c r="B1277" s="1">
        <v>3</v>
      </c>
      <c r="D1277" s="54" t="s">
        <v>145</v>
      </c>
      <c r="E1277" s="42" t="s">
        <v>988</v>
      </c>
      <c r="I1277" s="71">
        <v>40</v>
      </c>
      <c r="J1277" s="53">
        <v>45325</v>
      </c>
      <c r="K1277" s="55" t="s">
        <v>148</v>
      </c>
      <c r="N1277" t="str">
        <f t="shared" si="101"/>
        <v>SIM</v>
      </c>
      <c r="O1277" t="str">
        <f t="shared" si="100"/>
        <v/>
      </c>
      <c r="P1277" s="52" t="str">
        <f t="shared" si="102"/>
        <v>453113CAÇAMBA PARA GUINCHO - NF 2316345325</v>
      </c>
      <c r="Q1277" s="1">
        <f>IF(A1277=0,"",VLOOKUP($A1277,RESUMO!$A$8:$B$107,2,FALSE))</f>
        <v>43</v>
      </c>
    </row>
    <row r="1278" spans="1:17" x14ac:dyDescent="0.25">
      <c r="A1278" s="53">
        <v>45311</v>
      </c>
      <c r="B1278" s="1">
        <v>5</v>
      </c>
      <c r="D1278" s="54" t="s">
        <v>326</v>
      </c>
      <c r="E1278" s="42" t="s">
        <v>989</v>
      </c>
      <c r="I1278" s="71">
        <v>727</v>
      </c>
      <c r="J1278" s="53">
        <v>45299</v>
      </c>
      <c r="K1278" s="55" t="s">
        <v>33</v>
      </c>
      <c r="N1278" t="str">
        <f t="shared" si="101"/>
        <v>NÃO</v>
      </c>
      <c r="O1278" t="str">
        <f t="shared" si="100"/>
        <v>SIM</v>
      </c>
      <c r="P1278" s="52" t="str">
        <f t="shared" si="102"/>
        <v>453115BLOCO VAZADOS45299</v>
      </c>
      <c r="Q1278" s="1">
        <f>IF(A1278=0,"",VLOOKUP($A1278,RESUMO!$A$8:$B$107,2,FALSE))</f>
        <v>43</v>
      </c>
    </row>
    <row r="1279" spans="1:17" x14ac:dyDescent="0.25">
      <c r="A1279" s="53">
        <v>45327</v>
      </c>
      <c r="B1279" s="1">
        <v>1</v>
      </c>
      <c r="C1279" t="s">
        <v>34</v>
      </c>
      <c r="D1279" t="s">
        <v>35</v>
      </c>
      <c r="E1279" t="s">
        <v>175</v>
      </c>
      <c r="I1279" s="71">
        <v>1465.11</v>
      </c>
      <c r="J1279" s="53">
        <v>45328</v>
      </c>
      <c r="K1279" s="55" t="s">
        <v>20</v>
      </c>
      <c r="N1279" t="str">
        <f t="shared" si="101"/>
        <v>NÃO</v>
      </c>
      <c r="O1279" t="str">
        <f t="shared" si="100"/>
        <v/>
      </c>
      <c r="P1279" s="52" t="str">
        <f t="shared" si="102"/>
        <v>45327170428051600SALÁRIO45328</v>
      </c>
      <c r="Q1279" s="1">
        <f>IF(A1279=0,"",VLOOKUP($A1279,RESUMO!$A$8:$B$107,2,FALSE))</f>
        <v>44</v>
      </c>
    </row>
    <row r="1280" spans="1:17" x14ac:dyDescent="0.25">
      <c r="A1280" s="53">
        <v>45327</v>
      </c>
      <c r="B1280" s="1">
        <v>1</v>
      </c>
      <c r="C1280" t="s">
        <v>279</v>
      </c>
      <c r="D1280" t="s">
        <v>280</v>
      </c>
      <c r="E1280" t="s">
        <v>175</v>
      </c>
      <c r="I1280" s="71">
        <v>2924.1</v>
      </c>
      <c r="J1280" s="53">
        <v>45328</v>
      </c>
      <c r="K1280" s="55" t="s">
        <v>20</v>
      </c>
      <c r="N1280" t="str">
        <f t="shared" si="101"/>
        <v>NÃO</v>
      </c>
      <c r="O1280" t="str">
        <f t="shared" si="100"/>
        <v/>
      </c>
      <c r="P1280" s="52" t="str">
        <f t="shared" si="102"/>
        <v>45327110526143614SALÁRIO45328</v>
      </c>
      <c r="Q1280" s="1">
        <f>IF(A1280=0,"",VLOOKUP($A1280,RESUMO!$A$8:$B$107,2,FALSE))</f>
        <v>44</v>
      </c>
    </row>
    <row r="1281" spans="1:17" x14ac:dyDescent="0.25">
      <c r="A1281" s="53">
        <v>45327</v>
      </c>
      <c r="B1281" s="1">
        <v>1</v>
      </c>
      <c r="C1281" s="67" t="s">
        <v>529</v>
      </c>
      <c r="D1281" s="54" t="s">
        <v>530</v>
      </c>
      <c r="E1281" t="s">
        <v>175</v>
      </c>
      <c r="I1281" s="71">
        <v>2317.98</v>
      </c>
      <c r="J1281" s="53">
        <v>45328</v>
      </c>
      <c r="K1281" s="55" t="s">
        <v>20</v>
      </c>
      <c r="N1281" t="str">
        <f t="shared" si="101"/>
        <v>NÃO</v>
      </c>
      <c r="O1281" t="str">
        <f t="shared" si="100"/>
        <v/>
      </c>
      <c r="P1281" s="52" t="str">
        <f t="shared" si="102"/>
        <v>45327193649070600SALÁRIO45328</v>
      </c>
      <c r="Q1281" s="1">
        <f>IF(A1281=0,"",VLOOKUP($A1281,RESUMO!$A$8:$B$107,2,FALSE))</f>
        <v>44</v>
      </c>
    </row>
    <row r="1282" spans="1:17" x14ac:dyDescent="0.25">
      <c r="A1282" s="53">
        <v>45327</v>
      </c>
      <c r="B1282" s="1">
        <v>1</v>
      </c>
      <c r="C1282" t="s">
        <v>334</v>
      </c>
      <c r="D1282" t="s">
        <v>335</v>
      </c>
      <c r="E1282" t="s">
        <v>175</v>
      </c>
      <c r="I1282" s="71">
        <v>937.07</v>
      </c>
      <c r="J1282" s="53">
        <v>45328</v>
      </c>
      <c r="K1282" s="55" t="s">
        <v>20</v>
      </c>
      <c r="N1282" t="str">
        <f t="shared" si="101"/>
        <v>NÃO</v>
      </c>
      <c r="O1282" t="str">
        <f t="shared" si="100"/>
        <v/>
      </c>
      <c r="P1282" s="52" t="str">
        <f t="shared" si="102"/>
        <v>45327103124439600SALÁRIO45328</v>
      </c>
      <c r="Q1282" s="1">
        <f>IF(A1282=0,"",VLOOKUP($A1282,RESUMO!$A$8:$B$107,2,FALSE))</f>
        <v>44</v>
      </c>
    </row>
    <row r="1283" spans="1:17" x14ac:dyDescent="0.25">
      <c r="A1283" s="53">
        <v>45327</v>
      </c>
      <c r="B1283" s="1">
        <v>1</v>
      </c>
      <c r="C1283" t="s">
        <v>282</v>
      </c>
      <c r="D1283" t="s">
        <v>283</v>
      </c>
      <c r="E1283" t="s">
        <v>175</v>
      </c>
      <c r="I1283" s="71">
        <v>1266.3399999999999</v>
      </c>
      <c r="J1283" s="53">
        <v>45328</v>
      </c>
      <c r="K1283" s="55" t="s">
        <v>20</v>
      </c>
      <c r="N1283" t="str">
        <f t="shared" si="101"/>
        <v>NÃO</v>
      </c>
      <c r="O1283" t="str">
        <f t="shared" si="100"/>
        <v/>
      </c>
      <c r="P1283" s="52" t="str">
        <f t="shared" si="102"/>
        <v>45327114758063613SALÁRIO45328</v>
      </c>
      <c r="Q1283" s="1">
        <f>IF(A1283=0,"",VLOOKUP($A1283,RESUMO!$A$8:$B$107,2,FALSE))</f>
        <v>44</v>
      </c>
    </row>
    <row r="1284" spans="1:17" x14ac:dyDescent="0.25">
      <c r="A1284" s="53">
        <v>45327</v>
      </c>
      <c r="B1284" s="1">
        <v>1</v>
      </c>
      <c r="C1284" t="s">
        <v>285</v>
      </c>
      <c r="D1284" t="s">
        <v>286</v>
      </c>
      <c r="E1284" t="s">
        <v>175</v>
      </c>
      <c r="I1284" s="71">
        <v>1314.98</v>
      </c>
      <c r="J1284" s="53">
        <v>45328</v>
      </c>
      <c r="K1284" s="55" t="s">
        <v>20</v>
      </c>
      <c r="N1284" t="str">
        <f t="shared" si="101"/>
        <v>NÃO</v>
      </c>
      <c r="O1284" t="str">
        <f t="shared" si="100"/>
        <v/>
      </c>
      <c r="P1284" s="52" t="str">
        <f t="shared" si="102"/>
        <v>45327106493573610SALÁRIO45328</v>
      </c>
      <c r="Q1284" s="1">
        <f>IF(A1284=0,"",VLOOKUP($A1284,RESUMO!$A$8:$B$107,2,FALSE))</f>
        <v>44</v>
      </c>
    </row>
    <row r="1285" spans="1:17" x14ac:dyDescent="0.25">
      <c r="A1285" s="53">
        <v>45327</v>
      </c>
      <c r="B1285" s="1">
        <v>1</v>
      </c>
      <c r="C1285" s="68" t="s">
        <v>531</v>
      </c>
      <c r="D1285" t="s">
        <v>532</v>
      </c>
      <c r="E1285" s="42" t="s">
        <v>19</v>
      </c>
      <c r="I1285" s="71">
        <v>2400</v>
      </c>
      <c r="J1285" s="53">
        <v>45328</v>
      </c>
      <c r="K1285" s="55" t="s">
        <v>20</v>
      </c>
      <c r="N1285" t="str">
        <f t="shared" si="101"/>
        <v>NÃO</v>
      </c>
      <c r="O1285" t="str">
        <f t="shared" si="100"/>
        <v/>
      </c>
      <c r="P1285" s="52" t="str">
        <f t="shared" si="102"/>
        <v>45327106182897635DIÁRIA45328</v>
      </c>
      <c r="Q1285" s="1">
        <f>IF(A1285=0,"",VLOOKUP($A1285,RESUMO!$A$8:$B$107,2,FALSE))</f>
        <v>44</v>
      </c>
    </row>
    <row r="1286" spans="1:17" x14ac:dyDescent="0.25">
      <c r="A1286" s="53">
        <v>45327</v>
      </c>
      <c r="B1286" s="1">
        <v>1</v>
      </c>
      <c r="C1286" s="51" t="s">
        <v>790</v>
      </c>
      <c r="D1286" s="54" t="s">
        <v>791</v>
      </c>
      <c r="E1286" s="42" t="s">
        <v>19</v>
      </c>
      <c r="I1286" s="71">
        <v>1920</v>
      </c>
      <c r="J1286" s="53">
        <v>45328</v>
      </c>
      <c r="K1286" s="55" t="s">
        <v>20</v>
      </c>
      <c r="N1286" t="str">
        <f t="shared" si="101"/>
        <v>NÃO</v>
      </c>
      <c r="O1286" t="str">
        <f t="shared" si="100"/>
        <v/>
      </c>
      <c r="P1286" s="52" t="str">
        <f t="shared" si="102"/>
        <v>45327100000012793DIÁRIA45328</v>
      </c>
      <c r="Q1286" s="1">
        <f>IF(A1286=0,"",VLOOKUP($A1286,RESUMO!$A$8:$B$107,2,FALSE))</f>
        <v>44</v>
      </c>
    </row>
    <row r="1287" spans="1:17" x14ac:dyDescent="0.25">
      <c r="A1287" s="53">
        <v>45327</v>
      </c>
      <c r="B1287" s="1">
        <v>1</v>
      </c>
      <c r="C1287" t="s">
        <v>391</v>
      </c>
      <c r="D1287" t="s">
        <v>392</v>
      </c>
      <c r="E1287" s="42" t="s">
        <v>19</v>
      </c>
      <c r="I1287" s="71">
        <v>2400</v>
      </c>
      <c r="J1287" s="53">
        <v>45328</v>
      </c>
      <c r="K1287" s="55" t="s">
        <v>20</v>
      </c>
      <c r="N1287" t="str">
        <f t="shared" si="101"/>
        <v>NÃO</v>
      </c>
      <c r="O1287" t="str">
        <f t="shared" si="100"/>
        <v/>
      </c>
      <c r="P1287" s="52" t="str">
        <f t="shared" si="102"/>
        <v>45327111776778650DIÁRIA45328</v>
      </c>
      <c r="Q1287" s="1">
        <f>IF(A1287=0,"",VLOOKUP($A1287,RESUMO!$A$8:$B$107,2,FALSE))</f>
        <v>44</v>
      </c>
    </row>
    <row r="1288" spans="1:17" x14ac:dyDescent="0.25">
      <c r="A1288" s="53">
        <v>45327</v>
      </c>
      <c r="B1288" s="1">
        <v>2</v>
      </c>
      <c r="D1288" s="54" t="s">
        <v>78</v>
      </c>
      <c r="E1288" s="42" t="s">
        <v>990</v>
      </c>
      <c r="I1288" s="71">
        <v>2925</v>
      </c>
      <c r="J1288" s="53">
        <v>45328</v>
      </c>
      <c r="K1288" s="55" t="s">
        <v>33</v>
      </c>
      <c r="N1288" t="str">
        <f t="shared" si="101"/>
        <v>NÃO</v>
      </c>
      <c r="O1288" t="str">
        <f t="shared" si="100"/>
        <v/>
      </c>
      <c r="P1288" s="52" t="str">
        <f t="shared" si="102"/>
        <v>453272BRITA E AREIA - PED. 4424 / 442545328</v>
      </c>
      <c r="Q1288" s="1">
        <f>IF(A1288=0,"",VLOOKUP($A1288,RESUMO!$A$8:$B$107,2,FALSE))</f>
        <v>44</v>
      </c>
    </row>
    <row r="1289" spans="1:17" x14ac:dyDescent="0.25">
      <c r="A1289" s="53">
        <v>45327</v>
      </c>
      <c r="B1289" s="1">
        <v>3</v>
      </c>
      <c r="D1289" s="54" t="s">
        <v>991</v>
      </c>
      <c r="I1289" s="71">
        <v>1197.69</v>
      </c>
      <c r="J1289" s="53">
        <v>45329</v>
      </c>
      <c r="K1289" s="55" t="s">
        <v>20</v>
      </c>
      <c r="N1289" t="str">
        <f t="shared" si="101"/>
        <v>NÃO</v>
      </c>
      <c r="O1289" t="str">
        <f t="shared" si="100"/>
        <v/>
      </c>
      <c r="P1289" s="52" t="str">
        <f t="shared" si="102"/>
        <v>45327345329</v>
      </c>
      <c r="Q1289" s="1">
        <f>IF(A1289=0,"",VLOOKUP($A1289,RESUMO!$A$8:$B$107,2,FALSE))</f>
        <v>44</v>
      </c>
    </row>
    <row r="1290" spans="1:17" x14ac:dyDescent="0.25">
      <c r="A1290" s="53">
        <v>45327</v>
      </c>
      <c r="B1290" s="1">
        <v>3</v>
      </c>
      <c r="D1290" s="54" t="s">
        <v>992</v>
      </c>
      <c r="E1290" s="42" t="s">
        <v>168</v>
      </c>
      <c r="I1290" s="71">
        <v>847.2</v>
      </c>
      <c r="J1290" s="53">
        <v>45330</v>
      </c>
      <c r="K1290" s="55" t="s">
        <v>20</v>
      </c>
      <c r="N1290" t="str">
        <f t="shared" si="101"/>
        <v>NÃO</v>
      </c>
      <c r="O1290" t="str">
        <f t="shared" si="100"/>
        <v/>
      </c>
      <c r="P1290" s="52" t="str">
        <f t="shared" si="102"/>
        <v>453273BOLETO45330</v>
      </c>
      <c r="Q1290" s="1">
        <f>IF(A1290=0,"",VLOOKUP($A1290,RESUMO!$A$8:$B$107,2,FALSE))</f>
        <v>44</v>
      </c>
    </row>
    <row r="1291" spans="1:17" x14ac:dyDescent="0.25">
      <c r="A1291" s="53">
        <v>45327</v>
      </c>
      <c r="B1291" s="1">
        <v>3</v>
      </c>
      <c r="D1291" s="54" t="s">
        <v>993</v>
      </c>
      <c r="E1291" s="42" t="s">
        <v>626</v>
      </c>
      <c r="I1291" s="71">
        <v>245</v>
      </c>
      <c r="J1291" s="53">
        <v>45330</v>
      </c>
      <c r="K1291" s="55" t="s">
        <v>20</v>
      </c>
      <c r="N1291" t="str">
        <f t="shared" si="101"/>
        <v>SIM</v>
      </c>
      <c r="O1291" t="str">
        <f t="shared" si="100"/>
        <v/>
      </c>
      <c r="P1291" s="52" t="str">
        <f t="shared" si="102"/>
        <v>453273 NF A EMITIR45330</v>
      </c>
      <c r="Q1291" s="1">
        <f>IF(A1291=0,"",VLOOKUP($A1291,RESUMO!$A$8:$B$107,2,FALSE))</f>
        <v>44</v>
      </c>
    </row>
    <row r="1292" spans="1:17" x14ac:dyDescent="0.25">
      <c r="A1292" s="53">
        <v>45327</v>
      </c>
      <c r="B1292" s="1">
        <v>3</v>
      </c>
      <c r="D1292" s="54" t="s">
        <v>994</v>
      </c>
      <c r="I1292" s="71">
        <v>115</v>
      </c>
      <c r="J1292" s="53">
        <v>45330</v>
      </c>
      <c r="K1292" s="55" t="s">
        <v>53</v>
      </c>
      <c r="N1292" t="str">
        <f t="shared" si="101"/>
        <v>NÃO</v>
      </c>
      <c r="O1292" t="str">
        <f t="shared" si="100"/>
        <v/>
      </c>
      <c r="P1292" s="52" t="str">
        <f t="shared" si="102"/>
        <v>45327345330</v>
      </c>
      <c r="Q1292" s="1">
        <f>IF(A1292=0,"",VLOOKUP($A1292,RESUMO!$A$8:$B$107,2,FALSE))</f>
        <v>44</v>
      </c>
    </row>
    <row r="1293" spans="1:17" x14ac:dyDescent="0.25">
      <c r="A1293" s="53">
        <v>45327</v>
      </c>
      <c r="B1293" s="1">
        <v>3</v>
      </c>
      <c r="D1293" s="54" t="s">
        <v>669</v>
      </c>
      <c r="E1293" s="42" t="s">
        <v>995</v>
      </c>
      <c r="I1293" s="71">
        <v>966.98</v>
      </c>
      <c r="J1293" s="53">
        <v>45330</v>
      </c>
      <c r="K1293" s="55" t="s">
        <v>148</v>
      </c>
      <c r="N1293" t="str">
        <f t="shared" si="101"/>
        <v>NÃO</v>
      </c>
      <c r="O1293" t="str">
        <f t="shared" si="100"/>
        <v/>
      </c>
      <c r="P1293" s="52" t="str">
        <f t="shared" si="102"/>
        <v>453273LOCAÇÃO DE ANDAIMES - ND 6183345330</v>
      </c>
      <c r="Q1293" s="1">
        <f>IF(A1293=0,"",VLOOKUP($A1293,RESUMO!$A$8:$B$107,2,FALSE))</f>
        <v>44</v>
      </c>
    </row>
    <row r="1294" spans="1:17" x14ac:dyDescent="0.25">
      <c r="A1294" s="53">
        <v>45327</v>
      </c>
      <c r="B1294" s="1">
        <v>3</v>
      </c>
      <c r="D1294" s="54" t="s">
        <v>271</v>
      </c>
      <c r="E1294" s="42" t="s">
        <v>996</v>
      </c>
      <c r="I1294" s="71">
        <v>741.4</v>
      </c>
      <c r="J1294" s="53">
        <v>45330</v>
      </c>
      <c r="K1294" s="55" t="s">
        <v>33</v>
      </c>
      <c r="N1294" t="str">
        <f t="shared" si="101"/>
        <v>SIM</v>
      </c>
      <c r="O1294" t="str">
        <f t="shared" si="100"/>
        <v/>
      </c>
      <c r="P1294" s="52" t="str">
        <f t="shared" si="102"/>
        <v>453273MATERIAIS DIVERSOS - NF 127445330</v>
      </c>
      <c r="Q1294" s="1">
        <f>IF(A1294=0,"",VLOOKUP($A1294,RESUMO!$A$8:$B$107,2,FALSE))</f>
        <v>44</v>
      </c>
    </row>
    <row r="1295" spans="1:17" x14ac:dyDescent="0.25">
      <c r="A1295" s="53">
        <v>45327</v>
      </c>
      <c r="B1295" s="1">
        <v>3</v>
      </c>
      <c r="D1295" s="54" t="s">
        <v>580</v>
      </c>
      <c r="E1295" s="42" t="s">
        <v>997</v>
      </c>
      <c r="I1295" s="71">
        <v>2464</v>
      </c>
      <c r="J1295" s="53">
        <v>45331</v>
      </c>
      <c r="K1295" s="55" t="s">
        <v>33</v>
      </c>
      <c r="N1295" t="str">
        <f t="shared" si="101"/>
        <v>SIM</v>
      </c>
      <c r="O1295" t="str">
        <f t="shared" si="100"/>
        <v/>
      </c>
      <c r="P1295" s="52" t="str">
        <f t="shared" si="102"/>
        <v>453273CIMENTO - NF 12586045331</v>
      </c>
      <c r="Q1295" s="1">
        <f>IF(A1295=0,"",VLOOKUP($A1295,RESUMO!$A$8:$B$107,2,FALSE))</f>
        <v>44</v>
      </c>
    </row>
    <row r="1296" spans="1:17" x14ac:dyDescent="0.25">
      <c r="A1296" s="53">
        <v>45327</v>
      </c>
      <c r="B1296" s="1">
        <v>3</v>
      </c>
      <c r="D1296" s="54" t="s">
        <v>145</v>
      </c>
      <c r="E1296" s="42" t="s">
        <v>998</v>
      </c>
      <c r="I1296" s="71">
        <v>270</v>
      </c>
      <c r="J1296" s="53">
        <v>45332</v>
      </c>
      <c r="K1296" s="55" t="s">
        <v>148</v>
      </c>
      <c r="N1296" t="str">
        <f t="shared" si="101"/>
        <v>SIM</v>
      </c>
      <c r="O1296" t="str">
        <f t="shared" si="100"/>
        <v/>
      </c>
      <c r="P1296" s="52" t="str">
        <f t="shared" si="102"/>
        <v>453273MARTELO - NF 2325045332</v>
      </c>
      <c r="Q1296" s="1">
        <f>IF(A1296=0,"",VLOOKUP($A1296,RESUMO!$A$8:$B$107,2,FALSE))</f>
        <v>44</v>
      </c>
    </row>
    <row r="1297" spans="1:17" x14ac:dyDescent="0.25">
      <c r="A1297" s="53">
        <v>45327</v>
      </c>
      <c r="B1297" s="1">
        <v>3</v>
      </c>
      <c r="D1297" s="54" t="s">
        <v>592</v>
      </c>
      <c r="E1297" s="42" t="s">
        <v>999</v>
      </c>
      <c r="I1297" s="71">
        <v>721.74</v>
      </c>
      <c r="J1297" s="53">
        <v>45334</v>
      </c>
      <c r="K1297" s="55" t="s">
        <v>33</v>
      </c>
      <c r="N1297" t="str">
        <f t="shared" si="101"/>
        <v>SIM</v>
      </c>
      <c r="O1297" t="str">
        <f t="shared" si="100"/>
        <v/>
      </c>
      <c r="P1297" s="52" t="str">
        <f t="shared" si="102"/>
        <v>453273MATERIAIS HIDRAULICOS - NF 45193645334</v>
      </c>
      <c r="Q1297" s="1">
        <f>IF(A1297=0,"",VLOOKUP($A1297,RESUMO!$A$8:$B$107,2,FALSE))</f>
        <v>44</v>
      </c>
    </row>
    <row r="1298" spans="1:17" x14ac:dyDescent="0.25">
      <c r="A1298" s="53">
        <v>45327</v>
      </c>
      <c r="B1298" s="1">
        <v>3</v>
      </c>
      <c r="D1298" s="54" t="s">
        <v>1000</v>
      </c>
      <c r="E1298" s="42" t="s">
        <v>1001</v>
      </c>
      <c r="I1298" s="71">
        <v>1259</v>
      </c>
      <c r="J1298" s="53">
        <v>45336</v>
      </c>
      <c r="K1298" s="55" t="s">
        <v>33</v>
      </c>
      <c r="N1298" t="str">
        <f t="shared" si="101"/>
        <v>SIM</v>
      </c>
      <c r="O1298" t="str">
        <f t="shared" si="100"/>
        <v/>
      </c>
      <c r="P1298" s="52" t="str">
        <f t="shared" si="102"/>
        <v>453273TIJOLO - NF 69145336</v>
      </c>
      <c r="Q1298" s="1">
        <f>IF(A1298=0,"",VLOOKUP($A1298,RESUMO!$A$8:$B$107,2,FALSE))</f>
        <v>44</v>
      </c>
    </row>
    <row r="1299" spans="1:17" x14ac:dyDescent="0.25">
      <c r="A1299" s="53">
        <v>45327</v>
      </c>
      <c r="B1299" s="1">
        <v>3</v>
      </c>
      <c r="D1299" s="54" t="s">
        <v>145</v>
      </c>
      <c r="E1299" s="42" t="s">
        <v>1002</v>
      </c>
      <c r="I1299" s="71">
        <v>160</v>
      </c>
      <c r="J1299" s="53">
        <v>45339</v>
      </c>
      <c r="K1299" s="55" t="s">
        <v>148</v>
      </c>
      <c r="N1299" t="str">
        <f t="shared" si="101"/>
        <v>SIM</v>
      </c>
      <c r="O1299" t="str">
        <f t="shared" si="100"/>
        <v/>
      </c>
      <c r="P1299" s="52" t="str">
        <f t="shared" si="102"/>
        <v>453273MARTELETE - NF 2331145339</v>
      </c>
      <c r="Q1299" s="1">
        <f>IF(A1299=0,"",VLOOKUP($A1299,RESUMO!$A$8:$B$107,2,FALSE))</f>
        <v>44</v>
      </c>
    </row>
    <row r="1300" spans="1:17" x14ac:dyDescent="0.25">
      <c r="A1300" s="53">
        <v>45327</v>
      </c>
      <c r="B1300" s="1">
        <v>3</v>
      </c>
      <c r="D1300" s="54" t="s">
        <v>1003</v>
      </c>
      <c r="E1300" s="42" t="s">
        <v>1004</v>
      </c>
      <c r="I1300" s="71">
        <v>2045</v>
      </c>
      <c r="J1300" s="53">
        <v>45341</v>
      </c>
      <c r="K1300" s="55" t="s">
        <v>33</v>
      </c>
      <c r="N1300" t="str">
        <f t="shared" si="101"/>
        <v>SIM</v>
      </c>
      <c r="O1300" t="str">
        <f t="shared" si="100"/>
        <v/>
      </c>
      <c r="P1300" s="52" t="str">
        <f t="shared" si="102"/>
        <v>453273LIXA, MASSA CORRIDA, TINTAS - NF 1029445341</v>
      </c>
      <c r="Q1300" s="1">
        <f>IF(A1300=0,"",VLOOKUP($A1300,RESUMO!$A$8:$B$107,2,FALSE))</f>
        <v>44</v>
      </c>
    </row>
    <row r="1301" spans="1:17" x14ac:dyDescent="0.25">
      <c r="A1301" s="53">
        <v>45327</v>
      </c>
      <c r="B1301" s="1">
        <v>3</v>
      </c>
      <c r="D1301" s="54" t="s">
        <v>1005</v>
      </c>
      <c r="I1301" s="71">
        <v>6159.46</v>
      </c>
      <c r="J1301" s="53">
        <v>45342</v>
      </c>
      <c r="K1301" s="55" t="s">
        <v>20</v>
      </c>
      <c r="N1301" t="str">
        <f t="shared" si="101"/>
        <v>NÃO</v>
      </c>
      <c r="O1301" t="str">
        <f t="shared" si="100"/>
        <v/>
      </c>
      <c r="P1301" s="52" t="str">
        <f t="shared" si="102"/>
        <v>45327345342</v>
      </c>
      <c r="Q1301" s="1">
        <f>IF(A1301=0,"",VLOOKUP($A1301,RESUMO!$A$8:$B$107,2,FALSE))</f>
        <v>44</v>
      </c>
    </row>
    <row r="1302" spans="1:17" x14ac:dyDescent="0.25">
      <c r="A1302" s="53">
        <v>45342</v>
      </c>
      <c r="B1302" s="1">
        <v>1</v>
      </c>
      <c r="C1302" t="s">
        <v>34</v>
      </c>
      <c r="D1302" t="s">
        <v>35</v>
      </c>
      <c r="E1302" t="s">
        <v>175</v>
      </c>
      <c r="I1302" s="71">
        <v>612</v>
      </c>
      <c r="J1302" s="53">
        <v>45342</v>
      </c>
      <c r="K1302" s="55" t="s">
        <v>20</v>
      </c>
      <c r="N1302" t="str">
        <f t="shared" si="101"/>
        <v>NÃO</v>
      </c>
      <c r="O1302" t="str">
        <f t="shared" si="100"/>
        <v/>
      </c>
      <c r="P1302" s="52" t="str">
        <f t="shared" si="102"/>
        <v>45342170428051600SALÁRIO45342</v>
      </c>
      <c r="Q1302" s="1">
        <f>IF(A1302=0,"",VLOOKUP($A1302,RESUMO!$A$8:$B$107,2,FALSE))</f>
        <v>45</v>
      </c>
    </row>
    <row r="1303" spans="1:17" x14ac:dyDescent="0.25">
      <c r="A1303" s="53">
        <v>45342</v>
      </c>
      <c r="B1303" s="1">
        <v>1</v>
      </c>
      <c r="C1303" t="s">
        <v>279</v>
      </c>
      <c r="D1303" t="s">
        <v>280</v>
      </c>
      <c r="E1303" t="s">
        <v>175</v>
      </c>
      <c r="I1303" s="71">
        <v>2129.1999999999998</v>
      </c>
      <c r="J1303" s="53">
        <v>45342</v>
      </c>
      <c r="K1303" s="55" t="s">
        <v>20</v>
      </c>
      <c r="N1303" t="str">
        <f t="shared" si="101"/>
        <v>NÃO</v>
      </c>
      <c r="O1303" t="str">
        <f t="shared" si="100"/>
        <v/>
      </c>
      <c r="P1303" s="52" t="str">
        <f t="shared" si="102"/>
        <v>45342110526143614SALÁRIO45342</v>
      </c>
      <c r="Q1303" s="1">
        <f>IF(A1303=0,"",VLOOKUP($A1303,RESUMO!$A$8:$B$107,2,FALSE))</f>
        <v>45</v>
      </c>
    </row>
    <row r="1304" spans="1:17" x14ac:dyDescent="0.25">
      <c r="A1304" s="53">
        <v>45342</v>
      </c>
      <c r="B1304" s="1">
        <v>1</v>
      </c>
      <c r="C1304" s="67" t="s">
        <v>529</v>
      </c>
      <c r="D1304" s="54" t="s">
        <v>530</v>
      </c>
      <c r="E1304" t="s">
        <v>175</v>
      </c>
      <c r="I1304" s="71">
        <v>1052</v>
      </c>
      <c r="J1304" s="53">
        <v>45342</v>
      </c>
      <c r="K1304" s="55" t="s">
        <v>20</v>
      </c>
      <c r="N1304" t="str">
        <f t="shared" si="101"/>
        <v>NÃO</v>
      </c>
      <c r="O1304" t="str">
        <f t="shared" si="100"/>
        <v/>
      </c>
      <c r="P1304" s="52" t="str">
        <f t="shared" si="102"/>
        <v>45342193649070600SALÁRIO45342</v>
      </c>
      <c r="Q1304" s="1">
        <f>IF(A1304=0,"",VLOOKUP($A1304,RESUMO!$A$8:$B$107,2,FALSE))</f>
        <v>45</v>
      </c>
    </row>
    <row r="1305" spans="1:17" x14ac:dyDescent="0.25">
      <c r="A1305" s="53">
        <v>45342</v>
      </c>
      <c r="B1305" s="1">
        <v>1</v>
      </c>
      <c r="C1305" t="s">
        <v>282</v>
      </c>
      <c r="D1305" t="s">
        <v>283</v>
      </c>
      <c r="E1305" t="s">
        <v>175</v>
      </c>
      <c r="I1305" s="71">
        <v>778</v>
      </c>
      <c r="J1305" s="53">
        <v>45342</v>
      </c>
      <c r="K1305" s="55" t="s">
        <v>20</v>
      </c>
      <c r="N1305" t="str">
        <f t="shared" si="101"/>
        <v>NÃO</v>
      </c>
      <c r="O1305" t="str">
        <f t="shared" si="100"/>
        <v/>
      </c>
      <c r="P1305" s="52" t="str">
        <f t="shared" si="102"/>
        <v>45342114758063613SALÁRIO45342</v>
      </c>
      <c r="Q1305" s="1">
        <f>IF(A1305=0,"",VLOOKUP($A1305,RESUMO!$A$8:$B$107,2,FALSE))</f>
        <v>45</v>
      </c>
    </row>
    <row r="1306" spans="1:17" x14ac:dyDescent="0.25">
      <c r="A1306" s="53">
        <v>45342</v>
      </c>
      <c r="B1306" s="1">
        <v>1</v>
      </c>
      <c r="C1306" t="s">
        <v>334</v>
      </c>
      <c r="D1306" t="s">
        <v>335</v>
      </c>
      <c r="E1306" t="s">
        <v>367</v>
      </c>
      <c r="I1306" s="71">
        <v>3213.86</v>
      </c>
      <c r="J1306" s="53">
        <v>45342</v>
      </c>
      <c r="K1306" s="55" t="s">
        <v>20</v>
      </c>
      <c r="N1306" t="str">
        <f t="shared" si="101"/>
        <v>NÃO</v>
      </c>
      <c r="O1306" t="str">
        <f t="shared" si="100"/>
        <v/>
      </c>
      <c r="P1306" s="52" t="str">
        <f t="shared" si="102"/>
        <v>45342103124439600RESCISÃO45342</v>
      </c>
      <c r="Q1306" s="1">
        <f>IF(A1306=0,"",VLOOKUP($A1306,RESUMO!$A$8:$B$107,2,FALSE))</f>
        <v>45</v>
      </c>
    </row>
    <row r="1307" spans="1:17" x14ac:dyDescent="0.25">
      <c r="A1307" s="53">
        <v>45342</v>
      </c>
      <c r="B1307" s="1">
        <v>1</v>
      </c>
      <c r="C1307" t="s">
        <v>285</v>
      </c>
      <c r="D1307" t="s">
        <v>286</v>
      </c>
      <c r="E1307" t="s">
        <v>367</v>
      </c>
      <c r="I1307" s="71">
        <v>4579.2299999999996</v>
      </c>
      <c r="J1307" s="53">
        <v>45342</v>
      </c>
      <c r="K1307" s="55" t="s">
        <v>20</v>
      </c>
      <c r="N1307" t="str">
        <f t="shared" si="101"/>
        <v>NÃO</v>
      </c>
      <c r="O1307" t="str">
        <f t="shared" si="100"/>
        <v/>
      </c>
      <c r="P1307" s="52" t="str">
        <f t="shared" si="102"/>
        <v>45342106493573610RESCISÃO45342</v>
      </c>
      <c r="Q1307" s="1">
        <f>IF(A1307=0,"",VLOOKUP($A1307,RESUMO!$A$8:$B$107,2,FALSE))</f>
        <v>45</v>
      </c>
    </row>
    <row r="1308" spans="1:17" x14ac:dyDescent="0.25">
      <c r="A1308" s="53">
        <v>45342</v>
      </c>
      <c r="B1308" s="1">
        <v>1</v>
      </c>
      <c r="C1308" s="68" t="s">
        <v>531</v>
      </c>
      <c r="D1308" t="s">
        <v>532</v>
      </c>
      <c r="E1308" s="42" t="s">
        <v>19</v>
      </c>
      <c r="I1308" s="71">
        <v>2200</v>
      </c>
      <c r="J1308" s="53">
        <v>45342</v>
      </c>
      <c r="K1308" s="55" t="s">
        <v>20</v>
      </c>
      <c r="N1308" t="str">
        <f t="shared" si="101"/>
        <v>NÃO</v>
      </c>
      <c r="O1308" t="str">
        <f t="shared" si="100"/>
        <v/>
      </c>
      <c r="P1308" s="52" t="str">
        <f t="shared" si="102"/>
        <v>45342106182897635DIÁRIA45342</v>
      </c>
      <c r="Q1308" s="1">
        <f>IF(A1308=0,"",VLOOKUP($A1308,RESUMO!$A$8:$B$107,2,FALSE))</f>
        <v>45</v>
      </c>
    </row>
    <row r="1309" spans="1:17" x14ac:dyDescent="0.25">
      <c r="A1309" s="53">
        <v>45342</v>
      </c>
      <c r="B1309" s="1">
        <v>1</v>
      </c>
      <c r="C1309" s="51" t="s">
        <v>790</v>
      </c>
      <c r="D1309" s="54" t="s">
        <v>791</v>
      </c>
      <c r="E1309" s="42" t="s">
        <v>19</v>
      </c>
      <c r="I1309" s="71">
        <v>1600</v>
      </c>
      <c r="J1309" s="53">
        <v>45342</v>
      </c>
      <c r="K1309" s="55" t="s">
        <v>20</v>
      </c>
      <c r="N1309" t="str">
        <f t="shared" si="101"/>
        <v>NÃO</v>
      </c>
      <c r="O1309" t="str">
        <f t="shared" si="100"/>
        <v/>
      </c>
      <c r="P1309" s="52" t="str">
        <f t="shared" si="102"/>
        <v>45342100000012793DIÁRIA45342</v>
      </c>
      <c r="Q1309" s="1">
        <f>IF(A1309=0,"",VLOOKUP($A1309,RESUMO!$A$8:$B$107,2,FALSE))</f>
        <v>45</v>
      </c>
    </row>
    <row r="1310" spans="1:17" x14ac:dyDescent="0.25">
      <c r="A1310" s="53">
        <v>45342</v>
      </c>
      <c r="B1310" s="1">
        <v>1</v>
      </c>
      <c r="C1310" t="s">
        <v>285</v>
      </c>
      <c r="D1310" t="s">
        <v>286</v>
      </c>
      <c r="E1310" s="42" t="s">
        <v>19</v>
      </c>
      <c r="I1310" s="71">
        <v>680</v>
      </c>
      <c r="J1310" s="53">
        <v>45342</v>
      </c>
      <c r="K1310" s="55" t="s">
        <v>20</v>
      </c>
      <c r="N1310" t="str">
        <f t="shared" si="101"/>
        <v>NÃO</v>
      </c>
      <c r="O1310" t="str">
        <f t="shared" si="100"/>
        <v/>
      </c>
      <c r="P1310" s="52" t="str">
        <f t="shared" si="102"/>
        <v>45342106493573610DIÁRIA45342</v>
      </c>
      <c r="Q1310" s="1">
        <f>IF(A1310=0,"",VLOOKUP($A1310,RESUMO!$A$8:$B$107,2,FALSE))</f>
        <v>45</v>
      </c>
    </row>
    <row r="1311" spans="1:17" x14ac:dyDescent="0.25">
      <c r="A1311" s="53">
        <v>45342</v>
      </c>
      <c r="B1311" s="1">
        <v>1</v>
      </c>
      <c r="C1311" t="s">
        <v>334</v>
      </c>
      <c r="D1311" t="s">
        <v>335</v>
      </c>
      <c r="E1311" s="42" t="s">
        <v>19</v>
      </c>
      <c r="I1311" s="71">
        <v>520</v>
      </c>
      <c r="J1311" s="53">
        <v>45342</v>
      </c>
      <c r="K1311" s="55" t="s">
        <v>20</v>
      </c>
      <c r="N1311" t="str">
        <f t="shared" si="101"/>
        <v>NÃO</v>
      </c>
      <c r="O1311" t="str">
        <f t="shared" si="100"/>
        <v/>
      </c>
      <c r="P1311" s="52" t="str">
        <f t="shared" si="102"/>
        <v>45342103124439600DIÁRIA45342</v>
      </c>
      <c r="Q1311" s="1">
        <f>IF(A1311=0,"",VLOOKUP($A1311,RESUMO!$A$8:$B$107,2,FALSE))</f>
        <v>45</v>
      </c>
    </row>
    <row r="1312" spans="1:17" x14ac:dyDescent="0.25">
      <c r="A1312" s="53">
        <v>45342</v>
      </c>
      <c r="B1312" s="1">
        <v>1</v>
      </c>
      <c r="C1312" t="s">
        <v>391</v>
      </c>
      <c r="D1312" t="s">
        <v>392</v>
      </c>
      <c r="E1312" s="42" t="s">
        <v>19</v>
      </c>
      <c r="I1312" s="71">
        <v>2000</v>
      </c>
      <c r="J1312" s="53">
        <v>45342</v>
      </c>
      <c r="K1312" s="55" t="s">
        <v>20</v>
      </c>
      <c r="N1312" t="str">
        <f t="shared" si="101"/>
        <v>NÃO</v>
      </c>
      <c r="O1312" t="str">
        <f t="shared" si="100"/>
        <v/>
      </c>
      <c r="P1312" s="52" t="str">
        <f t="shared" si="102"/>
        <v>45342111776778650DIÁRIA45342</v>
      </c>
      <c r="Q1312" s="1">
        <f>IF(A1312=0,"",VLOOKUP($A1312,RESUMO!$A$8:$B$107,2,FALSE))</f>
        <v>45</v>
      </c>
    </row>
    <row r="1313" spans="1:17" x14ac:dyDescent="0.25">
      <c r="A1313" s="53">
        <v>45342</v>
      </c>
      <c r="B1313" s="1">
        <v>3</v>
      </c>
      <c r="D1313" s="54" t="s">
        <v>1006</v>
      </c>
      <c r="E1313" s="42" t="s">
        <v>644</v>
      </c>
      <c r="I1313" s="71">
        <v>68.400000000000006</v>
      </c>
      <c r="J1313" s="53">
        <v>45343</v>
      </c>
      <c r="K1313" s="55" t="s">
        <v>20</v>
      </c>
      <c r="N1313" t="str">
        <f t="shared" si="101"/>
        <v>SIM</v>
      </c>
      <c r="O1313" t="str">
        <f t="shared" si="100"/>
        <v/>
      </c>
      <c r="P1313" s="52" t="str">
        <f t="shared" si="102"/>
        <v>453423NF A EMITIR45343</v>
      </c>
      <c r="Q1313" s="1">
        <f>IF(A1313=0,"",VLOOKUP($A1313,RESUMO!$A$8:$B$107,2,FALSE))</f>
        <v>45</v>
      </c>
    </row>
    <row r="1314" spans="1:17" x14ac:dyDescent="0.25">
      <c r="A1314" s="53">
        <v>45342</v>
      </c>
      <c r="B1314" s="1">
        <v>3</v>
      </c>
      <c r="D1314" s="54" t="s">
        <v>966</v>
      </c>
      <c r="E1314" s="42" t="s">
        <v>1007</v>
      </c>
      <c r="I1314" s="71">
        <v>2855</v>
      </c>
      <c r="J1314" s="53">
        <v>45344</v>
      </c>
      <c r="K1314" s="55" t="s">
        <v>33</v>
      </c>
      <c r="N1314" t="str">
        <f t="shared" si="101"/>
        <v>SIM</v>
      </c>
      <c r="O1314" t="str">
        <f t="shared" si="100"/>
        <v/>
      </c>
      <c r="P1314" s="52" t="str">
        <f t="shared" si="102"/>
        <v>453423ARGAMASSA - NF 78245344</v>
      </c>
      <c r="Q1314" s="1">
        <f>IF(A1314=0,"",VLOOKUP($A1314,RESUMO!$A$8:$B$107,2,FALSE))</f>
        <v>45</v>
      </c>
    </row>
    <row r="1315" spans="1:17" x14ac:dyDescent="0.25">
      <c r="A1315" s="53">
        <v>45342</v>
      </c>
      <c r="B1315" s="1">
        <v>3</v>
      </c>
      <c r="D1315" s="54" t="s">
        <v>145</v>
      </c>
      <c r="E1315" s="42" t="s">
        <v>1008</v>
      </c>
      <c r="I1315" s="71">
        <v>298.49</v>
      </c>
      <c r="J1315" s="53">
        <v>45345</v>
      </c>
      <c r="K1315" s="55" t="s">
        <v>148</v>
      </c>
      <c r="N1315" t="str">
        <f t="shared" si="101"/>
        <v>SIM</v>
      </c>
      <c r="O1315" t="str">
        <f t="shared" si="100"/>
        <v/>
      </c>
      <c r="P1315" s="52" t="str">
        <f t="shared" si="102"/>
        <v>453423ROTOR MARTELETE, ESTATOR MARTELO, PLACA, ENGRENAGEM, ESCOVA - NF 251545345</v>
      </c>
      <c r="Q1315" s="1">
        <f>IF(A1315=0,"",VLOOKUP($A1315,RESUMO!$A$8:$B$107,2,FALSE))</f>
        <v>45</v>
      </c>
    </row>
    <row r="1316" spans="1:17" x14ac:dyDescent="0.25">
      <c r="A1316" s="53">
        <v>45342</v>
      </c>
      <c r="B1316" s="1">
        <v>3</v>
      </c>
      <c r="D1316" s="54" t="s">
        <v>398</v>
      </c>
      <c r="E1316" s="42" t="s">
        <v>1009</v>
      </c>
      <c r="I1316" s="71">
        <v>607.86</v>
      </c>
      <c r="J1316" s="53">
        <v>45345</v>
      </c>
      <c r="K1316" s="55" t="s">
        <v>148</v>
      </c>
      <c r="N1316" t="str">
        <f t="shared" si="101"/>
        <v>NÃO</v>
      </c>
      <c r="O1316" t="str">
        <f t="shared" si="100"/>
        <v/>
      </c>
      <c r="P1316" s="52" t="str">
        <f t="shared" si="102"/>
        <v>453423LOCAÇÃO DE ANDAIMES - ND 14245345</v>
      </c>
      <c r="Q1316" s="1">
        <f>IF(A1316=0,"",VLOOKUP($A1316,RESUMO!$A$8:$B$107,2,FALSE))</f>
        <v>45</v>
      </c>
    </row>
    <row r="1317" spans="1:17" x14ac:dyDescent="0.25">
      <c r="A1317" s="53">
        <v>45342</v>
      </c>
      <c r="B1317" s="1">
        <v>3</v>
      </c>
      <c r="D1317" s="54" t="s">
        <v>398</v>
      </c>
      <c r="E1317" s="42" t="s">
        <v>1010</v>
      </c>
      <c r="I1317" s="71">
        <v>480.9</v>
      </c>
      <c r="J1317" s="53">
        <v>45345</v>
      </c>
      <c r="K1317" s="55" t="s">
        <v>148</v>
      </c>
      <c r="N1317" t="str">
        <f t="shared" si="101"/>
        <v>NÃO</v>
      </c>
      <c r="O1317" t="str">
        <f t="shared" si="100"/>
        <v/>
      </c>
      <c r="P1317" s="52" t="str">
        <f t="shared" si="102"/>
        <v>453423LOCAÇÃO DE ANDAIMES - ND 14145345</v>
      </c>
      <c r="Q1317" s="1">
        <f>IF(A1317=0,"",VLOOKUP($A1317,RESUMO!$A$8:$B$107,2,FALSE))</f>
        <v>45</v>
      </c>
    </row>
    <row r="1318" spans="1:17" x14ac:dyDescent="0.25">
      <c r="A1318" s="53">
        <v>45342</v>
      </c>
      <c r="B1318" s="1">
        <v>3</v>
      </c>
      <c r="D1318" s="54" t="s">
        <v>1011</v>
      </c>
      <c r="I1318" s="71">
        <v>817.24</v>
      </c>
      <c r="J1318" s="53">
        <v>45348</v>
      </c>
      <c r="K1318" s="55" t="s">
        <v>20</v>
      </c>
      <c r="N1318" t="str">
        <f t="shared" si="101"/>
        <v>NÃO</v>
      </c>
      <c r="O1318" t="str">
        <f t="shared" si="100"/>
        <v/>
      </c>
      <c r="P1318" s="52" t="str">
        <f t="shared" si="102"/>
        <v>45342345348</v>
      </c>
      <c r="Q1318" s="1">
        <f>IF(A1318=0,"",VLOOKUP($A1318,RESUMO!$A$8:$B$107,2,FALSE))</f>
        <v>45</v>
      </c>
    </row>
    <row r="1319" spans="1:17" x14ac:dyDescent="0.25">
      <c r="A1319" s="53">
        <v>45342</v>
      </c>
      <c r="B1319" s="1">
        <v>3</v>
      </c>
      <c r="D1319" s="54" t="s">
        <v>1012</v>
      </c>
      <c r="I1319" s="71">
        <v>1171.45</v>
      </c>
      <c r="J1319" s="53">
        <v>45348</v>
      </c>
      <c r="K1319" s="55" t="s">
        <v>20</v>
      </c>
      <c r="N1319" t="str">
        <f t="shared" si="101"/>
        <v>NÃO</v>
      </c>
      <c r="O1319" t="str">
        <f t="shared" si="100"/>
        <v/>
      </c>
      <c r="P1319" s="52" t="str">
        <f t="shared" si="102"/>
        <v>45342345348</v>
      </c>
      <c r="Q1319" s="1">
        <f>IF(A1319=0,"",VLOOKUP($A1319,RESUMO!$A$8:$B$107,2,FALSE))</f>
        <v>45</v>
      </c>
    </row>
    <row r="1320" spans="1:17" x14ac:dyDescent="0.25">
      <c r="A1320" s="53">
        <v>45342</v>
      </c>
      <c r="B1320" s="1">
        <v>3</v>
      </c>
      <c r="D1320" s="54" t="s">
        <v>580</v>
      </c>
      <c r="E1320" s="42" t="s">
        <v>1013</v>
      </c>
      <c r="I1320" s="71">
        <v>2464</v>
      </c>
      <c r="J1320" s="53">
        <v>45348</v>
      </c>
      <c r="K1320" s="55" t="s">
        <v>33</v>
      </c>
      <c r="N1320" t="str">
        <f t="shared" si="101"/>
        <v>SIM</v>
      </c>
      <c r="O1320" t="str">
        <f t="shared" si="100"/>
        <v/>
      </c>
      <c r="P1320" s="52" t="str">
        <f t="shared" si="102"/>
        <v>453423CIMENTO - NF 12624345348</v>
      </c>
      <c r="Q1320" s="1">
        <f>IF(A1320=0,"",VLOOKUP($A1320,RESUMO!$A$8:$B$107,2,FALSE))</f>
        <v>45</v>
      </c>
    </row>
    <row r="1321" spans="1:17" x14ac:dyDescent="0.25">
      <c r="A1321" s="53">
        <v>45342</v>
      </c>
      <c r="B1321" s="1">
        <v>3</v>
      </c>
      <c r="D1321" s="54" t="s">
        <v>832</v>
      </c>
      <c r="E1321" s="42" t="s">
        <v>1014</v>
      </c>
      <c r="I1321" s="71">
        <v>990</v>
      </c>
      <c r="J1321" s="53">
        <v>45348</v>
      </c>
      <c r="K1321" s="55" t="s">
        <v>148</v>
      </c>
      <c r="N1321" t="str">
        <f t="shared" si="101"/>
        <v>SIM</v>
      </c>
      <c r="O1321" t="str">
        <f t="shared" si="100"/>
        <v/>
      </c>
      <c r="P1321" s="52" t="str">
        <f t="shared" si="102"/>
        <v>453423LOCAÇÃO DE CAÇAMBAS - NF 115745348</v>
      </c>
      <c r="Q1321" s="1">
        <f>IF(A1321=0,"",VLOOKUP($A1321,RESUMO!$A$8:$B$107,2,FALSE))</f>
        <v>45</v>
      </c>
    </row>
    <row r="1322" spans="1:17" x14ac:dyDescent="0.25">
      <c r="A1322" s="53">
        <v>45342</v>
      </c>
      <c r="B1322" s="1">
        <v>3</v>
      </c>
      <c r="D1322" s="54" t="s">
        <v>145</v>
      </c>
      <c r="E1322" s="42" t="s">
        <v>1015</v>
      </c>
      <c r="I1322" s="71">
        <v>580</v>
      </c>
      <c r="J1322" s="53">
        <v>45350</v>
      </c>
      <c r="K1322" s="55" t="s">
        <v>148</v>
      </c>
      <c r="N1322" t="str">
        <f t="shared" si="101"/>
        <v>SIM</v>
      </c>
      <c r="O1322" t="str">
        <f t="shared" si="100"/>
        <v/>
      </c>
      <c r="P1322" s="52" t="str">
        <f t="shared" si="102"/>
        <v>453423BETONEIRA E GUINCHO - NF 2344745350</v>
      </c>
      <c r="Q1322" s="1">
        <f>IF(A1322=0,"",VLOOKUP($A1322,RESUMO!$A$8:$B$107,2,FALSE))</f>
        <v>45</v>
      </c>
    </row>
    <row r="1323" spans="1:17" x14ac:dyDescent="0.25">
      <c r="A1323" s="53">
        <v>45342</v>
      </c>
      <c r="B1323" s="1">
        <v>3</v>
      </c>
      <c r="D1323" s="54" t="s">
        <v>606</v>
      </c>
      <c r="E1323" s="42" t="s">
        <v>1016</v>
      </c>
      <c r="I1323" s="71">
        <v>2240.73</v>
      </c>
      <c r="J1323" s="53">
        <v>45350</v>
      </c>
      <c r="K1323" s="55" t="s">
        <v>20</v>
      </c>
      <c r="N1323" t="str">
        <f t="shared" si="101"/>
        <v>SIM</v>
      </c>
      <c r="O1323" t="str">
        <f t="shared" si="100"/>
        <v/>
      </c>
      <c r="P1323" s="52" t="str">
        <f t="shared" si="102"/>
        <v>453423CESTAS BASICAS - NF 23373245350</v>
      </c>
      <c r="Q1323" s="1">
        <f>IF(A1323=0,"",VLOOKUP($A1323,RESUMO!$A$8:$B$107,2,FALSE))</f>
        <v>45</v>
      </c>
    </row>
    <row r="1324" spans="1:17" x14ac:dyDescent="0.25">
      <c r="A1324" s="53">
        <v>45342</v>
      </c>
      <c r="B1324" s="1">
        <v>3</v>
      </c>
      <c r="D1324" s="54" t="s">
        <v>271</v>
      </c>
      <c r="E1324" s="42" t="s">
        <v>1017</v>
      </c>
      <c r="I1324" s="71">
        <v>1069.5</v>
      </c>
      <c r="J1324" s="53">
        <v>45351</v>
      </c>
      <c r="K1324" s="55" t="s">
        <v>33</v>
      </c>
      <c r="N1324" t="str">
        <f t="shared" si="101"/>
        <v>SIM</v>
      </c>
      <c r="O1324" t="str">
        <f t="shared" si="100"/>
        <v/>
      </c>
      <c r="P1324" s="52" t="str">
        <f t="shared" si="102"/>
        <v>453423MATERIAIS DIVERSOS - NF 128145351</v>
      </c>
      <c r="Q1324" s="1">
        <f>IF(A1324=0,"",VLOOKUP($A1324,RESUMO!$A$8:$B$107,2,FALSE))</f>
        <v>45</v>
      </c>
    </row>
    <row r="1325" spans="1:17" x14ac:dyDescent="0.25">
      <c r="A1325" s="53">
        <v>45342</v>
      </c>
      <c r="B1325" s="1">
        <v>3</v>
      </c>
      <c r="D1325" s="54" t="s">
        <v>1018</v>
      </c>
      <c r="I1325" s="71">
        <v>138.66</v>
      </c>
      <c r="J1325" s="53">
        <v>45351</v>
      </c>
      <c r="K1325" s="55" t="s">
        <v>20</v>
      </c>
      <c r="N1325" t="str">
        <f t="shared" si="101"/>
        <v>NÃO</v>
      </c>
      <c r="O1325" t="str">
        <f t="shared" si="100"/>
        <v/>
      </c>
      <c r="P1325" s="52" t="str">
        <f t="shared" si="102"/>
        <v>45342345351</v>
      </c>
      <c r="Q1325" s="1">
        <f>IF(A1325=0,"",VLOOKUP($A1325,RESUMO!$A$8:$B$107,2,FALSE))</f>
        <v>45</v>
      </c>
    </row>
    <row r="1326" spans="1:17" x14ac:dyDescent="0.25">
      <c r="A1326" s="53">
        <v>45342</v>
      </c>
      <c r="B1326" s="1">
        <v>3</v>
      </c>
      <c r="D1326" s="54" t="s">
        <v>145</v>
      </c>
      <c r="E1326" s="42" t="s">
        <v>1019</v>
      </c>
      <c r="I1326" s="71">
        <v>40</v>
      </c>
      <c r="J1326" s="53">
        <v>45356</v>
      </c>
      <c r="K1326" s="55" t="s">
        <v>148</v>
      </c>
      <c r="N1326" t="str">
        <f t="shared" si="101"/>
        <v>SIM</v>
      </c>
      <c r="O1326" t="str">
        <f t="shared" si="100"/>
        <v/>
      </c>
      <c r="P1326" s="52" t="str">
        <f t="shared" si="102"/>
        <v>453423CAÇAMBA PRA GUINCHO - NF 2348045356</v>
      </c>
      <c r="Q1326" s="1">
        <f>IF(A1326=0,"",VLOOKUP($A1326,RESUMO!$A$8:$B$107,2,FALSE))</f>
        <v>45</v>
      </c>
    </row>
    <row r="1327" spans="1:17" x14ac:dyDescent="0.25">
      <c r="A1327" s="53">
        <v>45342</v>
      </c>
      <c r="B1327" s="1">
        <v>5</v>
      </c>
      <c r="D1327" s="54" t="s">
        <v>592</v>
      </c>
      <c r="E1327" s="42" t="s">
        <v>1333</v>
      </c>
      <c r="I1327" s="72">
        <v>213.7</v>
      </c>
      <c r="J1327" s="55">
        <v>45323</v>
      </c>
      <c r="K1327" s="55" t="s">
        <v>33</v>
      </c>
      <c r="N1327" t="str">
        <f t="shared" si="101"/>
        <v>SIM</v>
      </c>
      <c r="O1327" t="str">
        <f t="shared" si="100"/>
        <v>SIM</v>
      </c>
      <c r="P1327" s="52" t="str">
        <f t="shared" si="102"/>
        <v>453425MATERIAIS HIDRAULICOS - NF 88416845323</v>
      </c>
      <c r="Q1327" s="1">
        <f>IF(A1327=0,"",VLOOKUP($A1327,RESUMO!$A$8:$B$107,2,FALSE))</f>
        <v>45</v>
      </c>
    </row>
    <row r="1328" spans="1:17" x14ac:dyDescent="0.25">
      <c r="A1328" s="53">
        <v>45342</v>
      </c>
      <c r="B1328" s="1">
        <v>5</v>
      </c>
      <c r="D1328" s="54" t="s">
        <v>685</v>
      </c>
      <c r="E1328" s="42" t="s">
        <v>1334</v>
      </c>
      <c r="I1328" s="72">
        <v>447.2</v>
      </c>
      <c r="J1328" s="55">
        <v>45327</v>
      </c>
      <c r="K1328" s="55" t="s">
        <v>33</v>
      </c>
      <c r="N1328" t="str">
        <f t="shared" si="101"/>
        <v>SIM</v>
      </c>
      <c r="O1328" t="str">
        <f t="shared" si="100"/>
        <v>SIM</v>
      </c>
      <c r="P1328" s="52" t="str">
        <f t="shared" si="102"/>
        <v>453425SUPERGRAUTE - NF 10443545327</v>
      </c>
      <c r="Q1328" s="1">
        <f>IF(A1328=0,"",VLOOKUP($A1328,RESUMO!$A$8:$B$107,2,FALSE))</f>
        <v>45</v>
      </c>
    </row>
    <row r="1329" spans="1:17" x14ac:dyDescent="0.25">
      <c r="A1329" s="53">
        <v>45342</v>
      </c>
      <c r="B1329" s="1">
        <v>5</v>
      </c>
      <c r="D1329" s="54" t="s">
        <v>685</v>
      </c>
      <c r="E1329" s="42" t="s">
        <v>1335</v>
      </c>
      <c r="I1329" s="72">
        <v>517.20000000000005</v>
      </c>
      <c r="J1329" s="55">
        <v>45328</v>
      </c>
      <c r="K1329" s="55" t="s">
        <v>33</v>
      </c>
      <c r="N1329" t="str">
        <f t="shared" si="101"/>
        <v>SIM</v>
      </c>
      <c r="O1329" t="str">
        <f t="shared" si="100"/>
        <v>SIM</v>
      </c>
      <c r="P1329" s="52" t="str">
        <f t="shared" si="102"/>
        <v>453425SUPERGRAUTE - NF 10448845328</v>
      </c>
      <c r="Q1329" s="1">
        <f>IF(A1329=0,"",VLOOKUP($A1329,RESUMO!$A$8:$B$107,2,FALSE))</f>
        <v>45</v>
      </c>
    </row>
    <row r="1330" spans="1:17" x14ac:dyDescent="0.25">
      <c r="A1330" s="53">
        <v>45356</v>
      </c>
      <c r="B1330" s="1">
        <v>1</v>
      </c>
      <c r="C1330" t="s">
        <v>34</v>
      </c>
      <c r="D1330" t="s">
        <v>35</v>
      </c>
      <c r="E1330" t="s">
        <v>175</v>
      </c>
      <c r="I1330" s="71">
        <v>1057.92</v>
      </c>
      <c r="J1330" s="53">
        <v>45357</v>
      </c>
      <c r="K1330" s="55" t="s">
        <v>20</v>
      </c>
      <c r="N1330" t="str">
        <f t="shared" si="101"/>
        <v>NÃO</v>
      </c>
      <c r="O1330" t="str">
        <f t="shared" ref="O1330:O1393" si="103">IF($B1330=5,"SIM","")</f>
        <v/>
      </c>
      <c r="P1330" s="52" t="str">
        <f t="shared" si="102"/>
        <v>45356170428051600SALÁRIO45357</v>
      </c>
      <c r="Q1330" s="1">
        <f>IF(A1330=0,"",VLOOKUP($A1330,RESUMO!$A$8:$B$107,2,FALSE))</f>
        <v>46</v>
      </c>
    </row>
    <row r="1331" spans="1:17" x14ac:dyDescent="0.25">
      <c r="A1331" s="53">
        <v>45356</v>
      </c>
      <c r="B1331" s="1">
        <v>1</v>
      </c>
      <c r="C1331" s="67" t="s">
        <v>529</v>
      </c>
      <c r="D1331" s="54" t="s">
        <v>530</v>
      </c>
      <c r="E1331" t="s">
        <v>175</v>
      </c>
      <c r="I1331" s="71">
        <v>2272.48</v>
      </c>
      <c r="J1331" s="53">
        <v>45357</v>
      </c>
      <c r="K1331" s="55" t="s">
        <v>20</v>
      </c>
      <c r="N1331" t="str">
        <f t="shared" si="101"/>
        <v>NÃO</v>
      </c>
      <c r="O1331" t="str">
        <f t="shared" si="103"/>
        <v/>
      </c>
      <c r="P1331" s="52" t="str">
        <f t="shared" si="102"/>
        <v>45356193649070600SALÁRIO45357</v>
      </c>
      <c r="Q1331" s="1">
        <f>IF(A1331=0,"",VLOOKUP($A1331,RESUMO!$A$8:$B$107,2,FALSE))</f>
        <v>46</v>
      </c>
    </row>
    <row r="1332" spans="1:17" x14ac:dyDescent="0.25">
      <c r="A1332" s="53">
        <v>45356</v>
      </c>
      <c r="B1332" s="1">
        <v>1</v>
      </c>
      <c r="C1332" t="s">
        <v>282</v>
      </c>
      <c r="D1332" t="s">
        <v>283</v>
      </c>
      <c r="E1332" t="s">
        <v>367</v>
      </c>
      <c r="I1332" s="71">
        <v>1013.13</v>
      </c>
      <c r="J1332" s="53">
        <v>45357</v>
      </c>
      <c r="K1332" s="55" t="s">
        <v>20</v>
      </c>
      <c r="N1332" t="str">
        <f t="shared" si="101"/>
        <v>NÃO</v>
      </c>
      <c r="O1332" t="str">
        <f t="shared" si="103"/>
        <v/>
      </c>
      <c r="P1332" s="52" t="str">
        <f t="shared" si="102"/>
        <v>45356114758063613RESCISÃO45357</v>
      </c>
      <c r="Q1332" s="1">
        <f>IF(A1332=0,"",VLOOKUP($A1332,RESUMO!$A$8:$B$107,2,FALSE))</f>
        <v>46</v>
      </c>
    </row>
    <row r="1333" spans="1:17" x14ac:dyDescent="0.25">
      <c r="A1333" s="53">
        <v>45356</v>
      </c>
      <c r="B1333" s="1">
        <v>1</v>
      </c>
      <c r="C1333" t="s">
        <v>279</v>
      </c>
      <c r="D1333" t="s">
        <v>280</v>
      </c>
      <c r="E1333" t="s">
        <v>367</v>
      </c>
      <c r="I1333" s="71">
        <v>2019.28</v>
      </c>
      <c r="J1333" s="53">
        <v>45357</v>
      </c>
      <c r="K1333" s="55" t="s">
        <v>20</v>
      </c>
      <c r="N1333" t="str">
        <f t="shared" si="101"/>
        <v>NÃO</v>
      </c>
      <c r="O1333" t="str">
        <f t="shared" si="103"/>
        <v/>
      </c>
      <c r="P1333" s="52" t="str">
        <f t="shared" si="102"/>
        <v>45356110526143614RESCISÃO45357</v>
      </c>
      <c r="Q1333" s="1">
        <f>IF(A1333=0,"",VLOOKUP($A1333,RESUMO!$A$8:$B$107,2,FALSE))</f>
        <v>46</v>
      </c>
    </row>
    <row r="1334" spans="1:17" x14ac:dyDescent="0.25">
      <c r="A1334" s="53">
        <v>45356</v>
      </c>
      <c r="B1334" s="1">
        <v>1</v>
      </c>
      <c r="C1334" s="68" t="s">
        <v>531</v>
      </c>
      <c r="D1334" t="s">
        <v>532</v>
      </c>
      <c r="E1334" s="42" t="s">
        <v>19</v>
      </c>
      <c r="I1334" s="71">
        <v>1900</v>
      </c>
      <c r="J1334" s="53">
        <v>45357</v>
      </c>
      <c r="K1334" s="55" t="s">
        <v>20</v>
      </c>
      <c r="N1334" t="str">
        <f t="shared" si="101"/>
        <v>NÃO</v>
      </c>
      <c r="O1334" t="str">
        <f t="shared" si="103"/>
        <v/>
      </c>
      <c r="P1334" s="52" t="str">
        <f t="shared" si="102"/>
        <v>45356106182897635DIÁRIA45357</v>
      </c>
      <c r="Q1334" s="1">
        <f>IF(A1334=0,"",VLOOKUP($A1334,RESUMO!$A$8:$B$107,2,FALSE))</f>
        <v>46</v>
      </c>
    </row>
    <row r="1335" spans="1:17" x14ac:dyDescent="0.25">
      <c r="A1335" s="53">
        <v>45356</v>
      </c>
      <c r="B1335" s="1">
        <v>1</v>
      </c>
      <c r="C1335" s="51" t="s">
        <v>790</v>
      </c>
      <c r="D1335" s="54" t="s">
        <v>791</v>
      </c>
      <c r="E1335" s="42" t="s">
        <v>19</v>
      </c>
      <c r="I1335" s="71">
        <v>1500</v>
      </c>
      <c r="J1335" s="53">
        <v>45357</v>
      </c>
      <c r="K1335" s="55" t="s">
        <v>20</v>
      </c>
      <c r="N1335" t="str">
        <f t="shared" si="101"/>
        <v>NÃO</v>
      </c>
      <c r="O1335" t="str">
        <f t="shared" si="103"/>
        <v/>
      </c>
      <c r="P1335" s="52" t="str">
        <f t="shared" si="102"/>
        <v>45356100000012793DIÁRIA45357</v>
      </c>
      <c r="Q1335" s="1">
        <f>IF(A1335=0,"",VLOOKUP($A1335,RESUMO!$A$8:$B$107,2,FALSE))</f>
        <v>46</v>
      </c>
    </row>
    <row r="1336" spans="1:17" x14ac:dyDescent="0.25">
      <c r="A1336" s="53">
        <v>45356</v>
      </c>
      <c r="B1336" s="1">
        <v>1</v>
      </c>
      <c r="C1336" t="s">
        <v>285</v>
      </c>
      <c r="D1336" t="s">
        <v>286</v>
      </c>
      <c r="E1336" s="42" t="s">
        <v>19</v>
      </c>
      <c r="I1336" s="71">
        <v>1190</v>
      </c>
      <c r="J1336" s="53">
        <v>45357</v>
      </c>
      <c r="K1336" s="55" t="s">
        <v>20</v>
      </c>
      <c r="N1336" t="str">
        <f t="shared" si="101"/>
        <v>NÃO</v>
      </c>
      <c r="O1336" t="str">
        <f t="shared" si="103"/>
        <v/>
      </c>
      <c r="P1336" s="52" t="str">
        <f t="shared" si="102"/>
        <v>45356106493573610DIÁRIA45357</v>
      </c>
      <c r="Q1336" s="1">
        <f>IF(A1336=0,"",VLOOKUP($A1336,RESUMO!$A$8:$B$107,2,FALSE))</f>
        <v>46</v>
      </c>
    </row>
    <row r="1337" spans="1:17" x14ac:dyDescent="0.25">
      <c r="A1337" s="53">
        <v>45356</v>
      </c>
      <c r="B1337" s="1">
        <v>1</v>
      </c>
      <c r="C1337" t="s">
        <v>334</v>
      </c>
      <c r="D1337" t="s">
        <v>335</v>
      </c>
      <c r="E1337" s="42" t="s">
        <v>19</v>
      </c>
      <c r="I1337" s="71">
        <v>1170</v>
      </c>
      <c r="J1337" s="53">
        <v>45357</v>
      </c>
      <c r="K1337" s="55" t="s">
        <v>20</v>
      </c>
      <c r="N1337" t="str">
        <f t="shared" si="101"/>
        <v>NÃO</v>
      </c>
      <c r="O1337" t="str">
        <f t="shared" si="103"/>
        <v/>
      </c>
      <c r="P1337" s="52" t="str">
        <f t="shared" si="102"/>
        <v>45356103124439600DIÁRIA45357</v>
      </c>
      <c r="Q1337" s="1">
        <f>IF(A1337=0,"",VLOOKUP($A1337,RESUMO!$A$8:$B$107,2,FALSE))</f>
        <v>46</v>
      </c>
    </row>
    <row r="1338" spans="1:17" x14ac:dyDescent="0.25">
      <c r="A1338" s="53">
        <v>45356</v>
      </c>
      <c r="B1338" s="1">
        <v>1</v>
      </c>
      <c r="C1338" t="s">
        <v>279</v>
      </c>
      <c r="D1338" t="s">
        <v>280</v>
      </c>
      <c r="E1338" s="42" t="s">
        <v>19</v>
      </c>
      <c r="I1338" s="71">
        <v>1520</v>
      </c>
      <c r="J1338" s="53">
        <v>45357</v>
      </c>
      <c r="K1338" s="55" t="s">
        <v>20</v>
      </c>
      <c r="N1338" t="str">
        <f t="shared" si="101"/>
        <v>NÃO</v>
      </c>
      <c r="O1338" t="str">
        <f t="shared" si="103"/>
        <v/>
      </c>
      <c r="P1338" s="52" t="str">
        <f t="shared" si="102"/>
        <v>45356110526143614DIÁRIA45357</v>
      </c>
      <c r="Q1338" s="1">
        <f>IF(A1338=0,"",VLOOKUP($A1338,RESUMO!$A$8:$B$107,2,FALSE))</f>
        <v>46</v>
      </c>
    </row>
    <row r="1339" spans="1:17" x14ac:dyDescent="0.25">
      <c r="A1339" s="53">
        <v>45356</v>
      </c>
      <c r="B1339" s="1">
        <v>1</v>
      </c>
      <c r="C1339" t="s">
        <v>282</v>
      </c>
      <c r="D1339" t="s">
        <v>283</v>
      </c>
      <c r="E1339" s="42" t="s">
        <v>19</v>
      </c>
      <c r="I1339" s="71">
        <v>450</v>
      </c>
      <c r="J1339" s="53">
        <v>45357</v>
      </c>
      <c r="K1339" s="55" t="s">
        <v>20</v>
      </c>
      <c r="N1339" t="str">
        <f t="shared" ref="N1339:N1402" si="104">IF(ISERROR(SEARCH("NF",E1339,1)),"NÃO","SIM")</f>
        <v>NÃO</v>
      </c>
      <c r="O1339" t="str">
        <f t="shared" si="103"/>
        <v/>
      </c>
      <c r="P1339" s="52" t="str">
        <f t="shared" ref="P1339:P1402" si="105">A1339&amp;B1339&amp;C1339&amp;E1339&amp;G1339&amp;EDATE(J1339,0)</f>
        <v>45356114758063613DIÁRIA45357</v>
      </c>
      <c r="Q1339" s="1">
        <f>IF(A1339=0,"",VLOOKUP($A1339,RESUMO!$A$8:$B$107,2,FALSE))</f>
        <v>46</v>
      </c>
    </row>
    <row r="1340" spans="1:17" x14ac:dyDescent="0.25">
      <c r="A1340" s="53">
        <v>45356</v>
      </c>
      <c r="B1340" s="1">
        <v>1</v>
      </c>
      <c r="C1340" t="s">
        <v>391</v>
      </c>
      <c r="D1340" t="s">
        <v>392</v>
      </c>
      <c r="E1340" s="42" t="s">
        <v>19</v>
      </c>
      <c r="I1340" s="71">
        <v>1900</v>
      </c>
      <c r="J1340" s="53">
        <v>45357</v>
      </c>
      <c r="K1340" s="55" t="s">
        <v>20</v>
      </c>
      <c r="N1340" t="str">
        <f t="shared" si="104"/>
        <v>NÃO</v>
      </c>
      <c r="O1340" t="str">
        <f t="shared" si="103"/>
        <v/>
      </c>
      <c r="P1340" s="52" t="str">
        <f t="shared" si="105"/>
        <v>45356111776778650DIÁRIA45357</v>
      </c>
      <c r="Q1340" s="1">
        <f>IF(A1340=0,"",VLOOKUP($A1340,RESUMO!$A$8:$B$107,2,FALSE))</f>
        <v>46</v>
      </c>
    </row>
    <row r="1341" spans="1:17" x14ac:dyDescent="0.25">
      <c r="A1341" s="53">
        <v>45356</v>
      </c>
      <c r="B1341" s="1">
        <v>2</v>
      </c>
      <c r="D1341" s="54" t="s">
        <v>78</v>
      </c>
      <c r="E1341" s="42" t="s">
        <v>1020</v>
      </c>
      <c r="I1341" s="71">
        <v>2790</v>
      </c>
      <c r="J1341" s="53">
        <v>45357</v>
      </c>
      <c r="K1341" s="55" t="s">
        <v>33</v>
      </c>
      <c r="N1341" t="str">
        <f t="shared" si="104"/>
        <v>NÃO</v>
      </c>
      <c r="O1341" t="str">
        <f t="shared" si="103"/>
        <v/>
      </c>
      <c r="P1341" s="52" t="str">
        <f t="shared" si="105"/>
        <v>453562AREIA - PED. Nº 4409 / 445245357</v>
      </c>
      <c r="Q1341" s="1">
        <f>IF(A1341=0,"",VLOOKUP($A1341,RESUMO!$A$8:$B$107,2,FALSE))</f>
        <v>46</v>
      </c>
    </row>
    <row r="1342" spans="1:17" x14ac:dyDescent="0.25">
      <c r="A1342" s="53">
        <v>45356</v>
      </c>
      <c r="B1342" s="1">
        <v>3</v>
      </c>
      <c r="D1342" s="54" t="s">
        <v>580</v>
      </c>
      <c r="E1342" s="42" t="s">
        <v>1021</v>
      </c>
      <c r="I1342" s="71">
        <v>2464</v>
      </c>
      <c r="J1342" s="53">
        <v>45358</v>
      </c>
      <c r="K1342" s="55" t="s">
        <v>33</v>
      </c>
      <c r="N1342" t="str">
        <f t="shared" si="104"/>
        <v>SIM</v>
      </c>
      <c r="O1342" t="str">
        <f t="shared" si="103"/>
        <v/>
      </c>
      <c r="P1342" s="52" t="str">
        <f t="shared" si="105"/>
        <v>453563CIMENTO - NF 12650445358</v>
      </c>
      <c r="Q1342" s="1">
        <f>IF(A1342=0,"",VLOOKUP($A1342,RESUMO!$A$8:$B$107,2,FALSE))</f>
        <v>46</v>
      </c>
    </row>
    <row r="1343" spans="1:17" x14ac:dyDescent="0.25">
      <c r="A1343" s="53">
        <v>45356</v>
      </c>
      <c r="B1343" s="1">
        <v>3</v>
      </c>
      <c r="D1343" s="54" t="s">
        <v>1022</v>
      </c>
      <c r="I1343" s="71">
        <v>900.04</v>
      </c>
      <c r="J1343" s="53">
        <v>45358</v>
      </c>
      <c r="K1343" s="55" t="s">
        <v>20</v>
      </c>
      <c r="N1343" t="str">
        <f t="shared" si="104"/>
        <v>NÃO</v>
      </c>
      <c r="O1343" t="str">
        <f t="shared" si="103"/>
        <v/>
      </c>
      <c r="P1343" s="52" t="str">
        <f t="shared" si="105"/>
        <v>45356345358</v>
      </c>
      <c r="Q1343" s="1">
        <f>IF(A1343=0,"",VLOOKUP($A1343,RESUMO!$A$8:$B$107,2,FALSE))</f>
        <v>46</v>
      </c>
    </row>
    <row r="1344" spans="1:17" x14ac:dyDescent="0.25">
      <c r="A1344" s="53">
        <v>45356</v>
      </c>
      <c r="B1344" s="1">
        <v>3</v>
      </c>
      <c r="D1344" s="54" t="s">
        <v>1023</v>
      </c>
      <c r="E1344" s="42" t="s">
        <v>168</v>
      </c>
      <c r="I1344" s="71">
        <v>847.2</v>
      </c>
      <c r="J1344" s="53">
        <v>45358</v>
      </c>
      <c r="K1344" s="55" t="s">
        <v>20</v>
      </c>
      <c r="N1344" t="str">
        <f t="shared" si="104"/>
        <v>NÃO</v>
      </c>
      <c r="O1344" t="str">
        <f t="shared" si="103"/>
        <v/>
      </c>
      <c r="P1344" s="52" t="str">
        <f t="shared" si="105"/>
        <v>453563BOLETO45358</v>
      </c>
      <c r="Q1344" s="1">
        <f>IF(A1344=0,"",VLOOKUP($A1344,RESUMO!$A$8:$B$107,2,FALSE))</f>
        <v>46</v>
      </c>
    </row>
    <row r="1345" spans="1:17" x14ac:dyDescent="0.25">
      <c r="A1345" s="53">
        <v>45356</v>
      </c>
      <c r="B1345" s="1">
        <v>3</v>
      </c>
      <c r="D1345" s="54" t="s">
        <v>1024</v>
      </c>
      <c r="E1345" s="42" t="s">
        <v>626</v>
      </c>
      <c r="I1345" s="71">
        <v>245</v>
      </c>
      <c r="J1345" s="53">
        <v>45358</v>
      </c>
      <c r="K1345" s="55" t="s">
        <v>20</v>
      </c>
      <c r="N1345" t="str">
        <f t="shared" si="104"/>
        <v>SIM</v>
      </c>
      <c r="O1345" t="str">
        <f t="shared" si="103"/>
        <v/>
      </c>
      <c r="P1345" s="52" t="str">
        <f t="shared" si="105"/>
        <v>453563 NF A EMITIR45358</v>
      </c>
      <c r="Q1345" s="1">
        <f>IF(A1345=0,"",VLOOKUP($A1345,RESUMO!$A$8:$B$107,2,FALSE))</f>
        <v>46</v>
      </c>
    </row>
    <row r="1346" spans="1:17" x14ac:dyDescent="0.25">
      <c r="A1346" s="53">
        <v>45356</v>
      </c>
      <c r="B1346" s="1">
        <v>3</v>
      </c>
      <c r="D1346" s="54" t="s">
        <v>1025</v>
      </c>
      <c r="I1346" s="71">
        <v>115</v>
      </c>
      <c r="J1346" s="53">
        <v>45358</v>
      </c>
      <c r="K1346" s="55" t="s">
        <v>53</v>
      </c>
      <c r="N1346" t="str">
        <f t="shared" si="104"/>
        <v>NÃO</v>
      </c>
      <c r="O1346" t="str">
        <f t="shared" si="103"/>
        <v/>
      </c>
      <c r="P1346" s="52" t="str">
        <f t="shared" si="105"/>
        <v>45356345358</v>
      </c>
      <c r="Q1346" s="1">
        <f>IF(A1346=0,"",VLOOKUP($A1346,RESUMO!$A$8:$B$107,2,FALSE))</f>
        <v>46</v>
      </c>
    </row>
    <row r="1347" spans="1:17" x14ac:dyDescent="0.25">
      <c r="A1347" s="53">
        <v>45356</v>
      </c>
      <c r="B1347" s="1">
        <v>3</v>
      </c>
      <c r="D1347" s="54" t="s">
        <v>1026</v>
      </c>
      <c r="E1347" s="42" t="s">
        <v>1027</v>
      </c>
      <c r="I1347" s="71">
        <v>1000.72</v>
      </c>
      <c r="J1347" s="53">
        <v>45359</v>
      </c>
      <c r="K1347" s="55" t="s">
        <v>148</v>
      </c>
      <c r="N1347" t="str">
        <f t="shared" si="104"/>
        <v>NÃO</v>
      </c>
      <c r="O1347" t="str">
        <f t="shared" si="103"/>
        <v/>
      </c>
      <c r="P1347" s="52" t="str">
        <f t="shared" si="105"/>
        <v>453563LOCAÇÃO DE ANDAIMES - ND 6218545359</v>
      </c>
      <c r="Q1347" s="1">
        <f>IF(A1347=0,"",VLOOKUP($A1347,RESUMO!$A$8:$B$107,2,FALSE))</f>
        <v>46</v>
      </c>
    </row>
    <row r="1348" spans="1:17" x14ac:dyDescent="0.25">
      <c r="A1348" s="53">
        <v>45356</v>
      </c>
      <c r="B1348" s="1">
        <v>3</v>
      </c>
      <c r="D1348" s="54" t="s">
        <v>145</v>
      </c>
      <c r="E1348" s="42" t="s">
        <v>1028</v>
      </c>
      <c r="I1348" s="71">
        <v>270</v>
      </c>
      <c r="J1348" s="53">
        <v>45364</v>
      </c>
      <c r="K1348" s="55" t="s">
        <v>148</v>
      </c>
      <c r="N1348" t="str">
        <f t="shared" si="104"/>
        <v>SIM</v>
      </c>
      <c r="O1348" t="str">
        <f t="shared" si="103"/>
        <v/>
      </c>
      <c r="P1348" s="52" t="str">
        <f t="shared" si="105"/>
        <v>453563MARTELO - NF 2356345364</v>
      </c>
      <c r="Q1348" s="1">
        <f>IF(A1348=0,"",VLOOKUP($A1348,RESUMO!$A$8:$B$107,2,FALSE))</f>
        <v>46</v>
      </c>
    </row>
    <row r="1349" spans="1:17" x14ac:dyDescent="0.25">
      <c r="A1349" s="53">
        <v>45356</v>
      </c>
      <c r="B1349" s="1">
        <v>3</v>
      </c>
      <c r="D1349" s="54" t="s">
        <v>901</v>
      </c>
      <c r="E1349" s="42" t="s">
        <v>1029</v>
      </c>
      <c r="I1349" s="71">
        <v>420.6</v>
      </c>
      <c r="J1349" s="53">
        <v>45366</v>
      </c>
      <c r="K1349" s="55" t="s">
        <v>33</v>
      </c>
      <c r="N1349" t="str">
        <f t="shared" si="104"/>
        <v>SIM</v>
      </c>
      <c r="O1349" t="str">
        <f t="shared" si="103"/>
        <v/>
      </c>
      <c r="P1349" s="52" t="str">
        <f t="shared" si="105"/>
        <v>453563LIXA, MASSA, RASPADOR, ROLO, TRINCHA - NF 2589045366</v>
      </c>
      <c r="Q1349" s="1">
        <f>IF(A1349=0,"",VLOOKUP($A1349,RESUMO!$A$8:$B$107,2,FALSE))</f>
        <v>46</v>
      </c>
    </row>
    <row r="1350" spans="1:17" x14ac:dyDescent="0.25">
      <c r="A1350" s="53">
        <v>45356</v>
      </c>
      <c r="B1350" s="1">
        <v>3</v>
      </c>
      <c r="D1350" s="54" t="s">
        <v>939</v>
      </c>
      <c r="E1350" s="42" t="s">
        <v>1030</v>
      </c>
      <c r="I1350" s="71">
        <v>634</v>
      </c>
      <c r="J1350" s="53">
        <v>45369</v>
      </c>
      <c r="K1350" s="55" t="s">
        <v>33</v>
      </c>
      <c r="N1350" t="str">
        <f t="shared" si="104"/>
        <v>SIM</v>
      </c>
      <c r="O1350" t="str">
        <f t="shared" si="103"/>
        <v/>
      </c>
      <c r="P1350" s="52" t="str">
        <f t="shared" si="105"/>
        <v>453563SPARLACK - NF 178345369</v>
      </c>
      <c r="Q1350" s="1">
        <f>IF(A1350=0,"",VLOOKUP($A1350,RESUMO!$A$8:$B$107,2,FALSE))</f>
        <v>46</v>
      </c>
    </row>
    <row r="1351" spans="1:17" x14ac:dyDescent="0.25">
      <c r="A1351" s="53">
        <v>45356</v>
      </c>
      <c r="B1351" s="1">
        <v>3</v>
      </c>
      <c r="D1351" s="54" t="s">
        <v>1031</v>
      </c>
      <c r="I1351" s="71">
        <v>5558.66</v>
      </c>
      <c r="J1351" s="53">
        <v>45371</v>
      </c>
      <c r="K1351" s="55" t="s">
        <v>20</v>
      </c>
      <c r="N1351" t="str">
        <f t="shared" si="104"/>
        <v>NÃO</v>
      </c>
      <c r="O1351" t="str">
        <f t="shared" si="103"/>
        <v/>
      </c>
      <c r="P1351" s="52" t="str">
        <f t="shared" si="105"/>
        <v>45356345371</v>
      </c>
      <c r="Q1351" s="1">
        <f>IF(A1351=0,"",VLOOKUP($A1351,RESUMO!$A$8:$B$107,2,FALSE))</f>
        <v>46</v>
      </c>
    </row>
    <row r="1352" spans="1:17" x14ac:dyDescent="0.25">
      <c r="A1352" s="53">
        <v>45356</v>
      </c>
      <c r="B1352" s="1">
        <v>3</v>
      </c>
      <c r="D1352" s="54" t="s">
        <v>271</v>
      </c>
      <c r="E1352" s="42" t="s">
        <v>1032</v>
      </c>
      <c r="I1352" s="71">
        <v>1705.4</v>
      </c>
      <c r="J1352" s="53">
        <v>45372</v>
      </c>
      <c r="K1352" s="55" t="s">
        <v>33</v>
      </c>
      <c r="N1352" t="str">
        <f t="shared" si="104"/>
        <v>SIM</v>
      </c>
      <c r="O1352" t="str">
        <f t="shared" si="103"/>
        <v/>
      </c>
      <c r="P1352" s="52" t="str">
        <f t="shared" si="105"/>
        <v>453563MATERIAIS DIVERSOS - NF 128545372</v>
      </c>
      <c r="Q1352" s="1">
        <f>IF(A1352=0,"",VLOOKUP($A1352,RESUMO!$A$8:$B$107,2,FALSE))</f>
        <v>46</v>
      </c>
    </row>
    <row r="1353" spans="1:17" x14ac:dyDescent="0.25">
      <c r="A1353" s="53">
        <v>45356</v>
      </c>
      <c r="B1353" s="1">
        <v>5</v>
      </c>
      <c r="D1353" s="54" t="s">
        <v>1033</v>
      </c>
      <c r="E1353" s="42" t="s">
        <v>1034</v>
      </c>
      <c r="I1353" s="71">
        <v>21509.85</v>
      </c>
      <c r="J1353" s="53">
        <v>45327</v>
      </c>
      <c r="K1353" s="55" t="s">
        <v>33</v>
      </c>
      <c r="N1353" t="str">
        <f t="shared" si="104"/>
        <v>SIM</v>
      </c>
      <c r="O1353" t="str">
        <f t="shared" si="103"/>
        <v>SIM</v>
      </c>
      <c r="P1353" s="52" t="str">
        <f t="shared" si="105"/>
        <v>453565MEMBRANA ELÁSTICA DE ACRÍLICO - 4X CARTÃO - NF 19372645327</v>
      </c>
      <c r="Q1353" s="1">
        <f>IF(A1353=0,"",VLOOKUP($A1353,RESUMO!$A$8:$B$107,2,FALSE))</f>
        <v>46</v>
      </c>
    </row>
    <row r="1354" spans="1:17" x14ac:dyDescent="0.25">
      <c r="A1354" s="53">
        <v>45356</v>
      </c>
      <c r="B1354" s="1">
        <v>5</v>
      </c>
      <c r="D1354" s="54" t="s">
        <v>939</v>
      </c>
      <c r="E1354" s="42" t="s">
        <v>1035</v>
      </c>
      <c r="I1354" s="71">
        <v>293.76</v>
      </c>
      <c r="J1354" s="53">
        <v>45337</v>
      </c>
      <c r="K1354" s="55" t="s">
        <v>33</v>
      </c>
      <c r="N1354" t="str">
        <f t="shared" si="104"/>
        <v>SIM</v>
      </c>
      <c r="O1354" t="str">
        <f t="shared" si="103"/>
        <v>SIM</v>
      </c>
      <c r="P1354" s="52" t="str">
        <f t="shared" si="105"/>
        <v>453565EUCATEX E SPARLACK - NF 177545337</v>
      </c>
      <c r="Q1354" s="1">
        <f>IF(A1354=0,"",VLOOKUP($A1354,RESUMO!$A$8:$B$107,2,FALSE))</f>
        <v>46</v>
      </c>
    </row>
    <row r="1355" spans="1:17" x14ac:dyDescent="0.25">
      <c r="A1355" s="53">
        <v>45356</v>
      </c>
      <c r="B1355" s="1">
        <v>5</v>
      </c>
      <c r="D1355" s="54" t="s">
        <v>1036</v>
      </c>
      <c r="E1355" s="42" t="s">
        <v>1037</v>
      </c>
      <c r="I1355" s="71">
        <v>1895</v>
      </c>
      <c r="J1355" s="53">
        <v>45343</v>
      </c>
      <c r="K1355" s="55" t="s">
        <v>33</v>
      </c>
      <c r="N1355" t="str">
        <f t="shared" si="104"/>
        <v>SIM</v>
      </c>
      <c r="O1355" t="str">
        <f t="shared" si="103"/>
        <v>SIM</v>
      </c>
      <c r="P1355" s="52" t="str">
        <f t="shared" si="105"/>
        <v>453565REBOLO, DISCO, SERRA - NF 2694545343</v>
      </c>
      <c r="Q1355" s="1">
        <f>IF(A1355=0,"",VLOOKUP($A1355,RESUMO!$A$8:$B$107,2,FALSE))</f>
        <v>46</v>
      </c>
    </row>
    <row r="1356" spans="1:17" x14ac:dyDescent="0.25">
      <c r="A1356" s="53">
        <v>45356</v>
      </c>
      <c r="B1356" s="1">
        <v>5</v>
      </c>
      <c r="D1356" s="54" t="s">
        <v>671</v>
      </c>
      <c r="E1356" s="42" t="s">
        <v>1038</v>
      </c>
      <c r="I1356" s="71">
        <v>8171.9</v>
      </c>
      <c r="J1356" s="53">
        <v>45342</v>
      </c>
      <c r="K1356" s="55" t="s">
        <v>33</v>
      </c>
      <c r="N1356" t="str">
        <f t="shared" si="104"/>
        <v>SIM</v>
      </c>
      <c r="O1356" t="str">
        <f t="shared" si="103"/>
        <v>SIM</v>
      </c>
      <c r="P1356" s="52" t="str">
        <f t="shared" si="105"/>
        <v>453565MATERIAIS ELÉTRICOS - NF 29145145342</v>
      </c>
      <c r="Q1356" s="1">
        <f>IF(A1356=0,"",VLOOKUP($A1356,RESUMO!$A$8:$B$107,2,FALSE))</f>
        <v>46</v>
      </c>
    </row>
    <row r="1357" spans="1:17" x14ac:dyDescent="0.25">
      <c r="A1357" s="53">
        <v>45356</v>
      </c>
      <c r="B1357" s="1">
        <v>5</v>
      </c>
      <c r="D1357" s="54" t="s">
        <v>649</v>
      </c>
      <c r="E1357" s="42" t="s">
        <v>1039</v>
      </c>
      <c r="I1357" s="71">
        <v>2600</v>
      </c>
      <c r="J1357" s="53">
        <v>45344</v>
      </c>
      <c r="K1357" s="55" t="s">
        <v>33</v>
      </c>
      <c r="N1357" t="str">
        <f t="shared" si="104"/>
        <v>SIM</v>
      </c>
      <c r="O1357" t="str">
        <f t="shared" si="103"/>
        <v>SIM</v>
      </c>
      <c r="P1357" s="52" t="str">
        <f t="shared" si="105"/>
        <v>453565ARGAMASSA - NF 1098145344</v>
      </c>
      <c r="Q1357" s="1">
        <f>IF(A1357=0,"",VLOOKUP($A1357,RESUMO!$A$8:$B$107,2,FALSE))</f>
        <v>46</v>
      </c>
    </row>
    <row r="1358" spans="1:17" x14ac:dyDescent="0.25">
      <c r="A1358" s="53">
        <v>45371</v>
      </c>
      <c r="B1358" s="1">
        <v>1</v>
      </c>
      <c r="C1358" s="67" t="s">
        <v>529</v>
      </c>
      <c r="D1358" s="54" t="s">
        <v>530</v>
      </c>
      <c r="E1358" t="s">
        <v>175</v>
      </c>
      <c r="I1358" s="71">
        <v>1052</v>
      </c>
      <c r="J1358" s="53">
        <v>45371</v>
      </c>
      <c r="K1358" s="55" t="s">
        <v>20</v>
      </c>
      <c r="N1358" t="str">
        <f t="shared" si="104"/>
        <v>NÃO</v>
      </c>
      <c r="O1358" t="str">
        <f t="shared" si="103"/>
        <v/>
      </c>
      <c r="P1358" s="52" t="str">
        <f t="shared" si="105"/>
        <v>45371193649070600SALÁRIO45371</v>
      </c>
      <c r="Q1358" s="1">
        <f>IF(A1358=0,"",VLOOKUP($A1358,RESUMO!$A$8:$B$107,2,FALSE))</f>
        <v>47</v>
      </c>
    </row>
    <row r="1359" spans="1:17" x14ac:dyDescent="0.25">
      <c r="A1359" s="53">
        <v>45371</v>
      </c>
      <c r="B1359" s="1">
        <v>1</v>
      </c>
      <c r="C1359" s="68" t="s">
        <v>531</v>
      </c>
      <c r="D1359" t="s">
        <v>532</v>
      </c>
      <c r="E1359" s="42" t="s">
        <v>19</v>
      </c>
      <c r="I1359" s="71">
        <v>2300</v>
      </c>
      <c r="J1359" s="53">
        <v>45371</v>
      </c>
      <c r="K1359" s="55" t="s">
        <v>20</v>
      </c>
      <c r="N1359" t="str">
        <f t="shared" si="104"/>
        <v>NÃO</v>
      </c>
      <c r="O1359" t="str">
        <f t="shared" si="103"/>
        <v/>
      </c>
      <c r="P1359" s="52" t="str">
        <f t="shared" si="105"/>
        <v>45371106182897635DIÁRIA45371</v>
      </c>
      <c r="Q1359" s="1">
        <f>IF(A1359=0,"",VLOOKUP($A1359,RESUMO!$A$8:$B$107,2,FALSE))</f>
        <v>47</v>
      </c>
    </row>
    <row r="1360" spans="1:17" x14ac:dyDescent="0.25">
      <c r="A1360" s="53">
        <v>45371</v>
      </c>
      <c r="B1360" s="1">
        <v>1</v>
      </c>
      <c r="C1360" s="51" t="s">
        <v>790</v>
      </c>
      <c r="D1360" s="54" t="s">
        <v>791</v>
      </c>
      <c r="E1360" s="42" t="s">
        <v>19</v>
      </c>
      <c r="I1360" s="71">
        <v>1860</v>
      </c>
      <c r="J1360" s="53">
        <v>45371</v>
      </c>
      <c r="K1360" s="55" t="s">
        <v>20</v>
      </c>
      <c r="N1360" t="str">
        <f t="shared" si="104"/>
        <v>NÃO</v>
      </c>
      <c r="O1360" t="str">
        <f t="shared" si="103"/>
        <v/>
      </c>
      <c r="P1360" s="52" t="str">
        <f t="shared" si="105"/>
        <v>45371100000012793DIÁRIA45371</v>
      </c>
      <c r="Q1360" s="1">
        <f>IF(A1360=0,"",VLOOKUP($A1360,RESUMO!$A$8:$B$107,2,FALSE))</f>
        <v>47</v>
      </c>
    </row>
    <row r="1361" spans="1:17" x14ac:dyDescent="0.25">
      <c r="A1361" s="53">
        <v>45371</v>
      </c>
      <c r="B1361" s="1">
        <v>1</v>
      </c>
      <c r="C1361" t="s">
        <v>285</v>
      </c>
      <c r="D1361" t="s">
        <v>286</v>
      </c>
      <c r="E1361" s="42" t="s">
        <v>19</v>
      </c>
      <c r="I1361" s="71">
        <v>1870</v>
      </c>
      <c r="J1361" s="53">
        <v>45371</v>
      </c>
      <c r="K1361" s="55" t="s">
        <v>20</v>
      </c>
      <c r="N1361" t="str">
        <f t="shared" si="104"/>
        <v>NÃO</v>
      </c>
      <c r="O1361" t="str">
        <f t="shared" si="103"/>
        <v/>
      </c>
      <c r="P1361" s="52" t="str">
        <f t="shared" si="105"/>
        <v>45371106493573610DIÁRIA45371</v>
      </c>
      <c r="Q1361" s="1">
        <f>IF(A1361=0,"",VLOOKUP($A1361,RESUMO!$A$8:$B$107,2,FALSE))</f>
        <v>47</v>
      </c>
    </row>
    <row r="1362" spans="1:17" x14ac:dyDescent="0.25">
      <c r="A1362" s="53">
        <v>45371</v>
      </c>
      <c r="B1362" s="1">
        <v>1</v>
      </c>
      <c r="C1362" t="s">
        <v>334</v>
      </c>
      <c r="D1362" t="s">
        <v>335</v>
      </c>
      <c r="E1362" s="42" t="s">
        <v>19</v>
      </c>
      <c r="I1362" s="71">
        <v>1170</v>
      </c>
      <c r="J1362" s="53">
        <v>45371</v>
      </c>
      <c r="K1362" s="55" t="s">
        <v>20</v>
      </c>
      <c r="N1362" t="str">
        <f t="shared" si="104"/>
        <v>NÃO</v>
      </c>
      <c r="O1362" t="str">
        <f t="shared" si="103"/>
        <v/>
      </c>
      <c r="P1362" s="52" t="str">
        <f t="shared" si="105"/>
        <v>45371103124439600DIÁRIA45371</v>
      </c>
      <c r="Q1362" s="1">
        <f>IF(A1362=0,"",VLOOKUP($A1362,RESUMO!$A$8:$B$107,2,FALSE))</f>
        <v>47</v>
      </c>
    </row>
    <row r="1363" spans="1:17" x14ac:dyDescent="0.25">
      <c r="A1363" s="53">
        <v>45371</v>
      </c>
      <c r="B1363" s="1">
        <v>1</v>
      </c>
      <c r="C1363" t="s">
        <v>279</v>
      </c>
      <c r="D1363" t="s">
        <v>280</v>
      </c>
      <c r="E1363" s="42" t="s">
        <v>19</v>
      </c>
      <c r="I1363" s="71">
        <v>3800</v>
      </c>
      <c r="J1363" s="53">
        <v>45371</v>
      </c>
      <c r="K1363" s="55" t="s">
        <v>20</v>
      </c>
      <c r="N1363" t="str">
        <f t="shared" si="104"/>
        <v>NÃO</v>
      </c>
      <c r="O1363" t="str">
        <f t="shared" si="103"/>
        <v/>
      </c>
      <c r="P1363" s="52" t="str">
        <f t="shared" si="105"/>
        <v>45371110526143614DIÁRIA45371</v>
      </c>
      <c r="Q1363" s="1">
        <f>IF(A1363=0,"",VLOOKUP($A1363,RESUMO!$A$8:$B$107,2,FALSE))</f>
        <v>47</v>
      </c>
    </row>
    <row r="1364" spans="1:17" x14ac:dyDescent="0.25">
      <c r="A1364" s="53">
        <v>45371</v>
      </c>
      <c r="B1364" s="1">
        <v>1</v>
      </c>
      <c r="C1364" t="s">
        <v>282</v>
      </c>
      <c r="D1364" t="s">
        <v>283</v>
      </c>
      <c r="E1364" s="42" t="s">
        <v>19</v>
      </c>
      <c r="I1364" s="71">
        <v>1600</v>
      </c>
      <c r="J1364" s="53">
        <v>45371</v>
      </c>
      <c r="K1364" s="55" t="s">
        <v>20</v>
      </c>
      <c r="N1364" t="str">
        <f t="shared" si="104"/>
        <v>NÃO</v>
      </c>
      <c r="O1364" t="str">
        <f t="shared" si="103"/>
        <v/>
      </c>
      <c r="P1364" s="52" t="str">
        <f t="shared" si="105"/>
        <v>45371114758063613DIÁRIA45371</v>
      </c>
      <c r="Q1364" s="1">
        <f>IF(A1364=0,"",VLOOKUP($A1364,RESUMO!$A$8:$B$107,2,FALSE))</f>
        <v>47</v>
      </c>
    </row>
    <row r="1365" spans="1:17" x14ac:dyDescent="0.25">
      <c r="A1365" s="53">
        <v>45371</v>
      </c>
      <c r="B1365" s="1">
        <v>1</v>
      </c>
      <c r="C1365" t="s">
        <v>391</v>
      </c>
      <c r="D1365" t="s">
        <v>392</v>
      </c>
      <c r="E1365" s="42" t="s">
        <v>19</v>
      </c>
      <c r="I1365" s="71">
        <v>2380</v>
      </c>
      <c r="J1365" s="53">
        <v>45371</v>
      </c>
      <c r="K1365" s="55" t="s">
        <v>20</v>
      </c>
      <c r="N1365" t="str">
        <f t="shared" si="104"/>
        <v>NÃO</v>
      </c>
      <c r="O1365" t="str">
        <f t="shared" si="103"/>
        <v/>
      </c>
      <c r="P1365" s="52" t="str">
        <f t="shared" si="105"/>
        <v>45371111776778650DIÁRIA45371</v>
      </c>
      <c r="Q1365" s="1">
        <f>IF(A1365=0,"",VLOOKUP($A1365,RESUMO!$A$8:$B$107,2,FALSE))</f>
        <v>47</v>
      </c>
    </row>
    <row r="1366" spans="1:17" x14ac:dyDescent="0.25">
      <c r="A1366" s="53">
        <v>45371</v>
      </c>
      <c r="B1366" s="1">
        <v>1</v>
      </c>
      <c r="C1366" t="s">
        <v>34</v>
      </c>
      <c r="D1366" t="s">
        <v>35</v>
      </c>
      <c r="E1366" s="42" t="s">
        <v>19</v>
      </c>
      <c r="I1366" s="71">
        <v>570</v>
      </c>
      <c r="J1366" s="53">
        <v>45371</v>
      </c>
      <c r="K1366" s="55" t="s">
        <v>20</v>
      </c>
      <c r="N1366" t="str">
        <f t="shared" si="104"/>
        <v>NÃO</v>
      </c>
      <c r="O1366" t="str">
        <f t="shared" si="103"/>
        <v/>
      </c>
      <c r="P1366" s="52" t="str">
        <f t="shared" si="105"/>
        <v>45371170428051600DIÁRIA45371</v>
      </c>
      <c r="Q1366" s="1">
        <f>IF(A1366=0,"",VLOOKUP($A1366,RESUMO!$A$8:$B$107,2,FALSE))</f>
        <v>47</v>
      </c>
    </row>
    <row r="1367" spans="1:17" x14ac:dyDescent="0.25">
      <c r="A1367" s="53">
        <v>45371</v>
      </c>
      <c r="B1367" s="1">
        <v>3</v>
      </c>
      <c r="D1367" s="54" t="s">
        <v>1040</v>
      </c>
      <c r="E1367" s="42" t="s">
        <v>644</v>
      </c>
      <c r="I1367" s="71">
        <v>68.400000000000006</v>
      </c>
      <c r="J1367" s="53">
        <v>45371</v>
      </c>
      <c r="K1367" s="55" t="s">
        <v>20</v>
      </c>
      <c r="N1367" t="str">
        <f t="shared" si="104"/>
        <v>SIM</v>
      </c>
      <c r="O1367" t="str">
        <f t="shared" si="103"/>
        <v/>
      </c>
      <c r="P1367" s="52" t="str">
        <f t="shared" si="105"/>
        <v>453713NF A EMITIR45371</v>
      </c>
      <c r="Q1367" s="1">
        <f>IF(A1367=0,"",VLOOKUP($A1367,RESUMO!$A$8:$B$107,2,FALSE))</f>
        <v>47</v>
      </c>
    </row>
    <row r="1368" spans="1:17" x14ac:dyDescent="0.25">
      <c r="A1368" s="53">
        <v>45371</v>
      </c>
      <c r="B1368" s="1">
        <v>3</v>
      </c>
      <c r="D1368" s="54" t="s">
        <v>398</v>
      </c>
      <c r="E1368" s="42" t="s">
        <v>1041</v>
      </c>
      <c r="I1368" s="71">
        <v>607.86</v>
      </c>
      <c r="J1368" s="53">
        <v>45371</v>
      </c>
      <c r="K1368" s="55" t="s">
        <v>148</v>
      </c>
      <c r="N1368" t="str">
        <f t="shared" si="104"/>
        <v>SIM</v>
      </c>
      <c r="O1368" t="str">
        <f t="shared" si="103"/>
        <v/>
      </c>
      <c r="P1368" s="52" t="str">
        <f t="shared" si="105"/>
        <v>453713LOCAÇÃO DE ANDAIME - NFS-e 2024/24045371</v>
      </c>
      <c r="Q1368" s="1">
        <f>IF(A1368=0,"",VLOOKUP($A1368,RESUMO!$A$8:$B$107,2,FALSE))</f>
        <v>47</v>
      </c>
    </row>
    <row r="1369" spans="1:17" x14ac:dyDescent="0.25">
      <c r="A1369" s="53">
        <v>45371</v>
      </c>
      <c r="B1369" s="1">
        <v>3</v>
      </c>
      <c r="D1369" s="54" t="s">
        <v>145</v>
      </c>
      <c r="E1369" s="42" t="s">
        <v>1042</v>
      </c>
      <c r="I1369" s="71">
        <v>75</v>
      </c>
      <c r="J1369" s="53">
        <v>45376</v>
      </c>
      <c r="K1369" s="55" t="s">
        <v>148</v>
      </c>
      <c r="N1369" t="str">
        <f t="shared" si="104"/>
        <v>SIM</v>
      </c>
      <c r="O1369" t="str">
        <f t="shared" si="103"/>
        <v/>
      </c>
      <c r="P1369" s="52" t="str">
        <f t="shared" si="105"/>
        <v>453713LIXADEIRA OSCILANTE - NF 2369545376</v>
      </c>
      <c r="Q1369" s="1">
        <f>IF(A1369=0,"",VLOOKUP($A1369,RESUMO!$A$8:$B$107,2,FALSE))</f>
        <v>47</v>
      </c>
    </row>
    <row r="1370" spans="1:17" x14ac:dyDescent="0.25">
      <c r="A1370" s="53">
        <v>45371</v>
      </c>
      <c r="B1370" s="1">
        <v>3</v>
      </c>
      <c r="D1370" s="54" t="s">
        <v>1043</v>
      </c>
      <c r="E1370" s="42" t="s">
        <v>1044</v>
      </c>
      <c r="I1370" s="71">
        <v>660</v>
      </c>
      <c r="J1370" s="53">
        <v>45376</v>
      </c>
      <c r="K1370" s="55" t="s">
        <v>148</v>
      </c>
      <c r="N1370" t="str">
        <f t="shared" si="104"/>
        <v>SIM</v>
      </c>
      <c r="O1370" t="str">
        <f t="shared" si="103"/>
        <v/>
      </c>
      <c r="P1370" s="52" t="str">
        <f t="shared" si="105"/>
        <v>453713LOCAÇÃO DE CAÇAMBAS - NF 122645376</v>
      </c>
      <c r="Q1370" s="1">
        <f>IF(A1370=0,"",VLOOKUP($A1370,RESUMO!$A$8:$B$107,2,FALSE))</f>
        <v>47</v>
      </c>
    </row>
    <row r="1371" spans="1:17" x14ac:dyDescent="0.25">
      <c r="A1371" s="53">
        <v>45371</v>
      </c>
      <c r="B1371" s="1">
        <v>3</v>
      </c>
      <c r="D1371" s="54" t="s">
        <v>606</v>
      </c>
      <c r="E1371" s="42" t="s">
        <v>1045</v>
      </c>
      <c r="I1371" s="71">
        <v>2202.9299999999998</v>
      </c>
      <c r="J1371" s="53">
        <v>45379</v>
      </c>
      <c r="K1371" s="55" t="s">
        <v>20</v>
      </c>
      <c r="N1371" t="str">
        <f t="shared" si="104"/>
        <v>SIM</v>
      </c>
      <c r="O1371" t="str">
        <f t="shared" si="103"/>
        <v/>
      </c>
      <c r="P1371" s="52" t="str">
        <f t="shared" si="105"/>
        <v>453713CESTAS BASICA - NF 23666745379</v>
      </c>
      <c r="Q1371" s="1">
        <f>IF(A1371=0,"",VLOOKUP($A1371,RESUMO!$A$8:$B$107,2,FALSE))</f>
        <v>47</v>
      </c>
    </row>
    <row r="1372" spans="1:17" x14ac:dyDescent="0.25">
      <c r="A1372" s="53">
        <v>45371</v>
      </c>
      <c r="B1372" s="1">
        <v>3</v>
      </c>
      <c r="D1372" s="54" t="s">
        <v>145</v>
      </c>
      <c r="E1372" s="42" t="s">
        <v>1046</v>
      </c>
      <c r="I1372" s="71">
        <v>580</v>
      </c>
      <c r="J1372" s="53">
        <v>45379</v>
      </c>
      <c r="K1372" s="55" t="s">
        <v>148</v>
      </c>
      <c r="N1372" t="str">
        <f t="shared" si="104"/>
        <v>SIM</v>
      </c>
      <c r="O1372" t="str">
        <f t="shared" si="103"/>
        <v/>
      </c>
      <c r="P1372" s="52" t="str">
        <f t="shared" si="105"/>
        <v>453713BETONEIRA, GUINCHO - NF 2375245379</v>
      </c>
      <c r="Q1372" s="1">
        <f>IF(A1372=0,"",VLOOKUP($A1372,RESUMO!$A$8:$B$107,2,FALSE))</f>
        <v>47</v>
      </c>
    </row>
    <row r="1373" spans="1:17" x14ac:dyDescent="0.25">
      <c r="A1373" s="53">
        <v>45371</v>
      </c>
      <c r="B1373" s="1">
        <v>3</v>
      </c>
      <c r="D1373" s="54" t="s">
        <v>605</v>
      </c>
      <c r="I1373" s="71">
        <v>5</v>
      </c>
      <c r="J1373" s="53">
        <v>45382</v>
      </c>
      <c r="K1373" s="55" t="s">
        <v>20</v>
      </c>
      <c r="N1373" t="str">
        <f t="shared" si="104"/>
        <v>NÃO</v>
      </c>
      <c r="O1373" t="str">
        <f t="shared" si="103"/>
        <v/>
      </c>
      <c r="P1373" s="52" t="str">
        <f t="shared" si="105"/>
        <v>45371345382</v>
      </c>
      <c r="Q1373" s="1">
        <f>IF(A1373=0,"",VLOOKUP($A1373,RESUMO!$A$8:$B$107,2,FALSE))</f>
        <v>47</v>
      </c>
    </row>
    <row r="1374" spans="1:17" x14ac:dyDescent="0.25">
      <c r="A1374" s="53">
        <v>45371</v>
      </c>
      <c r="B1374" s="1">
        <v>3</v>
      </c>
      <c r="D1374" s="54" t="s">
        <v>592</v>
      </c>
      <c r="E1374" s="42" t="s">
        <v>1047</v>
      </c>
      <c r="I1374" s="71">
        <v>6354.14</v>
      </c>
      <c r="J1374" s="53">
        <v>45383</v>
      </c>
      <c r="K1374" s="55" t="s">
        <v>33</v>
      </c>
      <c r="N1374" t="str">
        <f t="shared" si="104"/>
        <v>SIM</v>
      </c>
      <c r="O1374" t="str">
        <f t="shared" si="103"/>
        <v/>
      </c>
      <c r="P1374" s="52" t="str">
        <f t="shared" si="105"/>
        <v>453713MATERIAIS HIDRAULICOS -NF 45760545383</v>
      </c>
      <c r="Q1374" s="1">
        <f>IF(A1374=0,"",VLOOKUP($A1374,RESUMO!$A$8:$B$107,2,FALSE))</f>
        <v>47</v>
      </c>
    </row>
    <row r="1375" spans="1:17" x14ac:dyDescent="0.25">
      <c r="A1375" s="53">
        <v>45371</v>
      </c>
      <c r="B1375" s="1">
        <v>3</v>
      </c>
      <c r="D1375" s="54" t="s">
        <v>592</v>
      </c>
      <c r="E1375" s="42" t="s">
        <v>1048</v>
      </c>
      <c r="I1375" s="71">
        <v>25.06</v>
      </c>
      <c r="J1375" s="53">
        <v>45383</v>
      </c>
      <c r="K1375" s="55" t="s">
        <v>33</v>
      </c>
      <c r="N1375" t="str">
        <f t="shared" si="104"/>
        <v>SIM</v>
      </c>
      <c r="O1375" t="str">
        <f t="shared" si="103"/>
        <v/>
      </c>
      <c r="P1375" s="52" t="str">
        <f t="shared" si="105"/>
        <v>453713PISTOLA INETORA - NF 45760645383</v>
      </c>
      <c r="Q1375" s="1">
        <f>IF(A1375=0,"",VLOOKUP($A1375,RESUMO!$A$8:$B$107,2,FALSE))</f>
        <v>47</v>
      </c>
    </row>
    <row r="1376" spans="1:17" x14ac:dyDescent="0.25">
      <c r="A1376" s="53">
        <v>45371</v>
      </c>
      <c r="B1376" s="1">
        <v>3</v>
      </c>
      <c r="D1376" s="54" t="s">
        <v>145</v>
      </c>
      <c r="E1376" s="42" t="s">
        <v>1049</v>
      </c>
      <c r="I1376" s="71">
        <v>40</v>
      </c>
      <c r="J1376" s="53">
        <v>45385</v>
      </c>
      <c r="K1376" s="55" t="s">
        <v>148</v>
      </c>
      <c r="N1376" t="str">
        <f t="shared" si="104"/>
        <v>SIM</v>
      </c>
      <c r="O1376" t="str">
        <f t="shared" si="103"/>
        <v/>
      </c>
      <c r="P1376" s="52" t="str">
        <f t="shared" si="105"/>
        <v>453713CAÇAMBA PARA GUINCHO - NF 2379545385</v>
      </c>
      <c r="Q1376" s="1">
        <f>IF(A1376=0,"",VLOOKUP($A1376,RESUMO!$A$8:$B$107,2,FALSE))</f>
        <v>47</v>
      </c>
    </row>
    <row r="1377" spans="1:17" x14ac:dyDescent="0.25">
      <c r="A1377" s="53">
        <v>45371</v>
      </c>
      <c r="B1377" s="1">
        <v>3</v>
      </c>
      <c r="D1377" s="54" t="s">
        <v>271</v>
      </c>
      <c r="E1377" s="42" t="s">
        <v>1050</v>
      </c>
      <c r="I1377" s="71">
        <v>1208.4000000000001</v>
      </c>
      <c r="J1377" s="53">
        <v>45386</v>
      </c>
      <c r="K1377" s="55" t="s">
        <v>33</v>
      </c>
      <c r="N1377" t="str">
        <f t="shared" si="104"/>
        <v>SIM</v>
      </c>
      <c r="O1377" t="str">
        <f t="shared" si="103"/>
        <v/>
      </c>
      <c r="P1377" s="52" t="str">
        <f t="shared" si="105"/>
        <v>453713MATERIAIS DIVERSOS - NF 129045386</v>
      </c>
      <c r="Q1377" s="1">
        <f>IF(A1377=0,"",VLOOKUP($A1377,RESUMO!$A$8:$B$107,2,FALSE))</f>
        <v>47</v>
      </c>
    </row>
    <row r="1378" spans="1:17" x14ac:dyDescent="0.25">
      <c r="A1378" s="53">
        <v>45371</v>
      </c>
      <c r="B1378" s="1">
        <v>5</v>
      </c>
      <c r="D1378" s="54" t="s">
        <v>1051</v>
      </c>
      <c r="E1378" s="42" t="s">
        <v>367</v>
      </c>
      <c r="I1378" s="71">
        <v>3156.79</v>
      </c>
      <c r="J1378" s="53">
        <v>45359</v>
      </c>
      <c r="K1378" s="55" t="s">
        <v>20</v>
      </c>
      <c r="N1378" t="str">
        <f t="shared" si="104"/>
        <v>NÃO</v>
      </c>
      <c r="O1378" t="str">
        <f t="shared" si="103"/>
        <v>SIM</v>
      </c>
      <c r="P1378" s="52" t="str">
        <f t="shared" si="105"/>
        <v>453715RESCISÃO45359</v>
      </c>
      <c r="Q1378" s="1">
        <f>IF(A1378=0,"",VLOOKUP($A1378,RESUMO!$A$8:$B$107,2,FALSE))</f>
        <v>47</v>
      </c>
    </row>
    <row r="1379" spans="1:17" x14ac:dyDescent="0.25">
      <c r="A1379" s="53">
        <v>45371</v>
      </c>
      <c r="B1379" s="1">
        <v>5</v>
      </c>
      <c r="D1379" s="54" t="s">
        <v>1052</v>
      </c>
      <c r="E1379" s="42" t="s">
        <v>367</v>
      </c>
      <c r="I1379" s="71">
        <v>11203.77</v>
      </c>
      <c r="J1379" s="53">
        <v>45359</v>
      </c>
      <c r="K1379" s="55" t="s">
        <v>20</v>
      </c>
      <c r="N1379" t="str">
        <f t="shared" si="104"/>
        <v>NÃO</v>
      </c>
      <c r="O1379" t="str">
        <f t="shared" si="103"/>
        <v>SIM</v>
      </c>
      <c r="P1379" s="52" t="str">
        <f t="shared" si="105"/>
        <v>453715RESCISÃO45359</v>
      </c>
      <c r="Q1379" s="1">
        <f>IF(A1379=0,"",VLOOKUP($A1379,RESUMO!$A$8:$B$107,2,FALSE))</f>
        <v>47</v>
      </c>
    </row>
    <row r="1380" spans="1:17" x14ac:dyDescent="0.25">
      <c r="A1380" s="53">
        <v>45371</v>
      </c>
      <c r="B1380" s="1">
        <v>5</v>
      </c>
      <c r="D1380" s="54" t="s">
        <v>1053</v>
      </c>
      <c r="I1380" s="71">
        <v>3498.49</v>
      </c>
      <c r="J1380" s="53">
        <v>45364</v>
      </c>
      <c r="K1380" s="55" t="s">
        <v>20</v>
      </c>
      <c r="N1380" t="str">
        <f t="shared" si="104"/>
        <v>NÃO</v>
      </c>
      <c r="O1380" t="str">
        <f t="shared" si="103"/>
        <v>SIM</v>
      </c>
      <c r="P1380" s="52" t="str">
        <f t="shared" si="105"/>
        <v>45371545364</v>
      </c>
      <c r="Q1380" s="1">
        <f>IF(A1380=0,"",VLOOKUP($A1380,RESUMO!$A$8:$B$107,2,FALSE))</f>
        <v>47</v>
      </c>
    </row>
    <row r="1381" spans="1:17" x14ac:dyDescent="0.25">
      <c r="A1381" s="53">
        <v>45371</v>
      </c>
      <c r="B1381" s="1">
        <v>5</v>
      </c>
      <c r="D1381" s="54" t="s">
        <v>1054</v>
      </c>
      <c r="I1381" s="71">
        <v>973.71</v>
      </c>
      <c r="J1381" s="53">
        <v>45364</v>
      </c>
      <c r="K1381" s="55" t="s">
        <v>20</v>
      </c>
      <c r="N1381" t="str">
        <f t="shared" si="104"/>
        <v>NÃO</v>
      </c>
      <c r="O1381" t="str">
        <f t="shared" si="103"/>
        <v>SIM</v>
      </c>
      <c r="P1381" s="52" t="str">
        <f t="shared" si="105"/>
        <v>45371545364</v>
      </c>
      <c r="Q1381" s="1">
        <f>IF(A1381=0,"",VLOOKUP($A1381,RESUMO!$A$8:$B$107,2,FALSE))</f>
        <v>47</v>
      </c>
    </row>
    <row r="1382" spans="1:17" x14ac:dyDescent="0.25">
      <c r="A1382" s="53">
        <v>45387</v>
      </c>
      <c r="B1382" s="1">
        <v>1</v>
      </c>
      <c r="C1382" s="67" t="s">
        <v>529</v>
      </c>
      <c r="D1382" s="54" t="s">
        <v>530</v>
      </c>
      <c r="E1382" t="s">
        <v>175</v>
      </c>
      <c r="I1382" s="71">
        <v>2056.21</v>
      </c>
      <c r="J1382" s="53">
        <v>45387</v>
      </c>
      <c r="K1382" s="55" t="s">
        <v>20</v>
      </c>
      <c r="N1382" t="str">
        <f t="shared" si="104"/>
        <v>NÃO</v>
      </c>
      <c r="O1382" t="str">
        <f t="shared" si="103"/>
        <v/>
      </c>
      <c r="P1382" s="52" t="str">
        <f t="shared" si="105"/>
        <v>45387193649070600SALÁRIO45387</v>
      </c>
      <c r="Q1382" s="1">
        <f>IF(A1382=0,"",VLOOKUP($A1382,RESUMO!$A$8:$B$107,2,FALSE))</f>
        <v>48</v>
      </c>
    </row>
    <row r="1383" spans="1:17" x14ac:dyDescent="0.25">
      <c r="A1383" s="53">
        <v>45387</v>
      </c>
      <c r="B1383" s="1">
        <v>1</v>
      </c>
      <c r="C1383" s="68" t="s">
        <v>531</v>
      </c>
      <c r="D1383" t="s">
        <v>532</v>
      </c>
      <c r="E1383" s="42" t="s">
        <v>19</v>
      </c>
      <c r="I1383" s="71">
        <v>200</v>
      </c>
      <c r="J1383" s="53">
        <v>45387</v>
      </c>
      <c r="K1383" s="55" t="s">
        <v>20</v>
      </c>
      <c r="N1383" t="str">
        <f t="shared" si="104"/>
        <v>NÃO</v>
      </c>
      <c r="O1383" t="str">
        <f t="shared" si="103"/>
        <v/>
      </c>
      <c r="P1383" s="52" t="str">
        <f t="shared" si="105"/>
        <v>45387106182897635DIÁRIA45387</v>
      </c>
      <c r="Q1383" s="1">
        <f>IF(A1383=0,"",VLOOKUP($A1383,RESUMO!$A$8:$B$107,2,FALSE))</f>
        <v>48</v>
      </c>
    </row>
    <row r="1384" spans="1:17" x14ac:dyDescent="0.25">
      <c r="A1384" s="53">
        <v>45387</v>
      </c>
      <c r="B1384" s="1">
        <v>1</v>
      </c>
      <c r="C1384" s="51" t="s">
        <v>790</v>
      </c>
      <c r="D1384" s="54" t="s">
        <v>791</v>
      </c>
      <c r="E1384" s="42" t="s">
        <v>19</v>
      </c>
      <c r="I1384" s="71">
        <v>1280</v>
      </c>
      <c r="J1384" s="53">
        <v>45387</v>
      </c>
      <c r="K1384" s="55" t="s">
        <v>20</v>
      </c>
      <c r="N1384" t="str">
        <f t="shared" si="104"/>
        <v>NÃO</v>
      </c>
      <c r="O1384" t="str">
        <f t="shared" si="103"/>
        <v/>
      </c>
      <c r="P1384" s="52" t="str">
        <f t="shared" si="105"/>
        <v>45387100000012793DIÁRIA45387</v>
      </c>
      <c r="Q1384" s="1">
        <f>IF(A1384=0,"",VLOOKUP($A1384,RESUMO!$A$8:$B$107,2,FALSE))</f>
        <v>48</v>
      </c>
    </row>
    <row r="1385" spans="1:17" x14ac:dyDescent="0.25">
      <c r="A1385" s="53">
        <v>45387</v>
      </c>
      <c r="B1385" s="1">
        <v>1</v>
      </c>
      <c r="C1385" t="s">
        <v>285</v>
      </c>
      <c r="D1385" t="s">
        <v>286</v>
      </c>
      <c r="E1385" s="42" t="s">
        <v>19</v>
      </c>
      <c r="I1385" s="71">
        <v>1530</v>
      </c>
      <c r="J1385" s="53">
        <v>45387</v>
      </c>
      <c r="K1385" s="55" t="s">
        <v>20</v>
      </c>
      <c r="N1385" t="str">
        <f t="shared" si="104"/>
        <v>NÃO</v>
      </c>
      <c r="O1385" t="str">
        <f t="shared" si="103"/>
        <v/>
      </c>
      <c r="P1385" s="52" t="str">
        <f t="shared" si="105"/>
        <v>45387106493573610DIÁRIA45387</v>
      </c>
      <c r="Q1385" s="1">
        <f>IF(A1385=0,"",VLOOKUP($A1385,RESUMO!$A$8:$B$107,2,FALSE))</f>
        <v>48</v>
      </c>
    </row>
    <row r="1386" spans="1:17" x14ac:dyDescent="0.25">
      <c r="A1386" s="53">
        <v>45387</v>
      </c>
      <c r="B1386" s="1">
        <v>1</v>
      </c>
      <c r="C1386" t="s">
        <v>334</v>
      </c>
      <c r="D1386" t="s">
        <v>335</v>
      </c>
      <c r="E1386" s="42" t="s">
        <v>19</v>
      </c>
      <c r="I1386" s="71">
        <v>520</v>
      </c>
      <c r="J1386" s="53">
        <v>45387</v>
      </c>
      <c r="K1386" s="55" t="s">
        <v>20</v>
      </c>
      <c r="N1386" t="str">
        <f t="shared" si="104"/>
        <v>NÃO</v>
      </c>
      <c r="O1386" t="str">
        <f t="shared" si="103"/>
        <v/>
      </c>
      <c r="P1386" s="52" t="str">
        <f t="shared" si="105"/>
        <v>45387103124439600DIÁRIA45387</v>
      </c>
      <c r="Q1386" s="1">
        <f>IF(A1386=0,"",VLOOKUP($A1386,RESUMO!$A$8:$B$107,2,FALSE))</f>
        <v>48</v>
      </c>
    </row>
    <row r="1387" spans="1:17" x14ac:dyDescent="0.25">
      <c r="A1387" s="53">
        <v>45387</v>
      </c>
      <c r="B1387" s="1">
        <v>1</v>
      </c>
      <c r="C1387" t="s">
        <v>279</v>
      </c>
      <c r="D1387" t="s">
        <v>280</v>
      </c>
      <c r="E1387" s="42" t="s">
        <v>19</v>
      </c>
      <c r="I1387" s="71">
        <v>3420</v>
      </c>
      <c r="J1387" s="53">
        <v>45387</v>
      </c>
      <c r="K1387" s="55" t="s">
        <v>20</v>
      </c>
      <c r="N1387" t="str">
        <f t="shared" si="104"/>
        <v>NÃO</v>
      </c>
      <c r="O1387" t="str">
        <f t="shared" si="103"/>
        <v/>
      </c>
      <c r="P1387" s="52" t="str">
        <f t="shared" si="105"/>
        <v>45387110526143614DIÁRIA45387</v>
      </c>
      <c r="Q1387" s="1">
        <f>IF(A1387=0,"",VLOOKUP($A1387,RESUMO!$A$8:$B$107,2,FALSE))</f>
        <v>48</v>
      </c>
    </row>
    <row r="1388" spans="1:17" x14ac:dyDescent="0.25">
      <c r="A1388" s="53">
        <v>45387</v>
      </c>
      <c r="B1388" s="1">
        <v>1</v>
      </c>
      <c r="C1388" t="s">
        <v>282</v>
      </c>
      <c r="D1388" t="s">
        <v>283</v>
      </c>
      <c r="E1388" s="42" t="s">
        <v>19</v>
      </c>
      <c r="I1388" s="71">
        <v>1440</v>
      </c>
      <c r="J1388" s="53">
        <v>45387</v>
      </c>
      <c r="K1388" s="55" t="s">
        <v>20</v>
      </c>
      <c r="N1388" t="str">
        <f t="shared" si="104"/>
        <v>NÃO</v>
      </c>
      <c r="O1388" t="str">
        <f t="shared" si="103"/>
        <v/>
      </c>
      <c r="P1388" s="52" t="str">
        <f t="shared" si="105"/>
        <v>45387114758063613DIÁRIA45387</v>
      </c>
      <c r="Q1388" s="1">
        <f>IF(A1388=0,"",VLOOKUP($A1388,RESUMO!$A$8:$B$107,2,FALSE))</f>
        <v>48</v>
      </c>
    </row>
    <row r="1389" spans="1:17" x14ac:dyDescent="0.25">
      <c r="A1389" s="53">
        <v>45387</v>
      </c>
      <c r="B1389" s="1">
        <v>1</v>
      </c>
      <c r="C1389" t="s">
        <v>391</v>
      </c>
      <c r="D1389" t="s">
        <v>392</v>
      </c>
      <c r="E1389" s="42" t="s">
        <v>19</v>
      </c>
      <c r="I1389" s="71">
        <v>1800</v>
      </c>
      <c r="J1389" s="53">
        <v>45387</v>
      </c>
      <c r="K1389" s="55" t="s">
        <v>20</v>
      </c>
      <c r="N1389" t="str">
        <f t="shared" si="104"/>
        <v>NÃO</v>
      </c>
      <c r="O1389" t="str">
        <f t="shared" si="103"/>
        <v/>
      </c>
      <c r="P1389" s="52" t="str">
        <f t="shared" si="105"/>
        <v>45387111776778650DIÁRIA45387</v>
      </c>
      <c r="Q1389" s="1">
        <f>IF(A1389=0,"",VLOOKUP($A1389,RESUMO!$A$8:$B$107,2,FALSE))</f>
        <v>48</v>
      </c>
    </row>
    <row r="1390" spans="1:17" x14ac:dyDescent="0.25">
      <c r="A1390" s="53">
        <v>45387</v>
      </c>
      <c r="B1390" s="1">
        <v>1</v>
      </c>
      <c r="C1390" t="s">
        <v>34</v>
      </c>
      <c r="D1390" t="s">
        <v>35</v>
      </c>
      <c r="E1390" s="42" t="s">
        <v>19</v>
      </c>
      <c r="I1390" s="71">
        <v>1040</v>
      </c>
      <c r="J1390" s="53">
        <v>45387</v>
      </c>
      <c r="K1390" s="55" t="s">
        <v>20</v>
      </c>
      <c r="N1390" t="str">
        <f t="shared" si="104"/>
        <v>NÃO</v>
      </c>
      <c r="O1390" t="str">
        <f t="shared" si="103"/>
        <v/>
      </c>
      <c r="P1390" s="52" t="str">
        <f t="shared" si="105"/>
        <v>45387170428051600DIÁRIA45387</v>
      </c>
      <c r="Q1390" s="1">
        <f>IF(A1390=0,"",VLOOKUP($A1390,RESUMO!$A$8:$B$107,2,FALSE))</f>
        <v>48</v>
      </c>
    </row>
    <row r="1391" spans="1:17" x14ac:dyDescent="0.25">
      <c r="A1391" s="53">
        <v>45387</v>
      </c>
      <c r="B1391" s="1">
        <v>2</v>
      </c>
      <c r="D1391" s="54" t="s">
        <v>78</v>
      </c>
      <c r="E1391" s="42" t="s">
        <v>1055</v>
      </c>
      <c r="I1391" s="71">
        <v>3315</v>
      </c>
      <c r="J1391" s="53">
        <v>45387</v>
      </c>
      <c r="K1391" s="55" t="s">
        <v>33</v>
      </c>
      <c r="N1391" t="str">
        <f t="shared" si="104"/>
        <v>NÃO</v>
      </c>
      <c r="O1391" t="str">
        <f t="shared" si="103"/>
        <v/>
      </c>
      <c r="P1391" s="52" t="str">
        <f t="shared" si="105"/>
        <v>453872AREIA, BRITA E VIAGEM - PED. Nº 3678 / 4488 / 455345387</v>
      </c>
      <c r="Q1391" s="1">
        <f>IF(A1391=0,"",VLOOKUP($A1391,RESUMO!$A$8:$B$107,2,FALSE))</f>
        <v>48</v>
      </c>
    </row>
    <row r="1392" spans="1:17" x14ac:dyDescent="0.25">
      <c r="A1392" s="53">
        <v>45387</v>
      </c>
      <c r="B1392" s="1">
        <v>3</v>
      </c>
      <c r="D1392" s="54" t="s">
        <v>908</v>
      </c>
      <c r="E1392" s="42" t="s">
        <v>1056</v>
      </c>
      <c r="I1392" s="71">
        <v>6795</v>
      </c>
      <c r="J1392" s="53">
        <v>45386</v>
      </c>
      <c r="K1392" s="55" t="s">
        <v>33</v>
      </c>
      <c r="N1392" t="str">
        <f t="shared" si="104"/>
        <v>SIM</v>
      </c>
      <c r="O1392" t="str">
        <f t="shared" si="103"/>
        <v/>
      </c>
      <c r="P1392" s="52" t="str">
        <f t="shared" si="105"/>
        <v>453873ARGAMASSA - NF 91185345386</v>
      </c>
      <c r="Q1392" s="1">
        <f>IF(A1392=0,"",VLOOKUP($A1392,RESUMO!$A$8:$B$107,2,FALSE))</f>
        <v>48</v>
      </c>
    </row>
    <row r="1393" spans="1:17" x14ac:dyDescent="0.25">
      <c r="A1393" s="53">
        <v>45387</v>
      </c>
      <c r="B1393" s="1">
        <v>3</v>
      </c>
      <c r="D1393" s="54" t="s">
        <v>1057</v>
      </c>
      <c r="E1393" s="42" t="s">
        <v>168</v>
      </c>
      <c r="I1393" s="71">
        <v>847.2</v>
      </c>
      <c r="J1393" s="53">
        <v>45387</v>
      </c>
      <c r="K1393" s="55" t="s">
        <v>20</v>
      </c>
      <c r="N1393" t="str">
        <f t="shared" si="104"/>
        <v>NÃO</v>
      </c>
      <c r="O1393" t="str">
        <f t="shared" si="103"/>
        <v/>
      </c>
      <c r="P1393" s="52" t="str">
        <f t="shared" si="105"/>
        <v>453873BOLETO45387</v>
      </c>
      <c r="Q1393" s="1">
        <f>IF(A1393=0,"",VLOOKUP($A1393,RESUMO!$A$8:$B$107,2,FALSE))</f>
        <v>48</v>
      </c>
    </row>
    <row r="1394" spans="1:17" x14ac:dyDescent="0.25">
      <c r="A1394" s="53">
        <v>45387</v>
      </c>
      <c r="B1394" s="1">
        <v>3</v>
      </c>
      <c r="D1394" s="54" t="s">
        <v>1058</v>
      </c>
      <c r="E1394" s="42" t="s">
        <v>626</v>
      </c>
      <c r="I1394" s="71">
        <v>281.75</v>
      </c>
      <c r="J1394" s="53">
        <v>45387</v>
      </c>
      <c r="K1394" s="55" t="s">
        <v>20</v>
      </c>
      <c r="N1394" t="str">
        <f t="shared" si="104"/>
        <v>SIM</v>
      </c>
      <c r="O1394" t="str">
        <f t="shared" ref="O1394:O1431" si="106">IF($B1394=5,"SIM","")</f>
        <v/>
      </c>
      <c r="P1394" s="52" t="str">
        <f t="shared" si="105"/>
        <v>453873 NF A EMITIR45387</v>
      </c>
      <c r="Q1394" s="1">
        <f>IF(A1394=0,"",VLOOKUP($A1394,RESUMO!$A$8:$B$107,2,FALSE))</f>
        <v>48</v>
      </c>
    </row>
    <row r="1395" spans="1:17" x14ac:dyDescent="0.25">
      <c r="A1395" s="53">
        <v>45387</v>
      </c>
      <c r="B1395" s="1">
        <v>3</v>
      </c>
      <c r="D1395" s="54" t="s">
        <v>1059</v>
      </c>
      <c r="I1395" s="71">
        <v>115</v>
      </c>
      <c r="J1395" s="53">
        <v>45387</v>
      </c>
      <c r="K1395" s="55" t="s">
        <v>53</v>
      </c>
      <c r="N1395" t="str">
        <f t="shared" si="104"/>
        <v>NÃO</v>
      </c>
      <c r="O1395" t="str">
        <f t="shared" si="106"/>
        <v/>
      </c>
      <c r="P1395" s="52" t="str">
        <f t="shared" si="105"/>
        <v>45387345387</v>
      </c>
      <c r="Q1395" s="1">
        <f>IF(A1395=0,"",VLOOKUP($A1395,RESUMO!$A$8:$B$107,2,FALSE))</f>
        <v>48</v>
      </c>
    </row>
    <row r="1396" spans="1:17" x14ac:dyDescent="0.25">
      <c r="A1396" s="53">
        <v>45387</v>
      </c>
      <c r="B1396" s="1">
        <v>3</v>
      </c>
      <c r="D1396" s="54" t="s">
        <v>669</v>
      </c>
      <c r="E1396" s="42" t="s">
        <v>399</v>
      </c>
      <c r="I1396" s="71">
        <v>1000.72</v>
      </c>
      <c r="J1396" s="53">
        <v>45390</v>
      </c>
      <c r="K1396" s="55" t="s">
        <v>148</v>
      </c>
      <c r="N1396" t="str">
        <f t="shared" si="104"/>
        <v>NÃO</v>
      </c>
      <c r="O1396" t="str">
        <f t="shared" si="106"/>
        <v/>
      </c>
      <c r="P1396" s="52" t="str">
        <f t="shared" si="105"/>
        <v>453873LOCAÇÃO DE ANDAIMES45390</v>
      </c>
      <c r="Q1396" s="1">
        <f>IF(A1396=0,"",VLOOKUP($A1396,RESUMO!$A$8:$B$107,2,FALSE))</f>
        <v>48</v>
      </c>
    </row>
    <row r="1397" spans="1:17" x14ac:dyDescent="0.25">
      <c r="A1397" s="53">
        <v>45387</v>
      </c>
      <c r="B1397" s="1">
        <v>3</v>
      </c>
      <c r="D1397" s="54" t="s">
        <v>1060</v>
      </c>
      <c r="E1397" s="42" t="s">
        <v>1061</v>
      </c>
      <c r="I1397" s="71">
        <v>3794.5</v>
      </c>
      <c r="J1397" s="53">
        <v>45391</v>
      </c>
      <c r="K1397" s="55" t="s">
        <v>33</v>
      </c>
      <c r="N1397" t="str">
        <f t="shared" si="104"/>
        <v>SIM</v>
      </c>
      <c r="O1397" t="str">
        <f t="shared" si="106"/>
        <v/>
      </c>
      <c r="P1397" s="52" t="str">
        <f t="shared" si="105"/>
        <v>453873VERGALHÃO - NF 2243245391</v>
      </c>
      <c r="Q1397" s="1">
        <f>IF(A1397=0,"",VLOOKUP($A1397,RESUMO!$A$8:$B$107,2,FALSE))</f>
        <v>48</v>
      </c>
    </row>
    <row r="1398" spans="1:17" x14ac:dyDescent="0.25">
      <c r="A1398" s="53">
        <v>45387</v>
      </c>
      <c r="B1398" s="1">
        <v>3</v>
      </c>
      <c r="D1398" s="54" t="s">
        <v>1060</v>
      </c>
      <c r="E1398" s="42" t="s">
        <v>1062</v>
      </c>
      <c r="I1398" s="71">
        <v>465.34</v>
      </c>
      <c r="J1398" s="53">
        <v>45391</v>
      </c>
      <c r="K1398" s="55" t="s">
        <v>33</v>
      </c>
      <c r="N1398" t="str">
        <f t="shared" si="104"/>
        <v>SIM</v>
      </c>
      <c r="O1398" t="str">
        <f t="shared" si="106"/>
        <v/>
      </c>
      <c r="P1398" s="52" t="str">
        <f t="shared" si="105"/>
        <v>453873ARAME E PREGO - NF 5332045391</v>
      </c>
      <c r="Q1398" s="1">
        <f>IF(A1398=0,"",VLOOKUP($A1398,RESUMO!$A$8:$B$107,2,FALSE))</f>
        <v>48</v>
      </c>
    </row>
    <row r="1399" spans="1:17" x14ac:dyDescent="0.25">
      <c r="A1399" s="53">
        <v>45387</v>
      </c>
      <c r="B1399" s="1">
        <v>3</v>
      </c>
      <c r="D1399" s="54" t="s">
        <v>145</v>
      </c>
      <c r="E1399" s="42" t="s">
        <v>1063</v>
      </c>
      <c r="I1399" s="71">
        <v>270</v>
      </c>
      <c r="J1399" s="53">
        <v>45391</v>
      </c>
      <c r="K1399" s="55" t="s">
        <v>148</v>
      </c>
      <c r="N1399" t="str">
        <f t="shared" si="104"/>
        <v>SIM</v>
      </c>
      <c r="O1399" t="str">
        <f t="shared" si="106"/>
        <v/>
      </c>
      <c r="P1399" s="52" t="str">
        <f t="shared" si="105"/>
        <v>453873MARTELO - NF 2388045391</v>
      </c>
      <c r="Q1399" s="1">
        <f>IF(A1399=0,"",VLOOKUP($A1399,RESUMO!$A$8:$B$107,2,FALSE))</f>
        <v>48</v>
      </c>
    </row>
    <row r="1400" spans="1:17" x14ac:dyDescent="0.25">
      <c r="A1400" s="53">
        <v>45387</v>
      </c>
      <c r="B1400" s="1">
        <v>3</v>
      </c>
      <c r="D1400" s="54" t="s">
        <v>580</v>
      </c>
      <c r="E1400" s="42" t="s">
        <v>1064</v>
      </c>
      <c r="I1400" s="71">
        <v>1540</v>
      </c>
      <c r="J1400" s="53">
        <v>45394</v>
      </c>
      <c r="K1400" s="55" t="s">
        <v>33</v>
      </c>
      <c r="N1400" t="str">
        <f t="shared" si="104"/>
        <v>SIM</v>
      </c>
      <c r="O1400" t="str">
        <f t="shared" si="106"/>
        <v/>
      </c>
      <c r="P1400" s="52" t="str">
        <f t="shared" si="105"/>
        <v>453873CIMENTO - NF 12731145394</v>
      </c>
      <c r="Q1400" s="1">
        <f>IF(A1400=0,"",VLOOKUP($A1400,RESUMO!$A$8:$B$107,2,FALSE))</f>
        <v>48</v>
      </c>
    </row>
    <row r="1401" spans="1:17" x14ac:dyDescent="0.25">
      <c r="A1401" s="53">
        <v>45387</v>
      </c>
      <c r="B1401" s="1">
        <v>3</v>
      </c>
      <c r="D1401" s="54" t="s">
        <v>271</v>
      </c>
      <c r="E1401" s="42" t="s">
        <v>1065</v>
      </c>
      <c r="I1401" s="71">
        <v>1479.1</v>
      </c>
      <c r="J1401" s="53">
        <v>45394</v>
      </c>
      <c r="K1401" s="55" t="s">
        <v>33</v>
      </c>
      <c r="N1401" t="str">
        <f t="shared" si="104"/>
        <v>SIM</v>
      </c>
      <c r="O1401" t="str">
        <f t="shared" si="106"/>
        <v/>
      </c>
      <c r="P1401" s="52" t="str">
        <f t="shared" si="105"/>
        <v>453873MATERIAIS DIVERSOS - NF 129845394</v>
      </c>
      <c r="Q1401" s="1">
        <f>IF(A1401=0,"",VLOOKUP($A1401,RESUMO!$A$8:$B$107,2,FALSE))</f>
        <v>48</v>
      </c>
    </row>
    <row r="1402" spans="1:17" x14ac:dyDescent="0.25">
      <c r="A1402" s="53">
        <v>45387</v>
      </c>
      <c r="B1402" s="1">
        <v>3</v>
      </c>
      <c r="D1402" s="54" t="s">
        <v>691</v>
      </c>
      <c r="E1402" s="42" t="s">
        <v>1066</v>
      </c>
      <c r="I1402" s="71">
        <v>1427.09</v>
      </c>
      <c r="J1402" s="53">
        <v>45399</v>
      </c>
      <c r="K1402" s="55" t="s">
        <v>33</v>
      </c>
      <c r="N1402" t="str">
        <f t="shared" si="104"/>
        <v>SIM</v>
      </c>
      <c r="O1402" t="str">
        <f t="shared" si="106"/>
        <v/>
      </c>
      <c r="P1402" s="52" t="str">
        <f t="shared" si="105"/>
        <v>453873PROTETOR DE PISO - NF 2051004445399</v>
      </c>
      <c r="Q1402" s="1">
        <f>IF(A1402=0,"",VLOOKUP($A1402,RESUMO!$A$8:$B$107,2,FALSE))</f>
        <v>48</v>
      </c>
    </row>
    <row r="1403" spans="1:17" x14ac:dyDescent="0.25">
      <c r="A1403" s="53">
        <v>45387</v>
      </c>
      <c r="B1403" s="1">
        <v>3</v>
      </c>
      <c r="D1403" s="54" t="s">
        <v>651</v>
      </c>
      <c r="E1403" s="42" t="s">
        <v>1067</v>
      </c>
      <c r="I1403" s="71">
        <v>660</v>
      </c>
      <c r="J1403" s="53">
        <v>45402</v>
      </c>
      <c r="K1403" s="55" t="s">
        <v>148</v>
      </c>
      <c r="N1403" t="str">
        <f t="shared" ref="N1403:N1431" si="107">IF(ISERROR(SEARCH("NF",E1403,1)),"NÃO","SIM")</f>
        <v>SIM</v>
      </c>
      <c r="O1403" t="str">
        <f t="shared" si="106"/>
        <v/>
      </c>
      <c r="P1403" s="52" t="str">
        <f t="shared" ref="P1403:P1431" si="108">A1403&amp;B1403&amp;C1403&amp;E1403&amp;G1403&amp;EDATE(J1403,0)</f>
        <v>453873LOCAÇÃO DE CAÇAMBAS - NF 132245402</v>
      </c>
      <c r="Q1403" s="1">
        <f>IF(A1403=0,"",VLOOKUP($A1403,RESUMO!$A$8:$B$107,2,FALSE))</f>
        <v>48</v>
      </c>
    </row>
    <row r="1404" spans="1:17" x14ac:dyDescent="0.25">
      <c r="A1404" s="53">
        <v>45387</v>
      </c>
      <c r="B1404" s="1">
        <v>5</v>
      </c>
      <c r="D1404" s="54" t="s">
        <v>1068</v>
      </c>
      <c r="E1404" s="42" t="s">
        <v>1069</v>
      </c>
      <c r="I1404" s="71">
        <v>45850</v>
      </c>
      <c r="J1404" s="53">
        <v>45357</v>
      </c>
      <c r="K1404" s="55" t="s">
        <v>33</v>
      </c>
      <c r="N1404" t="str">
        <f t="shared" si="107"/>
        <v>SIM</v>
      </c>
      <c r="O1404" t="str">
        <f t="shared" si="106"/>
        <v>SIM</v>
      </c>
      <c r="P1404" s="52" t="str">
        <f t="shared" si="108"/>
        <v>453875PEDRA MOLEDO - NF 76145357</v>
      </c>
      <c r="Q1404" s="1">
        <f>IF(A1404=0,"",VLOOKUP($A1404,RESUMO!$A$8:$B$107,2,FALSE))</f>
        <v>48</v>
      </c>
    </row>
    <row r="1405" spans="1:17" x14ac:dyDescent="0.25">
      <c r="A1405" s="53">
        <v>45387</v>
      </c>
      <c r="B1405" s="1">
        <v>5</v>
      </c>
      <c r="D1405" s="54" t="s">
        <v>649</v>
      </c>
      <c r="E1405" s="42" t="s">
        <v>1070</v>
      </c>
      <c r="I1405" s="71">
        <v>2600</v>
      </c>
      <c r="J1405" s="53">
        <v>45372</v>
      </c>
      <c r="K1405" s="55" t="s">
        <v>33</v>
      </c>
      <c r="N1405" t="str">
        <f t="shared" si="107"/>
        <v>SIM</v>
      </c>
      <c r="O1405" t="str">
        <f t="shared" si="106"/>
        <v>SIM</v>
      </c>
      <c r="P1405" s="52" t="str">
        <f t="shared" si="108"/>
        <v>453875ARGAMASSA - NF 1135645372</v>
      </c>
      <c r="Q1405" s="1">
        <f>IF(A1405=0,"",VLOOKUP($A1405,RESUMO!$A$8:$B$107,2,FALSE))</f>
        <v>48</v>
      </c>
    </row>
    <row r="1406" spans="1:17" x14ac:dyDescent="0.25">
      <c r="A1406" s="53">
        <v>45387</v>
      </c>
      <c r="B1406" s="1">
        <v>5</v>
      </c>
      <c r="D1406" s="54" t="s">
        <v>1071</v>
      </c>
      <c r="E1406" s="42" t="s">
        <v>1072</v>
      </c>
      <c r="I1406" s="71">
        <v>706</v>
      </c>
      <c r="J1406" s="53">
        <v>45378</v>
      </c>
      <c r="K1406" s="55" t="s">
        <v>20</v>
      </c>
      <c r="N1406" t="str">
        <f t="shared" si="107"/>
        <v>NÃO</v>
      </c>
      <c r="O1406" t="str">
        <f t="shared" si="106"/>
        <v>SIM</v>
      </c>
      <c r="P1406" s="52" t="str">
        <f t="shared" si="108"/>
        <v>453875REALIZAÇÃO DE EXAMES45378</v>
      </c>
      <c r="Q1406" s="1">
        <f>IF(A1406=0,"",VLOOKUP($A1406,RESUMO!$A$8:$B$107,2,FALSE))</f>
        <v>48</v>
      </c>
    </row>
    <row r="1407" spans="1:17" x14ac:dyDescent="0.25">
      <c r="A1407" s="53">
        <v>45402</v>
      </c>
      <c r="B1407" s="1">
        <v>1</v>
      </c>
      <c r="C1407" s="67" t="s">
        <v>529</v>
      </c>
      <c r="D1407" s="54" t="s">
        <v>530</v>
      </c>
      <c r="E1407" t="s">
        <v>175</v>
      </c>
      <c r="I1407" s="71">
        <v>1104.8</v>
      </c>
      <c r="J1407" s="53">
        <v>45402</v>
      </c>
      <c r="K1407" s="55" t="s">
        <v>20</v>
      </c>
      <c r="N1407" t="str">
        <f t="shared" si="107"/>
        <v>NÃO</v>
      </c>
      <c r="O1407" t="str">
        <f t="shared" si="106"/>
        <v/>
      </c>
      <c r="P1407" s="52" t="str">
        <f t="shared" si="108"/>
        <v>45402193649070600SALÁRIO45402</v>
      </c>
      <c r="Q1407" s="1">
        <f>IF(A1407=0,"",VLOOKUP($A1407,RESUMO!$A$8:$B$107,2,FALSE))</f>
        <v>49</v>
      </c>
    </row>
    <row r="1408" spans="1:17" x14ac:dyDescent="0.25">
      <c r="A1408" s="53">
        <v>45402</v>
      </c>
      <c r="B1408" s="1">
        <v>1</v>
      </c>
      <c r="C1408" s="51" t="s">
        <v>790</v>
      </c>
      <c r="D1408" s="54" t="s">
        <v>791</v>
      </c>
      <c r="E1408" s="42" t="s">
        <v>19</v>
      </c>
      <c r="I1408" s="71">
        <v>1760</v>
      </c>
      <c r="J1408" s="53">
        <v>45402</v>
      </c>
      <c r="K1408" s="55" t="s">
        <v>20</v>
      </c>
      <c r="N1408" t="str">
        <f t="shared" si="107"/>
        <v>NÃO</v>
      </c>
      <c r="O1408" t="str">
        <f t="shared" si="106"/>
        <v/>
      </c>
      <c r="P1408" s="52" t="str">
        <f t="shared" si="108"/>
        <v>45402100000012793DIÁRIA45402</v>
      </c>
      <c r="Q1408" s="1">
        <f>IF(A1408=0,"",VLOOKUP($A1408,RESUMO!$A$8:$B$107,2,FALSE))</f>
        <v>49</v>
      </c>
    </row>
    <row r="1409" spans="1:17" x14ac:dyDescent="0.25">
      <c r="A1409" s="53">
        <v>45402</v>
      </c>
      <c r="B1409" s="1">
        <v>1</v>
      </c>
      <c r="C1409" t="s">
        <v>285</v>
      </c>
      <c r="D1409" t="s">
        <v>286</v>
      </c>
      <c r="E1409" s="42" t="s">
        <v>19</v>
      </c>
      <c r="I1409" s="71">
        <v>1870</v>
      </c>
      <c r="J1409" s="53">
        <v>45402</v>
      </c>
      <c r="K1409" s="55" t="s">
        <v>20</v>
      </c>
      <c r="N1409" t="str">
        <f t="shared" si="107"/>
        <v>NÃO</v>
      </c>
      <c r="O1409" t="str">
        <f t="shared" si="106"/>
        <v/>
      </c>
      <c r="P1409" s="52" t="str">
        <f t="shared" si="108"/>
        <v>45402106493573610DIÁRIA45402</v>
      </c>
      <c r="Q1409" s="1">
        <f>IF(A1409=0,"",VLOOKUP($A1409,RESUMO!$A$8:$B$107,2,FALSE))</f>
        <v>49</v>
      </c>
    </row>
    <row r="1410" spans="1:17" x14ac:dyDescent="0.25">
      <c r="A1410" s="53">
        <v>45402</v>
      </c>
      <c r="B1410" s="1">
        <v>1</v>
      </c>
      <c r="C1410" t="s">
        <v>334</v>
      </c>
      <c r="D1410" t="s">
        <v>335</v>
      </c>
      <c r="E1410" s="42" t="s">
        <v>19</v>
      </c>
      <c r="I1410" s="71">
        <v>1430</v>
      </c>
      <c r="J1410" s="53">
        <v>45402</v>
      </c>
      <c r="K1410" s="55" t="s">
        <v>20</v>
      </c>
      <c r="N1410" t="str">
        <f t="shared" si="107"/>
        <v>NÃO</v>
      </c>
      <c r="O1410" t="str">
        <f t="shared" si="106"/>
        <v/>
      </c>
      <c r="P1410" s="52" t="str">
        <f t="shared" si="108"/>
        <v>45402103124439600DIÁRIA45402</v>
      </c>
      <c r="Q1410" s="1">
        <f>IF(A1410=0,"",VLOOKUP($A1410,RESUMO!$A$8:$B$107,2,FALSE))</f>
        <v>49</v>
      </c>
    </row>
    <row r="1411" spans="1:17" x14ac:dyDescent="0.25">
      <c r="A1411" s="53">
        <v>45402</v>
      </c>
      <c r="B1411" s="1">
        <v>1</v>
      </c>
      <c r="C1411" t="s">
        <v>279</v>
      </c>
      <c r="D1411" t="s">
        <v>280</v>
      </c>
      <c r="E1411" s="42" t="s">
        <v>19</v>
      </c>
      <c r="I1411" s="71">
        <v>4180</v>
      </c>
      <c r="J1411" s="53">
        <v>45402</v>
      </c>
      <c r="K1411" s="55" t="s">
        <v>20</v>
      </c>
      <c r="N1411" t="str">
        <f t="shared" si="107"/>
        <v>NÃO</v>
      </c>
      <c r="O1411" t="str">
        <f t="shared" si="106"/>
        <v/>
      </c>
      <c r="P1411" s="52" t="str">
        <f t="shared" si="108"/>
        <v>45402110526143614DIÁRIA45402</v>
      </c>
      <c r="Q1411" s="1">
        <f>IF(A1411=0,"",VLOOKUP($A1411,RESUMO!$A$8:$B$107,2,FALSE))</f>
        <v>49</v>
      </c>
    </row>
    <row r="1412" spans="1:17" x14ac:dyDescent="0.25">
      <c r="A1412" s="53">
        <v>45402</v>
      </c>
      <c r="B1412" s="1">
        <v>1</v>
      </c>
      <c r="C1412" t="s">
        <v>282</v>
      </c>
      <c r="D1412" t="s">
        <v>283</v>
      </c>
      <c r="E1412" s="42" t="s">
        <v>19</v>
      </c>
      <c r="I1412" s="71">
        <v>1520</v>
      </c>
      <c r="J1412" s="53">
        <v>45402</v>
      </c>
      <c r="K1412" s="55" t="s">
        <v>20</v>
      </c>
      <c r="N1412" t="str">
        <f t="shared" si="107"/>
        <v>NÃO</v>
      </c>
      <c r="O1412" t="str">
        <f t="shared" si="106"/>
        <v/>
      </c>
      <c r="P1412" s="52" t="str">
        <f t="shared" si="108"/>
        <v>45402114758063613DIÁRIA45402</v>
      </c>
      <c r="Q1412" s="1">
        <f>IF(A1412=0,"",VLOOKUP($A1412,RESUMO!$A$8:$B$107,2,FALSE))</f>
        <v>49</v>
      </c>
    </row>
    <row r="1413" spans="1:17" x14ac:dyDescent="0.25">
      <c r="A1413" s="53">
        <v>45402</v>
      </c>
      <c r="B1413" s="1">
        <v>1</v>
      </c>
      <c r="C1413" t="s">
        <v>34</v>
      </c>
      <c r="D1413" t="s">
        <v>35</v>
      </c>
      <c r="E1413" s="42" t="s">
        <v>19</v>
      </c>
      <c r="I1413" s="71">
        <v>650</v>
      </c>
      <c r="J1413" s="53">
        <v>45402</v>
      </c>
      <c r="K1413" s="55" t="s">
        <v>20</v>
      </c>
      <c r="N1413" t="str">
        <f t="shared" si="107"/>
        <v>NÃO</v>
      </c>
      <c r="O1413" t="str">
        <f t="shared" si="106"/>
        <v/>
      </c>
      <c r="P1413" s="52" t="str">
        <f t="shared" si="108"/>
        <v>45402170428051600DIÁRIA45402</v>
      </c>
      <c r="Q1413" s="1">
        <f>IF(A1413=0,"",VLOOKUP($A1413,RESUMO!$A$8:$B$107,2,FALSE))</f>
        <v>49</v>
      </c>
    </row>
    <row r="1414" spans="1:17" x14ac:dyDescent="0.25">
      <c r="A1414" s="53">
        <v>45402</v>
      </c>
      <c r="B1414" s="1">
        <v>1</v>
      </c>
      <c r="C1414" t="s">
        <v>391</v>
      </c>
      <c r="D1414" t="s">
        <v>392</v>
      </c>
      <c r="E1414" s="42" t="s">
        <v>19</v>
      </c>
      <c r="I1414" s="71">
        <v>2100</v>
      </c>
      <c r="J1414" s="53">
        <v>45402</v>
      </c>
      <c r="K1414" s="55" t="s">
        <v>20</v>
      </c>
      <c r="N1414" t="str">
        <f t="shared" si="107"/>
        <v>NÃO</v>
      </c>
      <c r="O1414" t="str">
        <f t="shared" si="106"/>
        <v/>
      </c>
      <c r="P1414" s="52" t="str">
        <f t="shared" si="108"/>
        <v>45402111776778650DIÁRIA45402</v>
      </c>
      <c r="Q1414" s="1">
        <f>IF(A1414=0,"",VLOOKUP($A1414,RESUMO!$A$8:$B$107,2,FALSE))</f>
        <v>49</v>
      </c>
    </row>
    <row r="1415" spans="1:17" x14ac:dyDescent="0.25">
      <c r="A1415" s="53">
        <v>45402</v>
      </c>
      <c r="B1415" s="1">
        <v>2</v>
      </c>
      <c r="D1415" s="54" t="s">
        <v>78</v>
      </c>
      <c r="E1415" s="42" t="s">
        <v>1073</v>
      </c>
      <c r="I1415" s="71">
        <v>1395</v>
      </c>
      <c r="J1415" s="53">
        <v>45402</v>
      </c>
      <c r="K1415" s="55" t="s">
        <v>33</v>
      </c>
      <c r="N1415" t="str">
        <f t="shared" si="107"/>
        <v>NÃO</v>
      </c>
      <c r="O1415" t="str">
        <f t="shared" si="106"/>
        <v/>
      </c>
      <c r="P1415" s="52" t="str">
        <f t="shared" si="108"/>
        <v>454022AREIA - PED. Nº 457045402</v>
      </c>
      <c r="Q1415" s="1">
        <f>IF(A1415=0,"",VLOOKUP($A1415,RESUMO!$A$8:$B$107,2,FALSE))</f>
        <v>49</v>
      </c>
    </row>
    <row r="1416" spans="1:17" x14ac:dyDescent="0.25">
      <c r="A1416" s="53">
        <v>45402</v>
      </c>
      <c r="B1416" s="1">
        <v>3</v>
      </c>
      <c r="D1416" s="54" t="s">
        <v>1074</v>
      </c>
      <c r="I1416" s="71">
        <v>203.38</v>
      </c>
      <c r="J1416" s="53">
        <v>45401</v>
      </c>
      <c r="K1416" s="55" t="s">
        <v>20</v>
      </c>
      <c r="N1416" t="str">
        <f t="shared" si="107"/>
        <v>NÃO</v>
      </c>
      <c r="O1416" t="str">
        <f t="shared" si="106"/>
        <v/>
      </c>
      <c r="P1416" s="52" t="str">
        <f t="shared" si="108"/>
        <v>45402345401</v>
      </c>
      <c r="Q1416" s="1">
        <f>IF(A1416=0,"",VLOOKUP($A1416,RESUMO!$A$8:$B$107,2,FALSE))</f>
        <v>49</v>
      </c>
    </row>
    <row r="1417" spans="1:17" x14ac:dyDescent="0.25">
      <c r="A1417" s="53">
        <v>45402</v>
      </c>
      <c r="B1417" s="1">
        <v>3</v>
      </c>
      <c r="D1417" s="54" t="s">
        <v>1075</v>
      </c>
      <c r="I1417" s="71">
        <v>2099.75</v>
      </c>
      <c r="J1417" s="53">
        <v>45401</v>
      </c>
      <c r="K1417" s="55" t="s">
        <v>20</v>
      </c>
      <c r="N1417" t="str">
        <f t="shared" si="107"/>
        <v>NÃO</v>
      </c>
      <c r="O1417" t="str">
        <f t="shared" si="106"/>
        <v/>
      </c>
      <c r="P1417" s="52" t="str">
        <f t="shared" si="108"/>
        <v>45402345401</v>
      </c>
      <c r="Q1417" s="1">
        <f>IF(A1417=0,"",VLOOKUP($A1417,RESUMO!$A$8:$B$107,2,FALSE))</f>
        <v>49</v>
      </c>
    </row>
    <row r="1418" spans="1:17" x14ac:dyDescent="0.25">
      <c r="A1418" s="53">
        <v>45402</v>
      </c>
      <c r="B1418" s="1">
        <v>3</v>
      </c>
      <c r="D1418" s="54" t="s">
        <v>859</v>
      </c>
      <c r="E1418" s="42" t="s">
        <v>1076</v>
      </c>
      <c r="I1418" s="71">
        <v>156</v>
      </c>
      <c r="J1418" s="53">
        <v>45404</v>
      </c>
      <c r="K1418" s="55" t="s">
        <v>20</v>
      </c>
      <c r="N1418" t="str">
        <f t="shared" si="107"/>
        <v>SIM</v>
      </c>
      <c r="O1418" t="str">
        <f t="shared" si="106"/>
        <v/>
      </c>
      <c r="P1418" s="52" t="str">
        <f t="shared" si="108"/>
        <v>454023REALIZAÇÃO DE EXAMES - NF 2024/33345404</v>
      </c>
      <c r="Q1418" s="1">
        <f>IF(A1418=0,"",VLOOKUP($A1418,RESUMO!$A$8:$B$107,2,FALSE))</f>
        <v>49</v>
      </c>
    </row>
    <row r="1419" spans="1:17" x14ac:dyDescent="0.25">
      <c r="A1419" s="53">
        <v>45402</v>
      </c>
      <c r="B1419" s="1">
        <v>3</v>
      </c>
      <c r="D1419" s="54" t="s">
        <v>643</v>
      </c>
      <c r="E1419" s="42" t="s">
        <v>644</v>
      </c>
      <c r="I1419" s="71">
        <v>45.6</v>
      </c>
      <c r="J1419" s="53">
        <v>45404</v>
      </c>
      <c r="K1419" s="55" t="s">
        <v>20</v>
      </c>
      <c r="N1419" t="str">
        <f t="shared" si="107"/>
        <v>SIM</v>
      </c>
      <c r="O1419" t="str">
        <f t="shared" si="106"/>
        <v/>
      </c>
      <c r="P1419" s="52" t="str">
        <f t="shared" si="108"/>
        <v>454023NF A EMITIR45404</v>
      </c>
      <c r="Q1419" s="1">
        <f>IF(A1419=0,"",VLOOKUP($A1419,RESUMO!$A$8:$B$107,2,FALSE))</f>
        <v>49</v>
      </c>
    </row>
    <row r="1420" spans="1:17" x14ac:dyDescent="0.25">
      <c r="A1420" s="53">
        <v>45402</v>
      </c>
      <c r="B1420" s="1">
        <v>3</v>
      </c>
      <c r="D1420" s="54" t="s">
        <v>145</v>
      </c>
      <c r="E1420" s="42" t="s">
        <v>1077</v>
      </c>
      <c r="I1420" s="71">
        <v>75</v>
      </c>
      <c r="J1420" s="53">
        <v>45404</v>
      </c>
      <c r="K1420" s="55" t="s">
        <v>148</v>
      </c>
      <c r="N1420" t="str">
        <f t="shared" si="107"/>
        <v>SIM</v>
      </c>
      <c r="O1420" t="str">
        <f t="shared" si="106"/>
        <v/>
      </c>
      <c r="P1420" s="52" t="str">
        <f t="shared" si="108"/>
        <v>454023LIXADEIRA - NF 2401345404</v>
      </c>
      <c r="Q1420" s="1">
        <f>IF(A1420=0,"",VLOOKUP($A1420,RESUMO!$A$8:$B$107,2,FALSE))</f>
        <v>49</v>
      </c>
    </row>
    <row r="1421" spans="1:17" x14ac:dyDescent="0.25">
      <c r="A1421" s="53">
        <v>45402</v>
      </c>
      <c r="B1421" s="1">
        <v>3</v>
      </c>
      <c r="D1421" s="54" t="s">
        <v>398</v>
      </c>
      <c r="E1421" s="42" t="s">
        <v>1078</v>
      </c>
      <c r="I1421" s="71">
        <v>607.86</v>
      </c>
      <c r="J1421" s="53">
        <v>45404</v>
      </c>
      <c r="K1421" s="55" t="s">
        <v>148</v>
      </c>
      <c r="N1421" t="str">
        <f t="shared" si="107"/>
        <v>NÃO</v>
      </c>
      <c r="O1421" t="str">
        <f t="shared" si="106"/>
        <v/>
      </c>
      <c r="P1421" s="52" t="str">
        <f t="shared" si="108"/>
        <v>454023LOCAÇÃO DE ANDAIMES - ND 34545404</v>
      </c>
      <c r="Q1421" s="1">
        <f>IF(A1421=0,"",VLOOKUP($A1421,RESUMO!$A$8:$B$107,2,FALSE))</f>
        <v>49</v>
      </c>
    </row>
    <row r="1422" spans="1:17" x14ac:dyDescent="0.25">
      <c r="A1422" s="53">
        <v>45402</v>
      </c>
      <c r="B1422" s="1">
        <v>3</v>
      </c>
      <c r="D1422" s="54" t="s">
        <v>895</v>
      </c>
      <c r="E1422" s="42" t="s">
        <v>1079</v>
      </c>
      <c r="I1422" s="71">
        <v>937</v>
      </c>
      <c r="J1422" s="53">
        <v>45407</v>
      </c>
      <c r="K1422" s="55" t="s">
        <v>33</v>
      </c>
      <c r="N1422" t="str">
        <f t="shared" si="107"/>
        <v>SIM</v>
      </c>
      <c r="O1422" t="str">
        <f t="shared" si="106"/>
        <v/>
      </c>
      <c r="P1422" s="52" t="str">
        <f t="shared" si="108"/>
        <v>454023ARGAMASSA - NF 640645407</v>
      </c>
      <c r="Q1422" s="1">
        <f>IF(A1422=0,"",VLOOKUP($A1422,RESUMO!$A$8:$B$107,2,FALSE))</f>
        <v>49</v>
      </c>
    </row>
    <row r="1423" spans="1:17" x14ac:dyDescent="0.25">
      <c r="A1423" s="53">
        <v>45402</v>
      </c>
      <c r="B1423" s="1">
        <v>3</v>
      </c>
      <c r="D1423" s="54" t="s">
        <v>651</v>
      </c>
      <c r="E1423" s="42" t="s">
        <v>1080</v>
      </c>
      <c r="I1423" s="71">
        <v>330</v>
      </c>
      <c r="J1423" s="53">
        <v>45407</v>
      </c>
      <c r="K1423" s="55" t="s">
        <v>148</v>
      </c>
      <c r="N1423" t="str">
        <f t="shared" si="107"/>
        <v>SIM</v>
      </c>
      <c r="O1423" t="str">
        <f t="shared" si="106"/>
        <v/>
      </c>
      <c r="P1423" s="52" t="str">
        <f t="shared" si="108"/>
        <v>454023LOCAÇÃO DE CAÇAMBAS - NF 140045407</v>
      </c>
      <c r="Q1423" s="1">
        <f>IF(A1423=0,"",VLOOKUP($A1423,RESUMO!$A$8:$B$107,2,FALSE))</f>
        <v>49</v>
      </c>
    </row>
    <row r="1424" spans="1:17" x14ac:dyDescent="0.25">
      <c r="A1424" s="53">
        <v>45402</v>
      </c>
      <c r="B1424" s="1">
        <v>3</v>
      </c>
      <c r="D1424" s="54" t="s">
        <v>145</v>
      </c>
      <c r="E1424" s="42" t="s">
        <v>1081</v>
      </c>
      <c r="I1424" s="71">
        <v>580</v>
      </c>
      <c r="J1424" s="53">
        <v>45409</v>
      </c>
      <c r="K1424" s="55" t="s">
        <v>148</v>
      </c>
      <c r="N1424" t="str">
        <f t="shared" si="107"/>
        <v>SIM</v>
      </c>
      <c r="O1424" t="str">
        <f t="shared" si="106"/>
        <v/>
      </c>
      <c r="P1424" s="52" t="str">
        <f t="shared" si="108"/>
        <v>454023BETONEIRA E GUINCHO - NF 2405945409</v>
      </c>
      <c r="Q1424" s="1">
        <f>IF(A1424=0,"",VLOOKUP($A1424,RESUMO!$A$8:$B$107,2,FALSE))</f>
        <v>49</v>
      </c>
    </row>
    <row r="1425" spans="1:17" x14ac:dyDescent="0.25">
      <c r="A1425" s="53">
        <v>45402</v>
      </c>
      <c r="B1425" s="1">
        <v>3</v>
      </c>
      <c r="D1425" s="54" t="s">
        <v>606</v>
      </c>
      <c r="E1425" s="42" t="s">
        <v>1082</v>
      </c>
      <c r="I1425" s="71">
        <v>2202.9299999999998</v>
      </c>
      <c r="J1425" s="53">
        <v>45410</v>
      </c>
      <c r="K1425" s="55" t="s">
        <v>20</v>
      </c>
      <c r="N1425" t="str">
        <f t="shared" si="107"/>
        <v>SIM</v>
      </c>
      <c r="O1425" t="str">
        <f t="shared" si="106"/>
        <v/>
      </c>
      <c r="P1425" s="52" t="str">
        <f t="shared" si="108"/>
        <v>454023CESTAS BASICAS - NF 23957345410</v>
      </c>
      <c r="Q1425" s="1">
        <f>IF(A1425=0,"",VLOOKUP($A1425,RESUMO!$A$8:$B$107,2,FALSE))</f>
        <v>49</v>
      </c>
    </row>
    <row r="1426" spans="1:17" x14ac:dyDescent="0.25">
      <c r="A1426" s="53">
        <v>45402</v>
      </c>
      <c r="B1426" s="1">
        <v>3</v>
      </c>
      <c r="D1426" s="54" t="s">
        <v>987</v>
      </c>
      <c r="I1426" s="71">
        <v>60.18</v>
      </c>
      <c r="J1426" s="53">
        <v>45412</v>
      </c>
      <c r="K1426" s="55" t="s">
        <v>20</v>
      </c>
      <c r="N1426" t="str">
        <f t="shared" si="107"/>
        <v>NÃO</v>
      </c>
      <c r="O1426" t="str">
        <f t="shared" si="106"/>
        <v/>
      </c>
      <c r="P1426" s="52" t="str">
        <f t="shared" si="108"/>
        <v>45402345412</v>
      </c>
      <c r="Q1426" s="1">
        <f>IF(A1426=0,"",VLOOKUP($A1426,RESUMO!$A$8:$B$107,2,FALSE))</f>
        <v>49</v>
      </c>
    </row>
    <row r="1427" spans="1:17" x14ac:dyDescent="0.25">
      <c r="A1427" s="53">
        <v>45402</v>
      </c>
      <c r="B1427" s="1">
        <v>3</v>
      </c>
      <c r="D1427" s="54" t="s">
        <v>1083</v>
      </c>
      <c r="E1427" s="42" t="s">
        <v>1084</v>
      </c>
      <c r="I1427" s="71">
        <v>1848</v>
      </c>
      <c r="J1427" s="53">
        <v>45412</v>
      </c>
      <c r="K1427" s="55" t="s">
        <v>33</v>
      </c>
      <c r="N1427" t="str">
        <f t="shared" si="107"/>
        <v>SIM</v>
      </c>
      <c r="O1427" t="str">
        <f t="shared" si="106"/>
        <v/>
      </c>
      <c r="P1427" s="52" t="str">
        <f t="shared" si="108"/>
        <v>454023CIMENTO - NF 12763945412</v>
      </c>
      <c r="Q1427" s="1">
        <f>IF(A1427=0,"",VLOOKUP($A1427,RESUMO!$A$8:$B$107,2,FALSE))</f>
        <v>49</v>
      </c>
    </row>
    <row r="1428" spans="1:17" x14ac:dyDescent="0.25">
      <c r="A1428" s="53">
        <v>45402</v>
      </c>
      <c r="B1428" s="1">
        <v>3</v>
      </c>
      <c r="D1428" s="54" t="s">
        <v>145</v>
      </c>
      <c r="E1428" s="42" t="s">
        <v>1085</v>
      </c>
      <c r="I1428" s="71">
        <v>100</v>
      </c>
      <c r="J1428" s="53">
        <v>45415</v>
      </c>
      <c r="K1428" s="55" t="s">
        <v>148</v>
      </c>
      <c r="N1428" t="str">
        <f t="shared" si="107"/>
        <v>SIM</v>
      </c>
      <c r="O1428" t="str">
        <f t="shared" si="106"/>
        <v/>
      </c>
      <c r="P1428" s="52" t="str">
        <f t="shared" si="108"/>
        <v>454023ESMERILHADEIRA - NF 2416945415</v>
      </c>
      <c r="Q1428" s="1">
        <f>IF(A1428=0,"",VLOOKUP($A1428,RESUMO!$A$8:$B$107,2,FALSE))</f>
        <v>49</v>
      </c>
    </row>
    <row r="1429" spans="1:17" x14ac:dyDescent="0.25">
      <c r="A1429" s="53">
        <v>45402</v>
      </c>
      <c r="B1429" s="1">
        <v>5</v>
      </c>
      <c r="D1429" s="54" t="s">
        <v>671</v>
      </c>
      <c r="E1429" s="42" t="s">
        <v>1086</v>
      </c>
      <c r="I1429" s="71">
        <v>31151.75</v>
      </c>
      <c r="J1429" s="53">
        <v>45391</v>
      </c>
      <c r="K1429" s="55" t="s">
        <v>33</v>
      </c>
      <c r="N1429" t="str">
        <f t="shared" si="107"/>
        <v>SIM</v>
      </c>
      <c r="O1429" t="str">
        <f t="shared" si="106"/>
        <v>SIM</v>
      </c>
      <c r="P1429" s="52" t="str">
        <f t="shared" si="108"/>
        <v>454025MATERIAIS ELÉTRICOS - NF 30107945391</v>
      </c>
      <c r="Q1429" s="1">
        <f>IF(A1429=0,"",VLOOKUP($A1429,RESUMO!$A$8:$B$107,2,FALSE))</f>
        <v>49</v>
      </c>
    </row>
    <row r="1430" spans="1:17" x14ac:dyDescent="0.25">
      <c r="A1430" s="53">
        <v>45402</v>
      </c>
      <c r="B1430" s="1">
        <v>5</v>
      </c>
      <c r="D1430" s="54" t="s">
        <v>1087</v>
      </c>
      <c r="E1430" s="42" t="s">
        <v>1088</v>
      </c>
      <c r="I1430" s="71">
        <v>1080</v>
      </c>
      <c r="J1430" s="53">
        <v>45391</v>
      </c>
      <c r="K1430" s="55" t="s">
        <v>33</v>
      </c>
      <c r="N1430" t="str">
        <f t="shared" si="107"/>
        <v>NÃO</v>
      </c>
      <c r="O1430" t="str">
        <f t="shared" si="106"/>
        <v>SIM</v>
      </c>
      <c r="P1430" s="52" t="str">
        <f t="shared" si="108"/>
        <v>45402550% COIFA45391</v>
      </c>
      <c r="Q1430" s="1">
        <f>IF(A1430=0,"",VLOOKUP($A1430,RESUMO!$A$8:$B$107,2,FALSE))</f>
        <v>49</v>
      </c>
    </row>
    <row r="1431" spans="1:17" x14ac:dyDescent="0.25">
      <c r="A1431" s="53">
        <v>45402</v>
      </c>
      <c r="B1431" s="1">
        <v>5</v>
      </c>
      <c r="D1431" s="54" t="s">
        <v>1089</v>
      </c>
      <c r="E1431" s="42" t="s">
        <v>1090</v>
      </c>
      <c r="I1431" s="71">
        <v>1080</v>
      </c>
      <c r="J1431" s="53">
        <v>45393</v>
      </c>
      <c r="K1431" s="55" t="s">
        <v>33</v>
      </c>
      <c r="N1431" t="str">
        <f t="shared" si="107"/>
        <v>SIM</v>
      </c>
      <c r="O1431" t="str">
        <f t="shared" si="106"/>
        <v>SIM</v>
      </c>
      <c r="P1431" s="52" t="str">
        <f t="shared" si="108"/>
        <v>454025ESTOPA, LIXA, TINTAS - NF 199945393</v>
      </c>
      <c r="Q1431" s="1">
        <f>IF(A1431=0,"",VLOOKUP($A1431,RESUMO!$A$8:$B$107,2,FALSE))</f>
        <v>49</v>
      </c>
    </row>
    <row r="1432" spans="1:17" x14ac:dyDescent="0.25">
      <c r="A1432" s="41">
        <v>45524</v>
      </c>
      <c r="B1432">
        <v>2</v>
      </c>
      <c r="C1432" t="s">
        <v>50</v>
      </c>
      <c r="D1432" t="s">
        <v>51</v>
      </c>
      <c r="E1432" t="s">
        <v>1091</v>
      </c>
      <c r="G1432" s="64">
        <v>12500</v>
      </c>
      <c r="H1432" s="56">
        <v>1</v>
      </c>
      <c r="I1432" s="71">
        <v>12500</v>
      </c>
      <c r="J1432" s="41">
        <v>45524</v>
      </c>
      <c r="K1432" t="s">
        <v>53</v>
      </c>
      <c r="M1432" t="s">
        <v>138</v>
      </c>
      <c r="O1432" t="str">
        <f t="shared" ref="O1432:O1495" si="109">IF($B1432=5,"SIM","")</f>
        <v/>
      </c>
      <c r="P1432" s="52" t="str">
        <f t="shared" ref="P1432:P1434" si="110">A1432&amp;B1432&amp;C1432&amp;E1432&amp;G1432&amp;EDATE(J1432,0)</f>
        <v>45524230104762000107ADM OBRA - PARC. 16/181250045524</v>
      </c>
      <c r="Q1432" s="1">
        <f>IF(A1432=0,"",VLOOKUP($A1432,RESUMO!$A$8:$B$107,2,FALSE))</f>
        <v>57</v>
      </c>
    </row>
    <row r="1433" spans="1:17" x14ac:dyDescent="0.25">
      <c r="A1433" s="41">
        <v>45693</v>
      </c>
      <c r="B1433">
        <v>2</v>
      </c>
      <c r="C1433" t="s">
        <v>50</v>
      </c>
      <c r="D1433" t="s">
        <v>51</v>
      </c>
      <c r="E1433" t="s">
        <v>1092</v>
      </c>
      <c r="G1433" s="64">
        <v>12500</v>
      </c>
      <c r="H1433" s="56">
        <v>1</v>
      </c>
      <c r="I1433" s="71">
        <v>12500</v>
      </c>
      <c r="J1433" s="41">
        <v>45693</v>
      </c>
      <c r="K1433" t="s">
        <v>53</v>
      </c>
      <c r="M1433" t="s">
        <v>138</v>
      </c>
      <c r="O1433" t="str">
        <f t="shared" si="109"/>
        <v/>
      </c>
      <c r="P1433" s="52" t="str">
        <f t="shared" si="110"/>
        <v>45693230104762000107ADM OBRA - PARC. 17/181250045693</v>
      </c>
      <c r="Q1433" s="1">
        <f>IF(A1433=0,"",VLOOKUP($A1433,RESUMO!$A$8:$B$107,2,FALSE))</f>
        <v>68</v>
      </c>
    </row>
    <row r="1434" spans="1:17" x14ac:dyDescent="0.25">
      <c r="A1434" s="53">
        <v>45417</v>
      </c>
      <c r="B1434" s="1">
        <v>1</v>
      </c>
      <c r="C1434" s="67" t="s">
        <v>529</v>
      </c>
      <c r="D1434" s="54" t="s">
        <v>530</v>
      </c>
      <c r="E1434" t="s">
        <v>175</v>
      </c>
      <c r="I1434" s="72">
        <v>3056.76</v>
      </c>
      <c r="J1434" s="55">
        <v>45419</v>
      </c>
      <c r="K1434" s="55" t="s">
        <v>20</v>
      </c>
      <c r="N1434" t="str">
        <f t="shared" ref="N1434" si="111">IF(ISERROR(SEARCH("NF",E1434,1)),"NÃO","SIM")</f>
        <v>NÃO</v>
      </c>
      <c r="O1434" t="str">
        <f t="shared" si="109"/>
        <v/>
      </c>
      <c r="P1434" s="52" t="str">
        <f t="shared" si="110"/>
        <v>45417193649070600SALÁRIO45419</v>
      </c>
      <c r="Q1434" s="1">
        <f>IF(A1434=0,"",VLOOKUP($A1434,RESUMO!$A$8:$B$107,2,FALSE))</f>
        <v>50</v>
      </c>
    </row>
    <row r="1435" spans="1:17" x14ac:dyDescent="0.25">
      <c r="A1435" s="53">
        <v>45417</v>
      </c>
      <c r="B1435" s="1">
        <v>1</v>
      </c>
      <c r="C1435" t="s">
        <v>334</v>
      </c>
      <c r="D1435" t="s">
        <v>335</v>
      </c>
      <c r="E1435" s="42" t="s">
        <v>367</v>
      </c>
      <c r="I1435" s="72">
        <v>909.65</v>
      </c>
      <c r="J1435" s="55">
        <v>45419</v>
      </c>
      <c r="K1435" s="55" t="s">
        <v>20</v>
      </c>
      <c r="N1435" t="str">
        <f t="shared" ref="N1435:N1498" si="112">IF(ISERROR(SEARCH("NF",E1435,1)),"NÃO","SIM")</f>
        <v>NÃO</v>
      </c>
      <c r="O1435" t="str">
        <f t="shared" si="109"/>
        <v/>
      </c>
      <c r="P1435" s="52" t="str">
        <f t="shared" ref="P1435:P1498" si="113">A1435&amp;B1435&amp;C1435&amp;E1435&amp;G1435&amp;EDATE(J1435,0)</f>
        <v>45417103124439600RESCISÃO45419</v>
      </c>
      <c r="Q1435" s="1">
        <f>IF(A1435=0,"",VLOOKUP($A1435,RESUMO!$A$8:$B$107,2,FALSE))</f>
        <v>50</v>
      </c>
    </row>
    <row r="1436" spans="1:17" x14ac:dyDescent="0.25">
      <c r="A1436" s="53">
        <v>45417</v>
      </c>
      <c r="B1436" s="1">
        <v>1</v>
      </c>
      <c r="C1436" t="s">
        <v>282</v>
      </c>
      <c r="D1436" t="s">
        <v>283</v>
      </c>
      <c r="E1436" s="42" t="s">
        <v>367</v>
      </c>
      <c r="I1436" s="72">
        <v>514.78</v>
      </c>
      <c r="J1436" s="55">
        <v>45419</v>
      </c>
      <c r="K1436" s="55" t="s">
        <v>20</v>
      </c>
      <c r="N1436" t="str">
        <f t="shared" si="112"/>
        <v>NÃO</v>
      </c>
      <c r="O1436" t="str">
        <f t="shared" si="109"/>
        <v/>
      </c>
      <c r="P1436" s="52" t="str">
        <f t="shared" si="113"/>
        <v>45417114758063613RESCISÃO45419</v>
      </c>
      <c r="Q1436" s="1">
        <f>IF(A1436=0,"",VLOOKUP($A1436,RESUMO!$A$8:$B$107,2,FALSE))</f>
        <v>50</v>
      </c>
    </row>
    <row r="1437" spans="1:17" x14ac:dyDescent="0.25">
      <c r="A1437" s="53">
        <v>45417</v>
      </c>
      <c r="B1437" s="1">
        <v>1</v>
      </c>
      <c r="C1437" t="s">
        <v>279</v>
      </c>
      <c r="D1437" t="s">
        <v>280</v>
      </c>
      <c r="E1437" s="42" t="s">
        <v>367</v>
      </c>
      <c r="I1437" s="72">
        <v>2271.08</v>
      </c>
      <c r="J1437" s="55">
        <v>45419</v>
      </c>
      <c r="K1437" s="55" t="s">
        <v>20</v>
      </c>
      <c r="N1437" t="str">
        <f t="shared" si="112"/>
        <v>NÃO</v>
      </c>
      <c r="O1437" t="str">
        <f t="shared" si="109"/>
        <v/>
      </c>
      <c r="P1437" s="52" t="str">
        <f t="shared" si="113"/>
        <v>45417110526143614RESCISÃO45419</v>
      </c>
      <c r="Q1437" s="1">
        <f>IF(A1437=0,"",VLOOKUP($A1437,RESUMO!$A$8:$B$107,2,FALSE))</f>
        <v>50</v>
      </c>
    </row>
    <row r="1438" spans="1:17" x14ac:dyDescent="0.25">
      <c r="A1438" s="53">
        <v>45417</v>
      </c>
      <c r="B1438" s="1">
        <v>1</v>
      </c>
      <c r="C1438" t="s">
        <v>285</v>
      </c>
      <c r="D1438" t="s">
        <v>286</v>
      </c>
      <c r="E1438" s="42" t="s">
        <v>367</v>
      </c>
      <c r="I1438" s="72">
        <v>1062.93</v>
      </c>
      <c r="J1438" s="55">
        <v>45419</v>
      </c>
      <c r="K1438" s="55" t="s">
        <v>20</v>
      </c>
      <c r="N1438" t="str">
        <f t="shared" si="112"/>
        <v>NÃO</v>
      </c>
      <c r="O1438" t="str">
        <f t="shared" si="109"/>
        <v/>
      </c>
      <c r="P1438" s="52" t="str">
        <f t="shared" si="113"/>
        <v>45417106493573610RESCISÃO45419</v>
      </c>
      <c r="Q1438" s="1">
        <f>IF(A1438=0,"",VLOOKUP($A1438,RESUMO!$A$8:$B$107,2,FALSE))</f>
        <v>50</v>
      </c>
    </row>
    <row r="1439" spans="1:17" x14ac:dyDescent="0.25">
      <c r="A1439" s="53">
        <v>45417</v>
      </c>
      <c r="B1439" s="1">
        <v>1</v>
      </c>
      <c r="C1439" t="s">
        <v>34</v>
      </c>
      <c r="D1439" t="s">
        <v>35</v>
      </c>
      <c r="E1439" s="42" t="s">
        <v>367</v>
      </c>
      <c r="I1439" s="72">
        <v>593.87</v>
      </c>
      <c r="J1439" s="55">
        <v>45419</v>
      </c>
      <c r="K1439" s="55" t="s">
        <v>20</v>
      </c>
      <c r="N1439" t="str">
        <f t="shared" si="112"/>
        <v>NÃO</v>
      </c>
      <c r="O1439" t="str">
        <f t="shared" si="109"/>
        <v/>
      </c>
      <c r="P1439" s="52" t="str">
        <f t="shared" si="113"/>
        <v>45417170428051600RESCISÃO45419</v>
      </c>
      <c r="Q1439" s="1">
        <f>IF(A1439=0,"",VLOOKUP($A1439,RESUMO!$A$8:$B$107,2,FALSE))</f>
        <v>50</v>
      </c>
    </row>
    <row r="1440" spans="1:17" x14ac:dyDescent="0.25">
      <c r="A1440" s="53">
        <v>45417</v>
      </c>
      <c r="B1440" s="1">
        <v>1</v>
      </c>
      <c r="C1440" s="51" t="s">
        <v>790</v>
      </c>
      <c r="D1440" s="54" t="s">
        <v>791</v>
      </c>
      <c r="E1440" s="42" t="s">
        <v>19</v>
      </c>
      <c r="I1440" s="72">
        <v>1760</v>
      </c>
      <c r="J1440" s="55">
        <v>45419</v>
      </c>
      <c r="K1440" s="55" t="s">
        <v>20</v>
      </c>
      <c r="N1440" t="str">
        <f t="shared" si="112"/>
        <v>NÃO</v>
      </c>
      <c r="O1440" t="str">
        <f t="shared" si="109"/>
        <v/>
      </c>
      <c r="P1440" s="52" t="str">
        <f t="shared" si="113"/>
        <v>45417100000012793DIÁRIA45419</v>
      </c>
      <c r="Q1440" s="1">
        <f>IF(A1440=0,"",VLOOKUP($A1440,RESUMO!$A$8:$B$107,2,FALSE))</f>
        <v>50</v>
      </c>
    </row>
    <row r="1441" spans="1:17" x14ac:dyDescent="0.25">
      <c r="A1441" s="53">
        <v>45417</v>
      </c>
      <c r="B1441" s="1">
        <v>1</v>
      </c>
      <c r="C1441" t="s">
        <v>285</v>
      </c>
      <c r="D1441" t="s">
        <v>286</v>
      </c>
      <c r="E1441" s="42" t="s">
        <v>19</v>
      </c>
      <c r="I1441" s="72">
        <v>1870</v>
      </c>
      <c r="J1441" s="55">
        <v>45419</v>
      </c>
      <c r="K1441" s="55" t="s">
        <v>20</v>
      </c>
      <c r="N1441" t="str">
        <f t="shared" si="112"/>
        <v>NÃO</v>
      </c>
      <c r="O1441" t="str">
        <f t="shared" si="109"/>
        <v/>
      </c>
      <c r="P1441" s="52" t="str">
        <f t="shared" si="113"/>
        <v>45417106493573610DIÁRIA45419</v>
      </c>
      <c r="Q1441" s="1">
        <f>IF(A1441=0,"",VLOOKUP($A1441,RESUMO!$A$8:$B$107,2,FALSE))</f>
        <v>50</v>
      </c>
    </row>
    <row r="1442" spans="1:17" x14ac:dyDescent="0.25">
      <c r="A1442" s="53">
        <v>45417</v>
      </c>
      <c r="B1442" s="1">
        <v>1</v>
      </c>
      <c r="C1442" t="s">
        <v>334</v>
      </c>
      <c r="D1442" t="s">
        <v>335</v>
      </c>
      <c r="E1442" s="42" t="s">
        <v>19</v>
      </c>
      <c r="I1442" s="72">
        <v>1300</v>
      </c>
      <c r="J1442" s="55">
        <v>45419</v>
      </c>
      <c r="K1442" s="55" t="s">
        <v>20</v>
      </c>
      <c r="N1442" t="str">
        <f t="shared" si="112"/>
        <v>NÃO</v>
      </c>
      <c r="O1442" t="str">
        <f t="shared" si="109"/>
        <v/>
      </c>
      <c r="P1442" s="52" t="str">
        <f t="shared" si="113"/>
        <v>45417103124439600DIÁRIA45419</v>
      </c>
      <c r="Q1442" s="1">
        <f>IF(A1442=0,"",VLOOKUP($A1442,RESUMO!$A$8:$B$107,2,FALSE))</f>
        <v>50</v>
      </c>
    </row>
    <row r="1443" spans="1:17" x14ac:dyDescent="0.25">
      <c r="A1443" s="53">
        <v>45417</v>
      </c>
      <c r="B1443" s="1">
        <v>1</v>
      </c>
      <c r="C1443" t="s">
        <v>279</v>
      </c>
      <c r="D1443" t="s">
        <v>280</v>
      </c>
      <c r="E1443" s="42" t="s">
        <v>19</v>
      </c>
      <c r="I1443" s="72">
        <v>4180</v>
      </c>
      <c r="J1443" s="55">
        <v>45419</v>
      </c>
      <c r="K1443" s="55" t="s">
        <v>20</v>
      </c>
      <c r="N1443" t="str">
        <f t="shared" si="112"/>
        <v>NÃO</v>
      </c>
      <c r="O1443" t="str">
        <f t="shared" si="109"/>
        <v/>
      </c>
      <c r="P1443" s="52" t="str">
        <f t="shared" si="113"/>
        <v>45417110526143614DIÁRIA45419</v>
      </c>
      <c r="Q1443" s="1">
        <f>IF(A1443=0,"",VLOOKUP($A1443,RESUMO!$A$8:$B$107,2,FALSE))</f>
        <v>50</v>
      </c>
    </row>
    <row r="1444" spans="1:17" x14ac:dyDescent="0.25">
      <c r="A1444" s="53">
        <v>45417</v>
      </c>
      <c r="B1444" s="1">
        <v>1</v>
      </c>
      <c r="C1444" t="s">
        <v>282</v>
      </c>
      <c r="D1444" t="s">
        <v>283</v>
      </c>
      <c r="E1444" s="42" t="s">
        <v>19</v>
      </c>
      <c r="I1444" s="72">
        <v>1440</v>
      </c>
      <c r="J1444" s="55">
        <v>45419</v>
      </c>
      <c r="K1444" s="55" t="s">
        <v>20</v>
      </c>
      <c r="N1444" t="str">
        <f t="shared" si="112"/>
        <v>NÃO</v>
      </c>
      <c r="O1444" t="str">
        <f t="shared" si="109"/>
        <v/>
      </c>
      <c r="P1444" s="52" t="str">
        <f t="shared" si="113"/>
        <v>45417114758063613DIÁRIA45419</v>
      </c>
      <c r="Q1444" s="1">
        <f>IF(A1444=0,"",VLOOKUP($A1444,RESUMO!$A$8:$B$107,2,FALSE))</f>
        <v>50</v>
      </c>
    </row>
    <row r="1445" spans="1:17" x14ac:dyDescent="0.25">
      <c r="A1445" s="53">
        <v>45417</v>
      </c>
      <c r="B1445" s="1">
        <v>1</v>
      </c>
      <c r="C1445" t="s">
        <v>34</v>
      </c>
      <c r="D1445" t="s">
        <v>35</v>
      </c>
      <c r="E1445" s="42" t="s">
        <v>19</v>
      </c>
      <c r="I1445" s="72">
        <v>1300</v>
      </c>
      <c r="J1445" s="55">
        <v>45419</v>
      </c>
      <c r="K1445" s="55" t="s">
        <v>20</v>
      </c>
      <c r="N1445" t="str">
        <f t="shared" si="112"/>
        <v>NÃO</v>
      </c>
      <c r="O1445" t="str">
        <f t="shared" si="109"/>
        <v/>
      </c>
      <c r="P1445" s="52" t="str">
        <f t="shared" si="113"/>
        <v>45417170428051600DIÁRIA45419</v>
      </c>
      <c r="Q1445" s="1">
        <f>IF(A1445=0,"",VLOOKUP($A1445,RESUMO!$A$8:$B$107,2,FALSE))</f>
        <v>50</v>
      </c>
    </row>
    <row r="1446" spans="1:17" x14ac:dyDescent="0.25">
      <c r="A1446" s="53">
        <v>45417</v>
      </c>
      <c r="B1446" s="1">
        <v>1</v>
      </c>
      <c r="C1446" t="s">
        <v>391</v>
      </c>
      <c r="D1446" t="s">
        <v>392</v>
      </c>
      <c r="E1446" s="42" t="s">
        <v>19</v>
      </c>
      <c r="I1446" s="72">
        <v>2200</v>
      </c>
      <c r="J1446" s="55">
        <v>45419</v>
      </c>
      <c r="K1446" s="55" t="s">
        <v>20</v>
      </c>
      <c r="N1446" t="str">
        <f t="shared" si="112"/>
        <v>NÃO</v>
      </c>
      <c r="O1446" t="str">
        <f t="shared" si="109"/>
        <v/>
      </c>
      <c r="P1446" s="52" t="str">
        <f t="shared" si="113"/>
        <v>45417111776778650DIÁRIA45419</v>
      </c>
      <c r="Q1446" s="1">
        <f>IF(A1446=0,"",VLOOKUP($A1446,RESUMO!$A$8:$B$107,2,FALSE))</f>
        <v>50</v>
      </c>
    </row>
    <row r="1447" spans="1:17" x14ac:dyDescent="0.25">
      <c r="A1447" s="53">
        <v>45417</v>
      </c>
      <c r="B1447" s="1">
        <v>2</v>
      </c>
      <c r="D1447" s="54" t="s">
        <v>78</v>
      </c>
      <c r="E1447" s="42" t="s">
        <v>1093</v>
      </c>
      <c r="I1447" s="72">
        <v>2790</v>
      </c>
      <c r="J1447" s="55">
        <v>45419</v>
      </c>
      <c r="K1447" s="55" t="s">
        <v>33</v>
      </c>
      <c r="N1447" t="str">
        <f t="shared" si="112"/>
        <v>NÃO</v>
      </c>
      <c r="O1447" t="str">
        <f t="shared" si="109"/>
        <v/>
      </c>
      <c r="P1447" s="52" t="str">
        <f t="shared" si="113"/>
        <v>454172AREIA - PED. Nº 4587 / 460345419</v>
      </c>
      <c r="Q1447" s="1">
        <f>IF(A1447=0,"",VLOOKUP($A1447,RESUMO!$A$8:$B$107,2,FALSE))</f>
        <v>50</v>
      </c>
    </row>
    <row r="1448" spans="1:17" x14ac:dyDescent="0.25">
      <c r="A1448" s="53">
        <v>45417</v>
      </c>
      <c r="B1448" s="1">
        <v>2</v>
      </c>
      <c r="D1448" s="54" t="s">
        <v>1094</v>
      </c>
      <c r="E1448" s="42" t="s">
        <v>168</v>
      </c>
      <c r="I1448" s="72">
        <v>847.2</v>
      </c>
      <c r="J1448" s="55">
        <v>45419</v>
      </c>
      <c r="K1448" s="55" t="s">
        <v>20</v>
      </c>
      <c r="N1448" t="str">
        <f t="shared" si="112"/>
        <v>NÃO</v>
      </c>
      <c r="O1448" t="str">
        <f t="shared" si="109"/>
        <v/>
      </c>
      <c r="P1448" s="52" t="str">
        <f t="shared" si="113"/>
        <v>454172BOLETO45419</v>
      </c>
      <c r="Q1448" s="1">
        <f>IF(A1448=0,"",VLOOKUP($A1448,RESUMO!$A$8:$B$107,2,FALSE))</f>
        <v>50</v>
      </c>
    </row>
    <row r="1449" spans="1:17" x14ac:dyDescent="0.25">
      <c r="A1449" s="53">
        <v>45417</v>
      </c>
      <c r="B1449" s="1">
        <v>2</v>
      </c>
      <c r="D1449" s="54" t="s">
        <v>1095</v>
      </c>
      <c r="E1449" s="42" t="s">
        <v>626</v>
      </c>
      <c r="I1449" s="72">
        <v>281.75</v>
      </c>
      <c r="J1449" s="55">
        <v>45419</v>
      </c>
      <c r="K1449" s="55" t="s">
        <v>20</v>
      </c>
      <c r="N1449" t="str">
        <f t="shared" si="112"/>
        <v>SIM</v>
      </c>
      <c r="O1449" t="str">
        <f t="shared" si="109"/>
        <v/>
      </c>
      <c r="P1449" s="52" t="str">
        <f t="shared" si="113"/>
        <v>454172 NF A EMITIR45419</v>
      </c>
      <c r="Q1449" s="1">
        <f>IF(A1449=0,"",VLOOKUP($A1449,RESUMO!$A$8:$B$107,2,FALSE))</f>
        <v>50</v>
      </c>
    </row>
    <row r="1450" spans="1:17" x14ac:dyDescent="0.25">
      <c r="A1450" s="53">
        <v>45417</v>
      </c>
      <c r="B1450" s="1">
        <v>2</v>
      </c>
      <c r="D1450" s="54" t="s">
        <v>1096</v>
      </c>
      <c r="I1450" s="72">
        <v>115</v>
      </c>
      <c r="J1450" s="55">
        <v>45419</v>
      </c>
      <c r="K1450" s="55" t="s">
        <v>53</v>
      </c>
      <c r="N1450" t="str">
        <f t="shared" si="112"/>
        <v>NÃO</v>
      </c>
      <c r="O1450" t="str">
        <f t="shared" si="109"/>
        <v/>
      </c>
      <c r="P1450" s="52" t="str">
        <f t="shared" si="113"/>
        <v>45417245419</v>
      </c>
      <c r="Q1450" s="1">
        <f>IF(A1450=0,"",VLOOKUP($A1450,RESUMO!$A$8:$B$107,2,FALSE))</f>
        <v>50</v>
      </c>
    </row>
    <row r="1451" spans="1:17" x14ac:dyDescent="0.25">
      <c r="A1451" s="53">
        <v>45417</v>
      </c>
      <c r="B1451" s="1">
        <v>3</v>
      </c>
      <c r="D1451" s="54" t="s">
        <v>271</v>
      </c>
      <c r="E1451" s="42" t="s">
        <v>1097</v>
      </c>
      <c r="I1451" s="72">
        <v>2599.0700000000002</v>
      </c>
      <c r="J1451" s="55">
        <v>45420</v>
      </c>
      <c r="K1451" s="55" t="s">
        <v>33</v>
      </c>
      <c r="N1451" t="str">
        <f t="shared" si="112"/>
        <v>SIM</v>
      </c>
      <c r="O1451" t="str">
        <f t="shared" si="109"/>
        <v/>
      </c>
      <c r="P1451" s="52" t="str">
        <f t="shared" si="113"/>
        <v>454173MATERIAIS DIVERSOS - NF 211045420</v>
      </c>
      <c r="Q1451" s="1">
        <f>IF(A1451=0,"",VLOOKUP($A1451,RESUMO!$A$8:$B$107,2,FALSE))</f>
        <v>50</v>
      </c>
    </row>
    <row r="1452" spans="1:17" x14ac:dyDescent="0.25">
      <c r="A1452" s="53">
        <v>45417</v>
      </c>
      <c r="B1452" s="1">
        <v>3</v>
      </c>
      <c r="D1452" s="54" t="s">
        <v>669</v>
      </c>
      <c r="E1452" s="42" t="s">
        <v>1098</v>
      </c>
      <c r="I1452" s="72">
        <v>1000.72</v>
      </c>
      <c r="J1452" s="55">
        <v>45422</v>
      </c>
      <c r="K1452" s="55" t="s">
        <v>148</v>
      </c>
      <c r="N1452" t="str">
        <f t="shared" si="112"/>
        <v>NÃO</v>
      </c>
      <c r="O1452" t="str">
        <f t="shared" si="109"/>
        <v/>
      </c>
      <c r="P1452" s="52" t="str">
        <f t="shared" si="113"/>
        <v>454173LOCAÇÃO DE ANDAIMES - ND 6285345422</v>
      </c>
      <c r="Q1452" s="1">
        <f>IF(A1452=0,"",VLOOKUP($A1452,RESUMO!$A$8:$B$107,2,FALSE))</f>
        <v>50</v>
      </c>
    </row>
    <row r="1453" spans="1:17" x14ac:dyDescent="0.25">
      <c r="A1453" s="53">
        <v>45417</v>
      </c>
      <c r="B1453" s="1">
        <v>3</v>
      </c>
      <c r="D1453" s="54" t="s">
        <v>145</v>
      </c>
      <c r="E1453" s="42" t="s">
        <v>1099</v>
      </c>
      <c r="I1453" s="72">
        <v>270</v>
      </c>
      <c r="J1453" s="55">
        <v>45425</v>
      </c>
      <c r="K1453" s="55" t="s">
        <v>148</v>
      </c>
      <c r="N1453" t="str">
        <f t="shared" si="112"/>
        <v>SIM</v>
      </c>
      <c r="O1453" t="str">
        <f t="shared" si="109"/>
        <v/>
      </c>
      <c r="P1453" s="52" t="str">
        <f t="shared" si="113"/>
        <v>454173MARTELO - NF 2420245425</v>
      </c>
      <c r="Q1453" s="1">
        <f>IF(A1453=0,"",VLOOKUP($A1453,RESUMO!$A$8:$B$107,2,FALSE))</f>
        <v>50</v>
      </c>
    </row>
    <row r="1454" spans="1:17" x14ac:dyDescent="0.25">
      <c r="A1454" s="53">
        <v>45417</v>
      </c>
      <c r="B1454" s="1">
        <v>3</v>
      </c>
      <c r="D1454" s="54" t="s">
        <v>580</v>
      </c>
      <c r="E1454" s="42" t="s">
        <v>1100</v>
      </c>
      <c r="I1454" s="72">
        <v>1848</v>
      </c>
      <c r="J1454" s="55">
        <v>45425</v>
      </c>
      <c r="K1454" s="55" t="s">
        <v>33</v>
      </c>
      <c r="N1454" t="str">
        <f t="shared" si="112"/>
        <v>SIM</v>
      </c>
      <c r="O1454" t="str">
        <f t="shared" si="109"/>
        <v/>
      </c>
      <c r="P1454" s="52" t="str">
        <f t="shared" si="113"/>
        <v>454173CIMENTO - NF 12791845425</v>
      </c>
      <c r="Q1454" s="1">
        <f>IF(A1454=0,"",VLOOKUP($A1454,RESUMO!$A$8:$B$107,2,FALSE))</f>
        <v>50</v>
      </c>
    </row>
    <row r="1455" spans="1:17" x14ac:dyDescent="0.25">
      <c r="A1455" s="53">
        <v>45417</v>
      </c>
      <c r="B1455" s="1">
        <v>3</v>
      </c>
      <c r="D1455" s="54" t="s">
        <v>1101</v>
      </c>
      <c r="I1455" s="72">
        <v>27.37</v>
      </c>
      <c r="J1455" s="55">
        <v>45431</v>
      </c>
      <c r="K1455" s="55" t="s">
        <v>636</v>
      </c>
      <c r="N1455" t="str">
        <f t="shared" si="112"/>
        <v>NÃO</v>
      </c>
      <c r="O1455" t="str">
        <f t="shared" si="109"/>
        <v/>
      </c>
      <c r="P1455" s="52" t="str">
        <f t="shared" si="113"/>
        <v>45417345431</v>
      </c>
      <c r="Q1455" s="1">
        <f>IF(A1455=0,"",VLOOKUP($A1455,RESUMO!$A$8:$B$107,2,FALSE))</f>
        <v>50</v>
      </c>
    </row>
    <row r="1456" spans="1:17" x14ac:dyDescent="0.25">
      <c r="A1456" s="53">
        <v>45417</v>
      </c>
      <c r="B1456" s="1">
        <v>5</v>
      </c>
      <c r="D1456" s="54" t="s">
        <v>671</v>
      </c>
      <c r="E1456" s="42" t="s">
        <v>1086</v>
      </c>
      <c r="I1456" s="72">
        <v>31151.75</v>
      </c>
      <c r="J1456" s="55">
        <v>45391</v>
      </c>
      <c r="K1456" s="55" t="s">
        <v>33</v>
      </c>
      <c r="N1456" t="str">
        <f t="shared" si="112"/>
        <v>SIM</v>
      </c>
      <c r="O1456" t="str">
        <f t="shared" si="109"/>
        <v>SIM</v>
      </c>
      <c r="P1456" s="52" t="str">
        <f t="shared" si="113"/>
        <v>454175MATERIAIS ELÉTRICOS - NF 30107945391</v>
      </c>
      <c r="Q1456" s="1">
        <f>IF(A1456=0,"",VLOOKUP($A1456,RESUMO!$A$8:$B$107,2,FALSE))</f>
        <v>50</v>
      </c>
    </row>
    <row r="1457" spans="1:17" x14ac:dyDescent="0.25">
      <c r="A1457" s="53">
        <v>45417</v>
      </c>
      <c r="B1457" s="1">
        <v>5</v>
      </c>
      <c r="D1457" s="54" t="s">
        <v>1102</v>
      </c>
      <c r="E1457" s="42" t="s">
        <v>1103</v>
      </c>
      <c r="I1457" s="72">
        <v>13360</v>
      </c>
      <c r="J1457" s="55">
        <v>45397</v>
      </c>
      <c r="K1457" s="55" t="s">
        <v>33</v>
      </c>
      <c r="N1457" t="str">
        <f t="shared" si="112"/>
        <v>SIM</v>
      </c>
      <c r="O1457" t="str">
        <f t="shared" si="109"/>
        <v>SIM</v>
      </c>
      <c r="P1457" s="52" t="str">
        <f t="shared" si="113"/>
        <v>454175BANHEIRA - NF 340445397</v>
      </c>
      <c r="Q1457" s="1">
        <f>IF(A1457=0,"",VLOOKUP($A1457,RESUMO!$A$8:$B$107,2,FALSE))</f>
        <v>50</v>
      </c>
    </row>
    <row r="1458" spans="1:17" x14ac:dyDescent="0.25">
      <c r="A1458" s="53">
        <v>45432</v>
      </c>
      <c r="B1458" s="1">
        <v>1</v>
      </c>
      <c r="C1458" s="67" t="s">
        <v>529</v>
      </c>
      <c r="D1458" s="54" t="s">
        <v>530</v>
      </c>
      <c r="E1458" t="s">
        <v>175</v>
      </c>
      <c r="I1458" s="72">
        <v>1104.8</v>
      </c>
      <c r="J1458" s="53">
        <v>45432</v>
      </c>
      <c r="K1458" s="55" t="s">
        <v>20</v>
      </c>
      <c r="N1458" t="str">
        <f t="shared" si="112"/>
        <v>NÃO</v>
      </c>
      <c r="O1458" t="str">
        <f t="shared" si="109"/>
        <v/>
      </c>
      <c r="P1458" s="52" t="str">
        <f t="shared" si="113"/>
        <v>45432193649070600SALÁRIO45432</v>
      </c>
      <c r="Q1458" s="1">
        <f>IF(A1458=0,"",VLOOKUP($A1458,RESUMO!$A$8:$B$107,2,FALSE))</f>
        <v>51</v>
      </c>
    </row>
    <row r="1459" spans="1:17" x14ac:dyDescent="0.25">
      <c r="A1459" s="53">
        <v>45432</v>
      </c>
      <c r="B1459" s="1">
        <v>1</v>
      </c>
      <c r="C1459" s="51" t="s">
        <v>790</v>
      </c>
      <c r="D1459" s="54" t="s">
        <v>791</v>
      </c>
      <c r="E1459" s="42" t="s">
        <v>19</v>
      </c>
      <c r="I1459" s="72">
        <v>1440</v>
      </c>
      <c r="J1459" s="53">
        <v>45432</v>
      </c>
      <c r="K1459" s="55" t="s">
        <v>20</v>
      </c>
      <c r="N1459" t="str">
        <f t="shared" si="112"/>
        <v>NÃO</v>
      </c>
      <c r="O1459" t="str">
        <f t="shared" si="109"/>
        <v/>
      </c>
      <c r="P1459" s="52" t="str">
        <f t="shared" si="113"/>
        <v>45432100000012793DIÁRIA45432</v>
      </c>
      <c r="Q1459" s="1">
        <f>IF(A1459=0,"",VLOOKUP($A1459,RESUMO!$A$8:$B$107,2,FALSE))</f>
        <v>51</v>
      </c>
    </row>
    <row r="1460" spans="1:17" x14ac:dyDescent="0.25">
      <c r="A1460" s="53">
        <v>45432</v>
      </c>
      <c r="B1460" s="1">
        <v>1</v>
      </c>
      <c r="C1460" t="s">
        <v>285</v>
      </c>
      <c r="D1460" t="s">
        <v>286</v>
      </c>
      <c r="E1460" s="42" t="s">
        <v>19</v>
      </c>
      <c r="I1460" s="72">
        <v>1530</v>
      </c>
      <c r="J1460" s="53">
        <v>45432</v>
      </c>
      <c r="K1460" s="55" t="s">
        <v>20</v>
      </c>
      <c r="N1460" t="str">
        <f t="shared" si="112"/>
        <v>NÃO</v>
      </c>
      <c r="O1460" t="str">
        <f t="shared" si="109"/>
        <v/>
      </c>
      <c r="P1460" s="52" t="str">
        <f t="shared" si="113"/>
        <v>45432106493573610DIÁRIA45432</v>
      </c>
      <c r="Q1460" s="1">
        <f>IF(A1460=0,"",VLOOKUP($A1460,RESUMO!$A$8:$B$107,2,FALSE))</f>
        <v>51</v>
      </c>
    </row>
    <row r="1461" spans="1:17" x14ac:dyDescent="0.25">
      <c r="A1461" s="53">
        <v>45432</v>
      </c>
      <c r="B1461" s="1">
        <v>1</v>
      </c>
      <c r="C1461" t="s">
        <v>334</v>
      </c>
      <c r="D1461" t="s">
        <v>335</v>
      </c>
      <c r="E1461" s="42" t="s">
        <v>19</v>
      </c>
      <c r="I1461" s="72">
        <v>1170</v>
      </c>
      <c r="J1461" s="53">
        <v>45432</v>
      </c>
      <c r="K1461" s="55" t="s">
        <v>20</v>
      </c>
      <c r="N1461" t="str">
        <f t="shared" si="112"/>
        <v>NÃO</v>
      </c>
      <c r="O1461" t="str">
        <f t="shared" si="109"/>
        <v/>
      </c>
      <c r="P1461" s="52" t="str">
        <f t="shared" si="113"/>
        <v>45432103124439600DIÁRIA45432</v>
      </c>
      <c r="Q1461" s="1">
        <f>IF(A1461=0,"",VLOOKUP($A1461,RESUMO!$A$8:$B$107,2,FALSE))</f>
        <v>51</v>
      </c>
    </row>
    <row r="1462" spans="1:17" x14ac:dyDescent="0.25">
      <c r="A1462" s="53">
        <v>45432</v>
      </c>
      <c r="B1462" s="1">
        <v>1</v>
      </c>
      <c r="C1462" t="s">
        <v>279</v>
      </c>
      <c r="D1462" t="s">
        <v>280</v>
      </c>
      <c r="E1462" s="42" t="s">
        <v>19</v>
      </c>
      <c r="I1462" s="72">
        <v>3800</v>
      </c>
      <c r="J1462" s="53">
        <v>45432</v>
      </c>
      <c r="K1462" s="55" t="s">
        <v>20</v>
      </c>
      <c r="N1462" t="str">
        <f t="shared" si="112"/>
        <v>NÃO</v>
      </c>
      <c r="O1462" t="str">
        <f t="shared" si="109"/>
        <v/>
      </c>
      <c r="P1462" s="52" t="str">
        <f t="shared" si="113"/>
        <v>45432110526143614DIÁRIA45432</v>
      </c>
      <c r="Q1462" s="1">
        <f>IF(A1462=0,"",VLOOKUP($A1462,RESUMO!$A$8:$B$107,2,FALSE))</f>
        <v>51</v>
      </c>
    </row>
    <row r="1463" spans="1:17" x14ac:dyDescent="0.25">
      <c r="A1463" s="53">
        <v>45432</v>
      </c>
      <c r="B1463" s="1">
        <v>1</v>
      </c>
      <c r="C1463" t="s">
        <v>282</v>
      </c>
      <c r="D1463" t="s">
        <v>283</v>
      </c>
      <c r="E1463" s="42" t="s">
        <v>19</v>
      </c>
      <c r="I1463" s="72">
        <v>1600</v>
      </c>
      <c r="J1463" s="53">
        <v>45432</v>
      </c>
      <c r="K1463" s="55" t="s">
        <v>20</v>
      </c>
      <c r="N1463" t="str">
        <f t="shared" si="112"/>
        <v>NÃO</v>
      </c>
      <c r="O1463" t="str">
        <f t="shared" si="109"/>
        <v/>
      </c>
      <c r="P1463" s="52" t="str">
        <f t="shared" si="113"/>
        <v>45432114758063613DIÁRIA45432</v>
      </c>
      <c r="Q1463" s="1">
        <f>IF(A1463=0,"",VLOOKUP($A1463,RESUMO!$A$8:$B$107,2,FALSE))</f>
        <v>51</v>
      </c>
    </row>
    <row r="1464" spans="1:17" x14ac:dyDescent="0.25">
      <c r="A1464" s="53">
        <v>45432</v>
      </c>
      <c r="B1464" s="1">
        <v>1</v>
      </c>
      <c r="C1464" t="s">
        <v>34</v>
      </c>
      <c r="D1464" t="s">
        <v>35</v>
      </c>
      <c r="E1464" s="42" t="s">
        <v>19</v>
      </c>
      <c r="I1464" s="72">
        <v>1300</v>
      </c>
      <c r="J1464" s="53">
        <v>45432</v>
      </c>
      <c r="K1464" s="55" t="s">
        <v>20</v>
      </c>
      <c r="N1464" t="str">
        <f t="shared" si="112"/>
        <v>NÃO</v>
      </c>
      <c r="O1464" t="str">
        <f t="shared" si="109"/>
        <v/>
      </c>
      <c r="P1464" s="52" t="str">
        <f t="shared" si="113"/>
        <v>45432170428051600DIÁRIA45432</v>
      </c>
      <c r="Q1464" s="1">
        <f>IF(A1464=0,"",VLOOKUP($A1464,RESUMO!$A$8:$B$107,2,FALSE))</f>
        <v>51</v>
      </c>
    </row>
    <row r="1465" spans="1:17" x14ac:dyDescent="0.25">
      <c r="A1465" s="53">
        <v>45432</v>
      </c>
      <c r="B1465" s="1">
        <v>1</v>
      </c>
      <c r="C1465" t="s">
        <v>391</v>
      </c>
      <c r="D1465" t="s">
        <v>392</v>
      </c>
      <c r="E1465" s="42" t="s">
        <v>19</v>
      </c>
      <c r="I1465" s="72">
        <v>2000</v>
      </c>
      <c r="J1465" s="53">
        <v>45432</v>
      </c>
      <c r="K1465" s="55" t="s">
        <v>20</v>
      </c>
      <c r="N1465" t="str">
        <f t="shared" si="112"/>
        <v>NÃO</v>
      </c>
      <c r="O1465" t="str">
        <f t="shared" si="109"/>
        <v/>
      </c>
      <c r="P1465" s="52" t="str">
        <f t="shared" si="113"/>
        <v>45432111776778650DIÁRIA45432</v>
      </c>
      <c r="Q1465" s="1">
        <f>IF(A1465=0,"",VLOOKUP($A1465,RESUMO!$A$8:$B$107,2,FALSE))</f>
        <v>51</v>
      </c>
    </row>
    <row r="1466" spans="1:17" x14ac:dyDescent="0.25">
      <c r="A1466" s="53">
        <v>45432</v>
      </c>
      <c r="B1466" s="1">
        <v>3</v>
      </c>
      <c r="D1466" s="54" t="s">
        <v>681</v>
      </c>
      <c r="E1466" s="42" t="s">
        <v>644</v>
      </c>
      <c r="I1466" s="72">
        <v>11.4</v>
      </c>
      <c r="J1466" s="55">
        <v>45432</v>
      </c>
      <c r="K1466" s="55" t="s">
        <v>20</v>
      </c>
      <c r="N1466" t="str">
        <f t="shared" si="112"/>
        <v>SIM</v>
      </c>
      <c r="O1466" t="str">
        <f t="shared" si="109"/>
        <v/>
      </c>
      <c r="P1466" s="52" t="str">
        <f t="shared" si="113"/>
        <v>454323NF A EMITIR45432</v>
      </c>
      <c r="Q1466" s="1">
        <f>IF(A1466=0,"",VLOOKUP($A1466,RESUMO!$A$8:$B$107,2,FALSE))</f>
        <v>51</v>
      </c>
    </row>
    <row r="1467" spans="1:17" x14ac:dyDescent="0.25">
      <c r="A1467" s="53">
        <v>45432</v>
      </c>
      <c r="B1467" s="1">
        <v>3</v>
      </c>
      <c r="D1467" s="54" t="s">
        <v>1104</v>
      </c>
      <c r="I1467" s="72">
        <v>814.73</v>
      </c>
      <c r="J1467" s="55">
        <v>45432</v>
      </c>
      <c r="K1467" s="55" t="s">
        <v>20</v>
      </c>
      <c r="N1467" t="str">
        <f t="shared" si="112"/>
        <v>NÃO</v>
      </c>
      <c r="O1467" t="str">
        <f t="shared" si="109"/>
        <v/>
      </c>
      <c r="P1467" s="52" t="str">
        <f t="shared" si="113"/>
        <v>45432345432</v>
      </c>
      <c r="Q1467" s="1">
        <f>IF(A1467=0,"",VLOOKUP($A1467,RESUMO!$A$8:$B$107,2,FALSE))</f>
        <v>51</v>
      </c>
    </row>
    <row r="1468" spans="1:17" x14ac:dyDescent="0.25">
      <c r="A1468" s="53">
        <v>45432</v>
      </c>
      <c r="B1468" s="1">
        <v>3</v>
      </c>
      <c r="D1468" s="54" t="s">
        <v>1105</v>
      </c>
      <c r="I1468" s="72">
        <v>3222.86</v>
      </c>
      <c r="J1468" s="55">
        <v>45432</v>
      </c>
      <c r="K1468" s="55" t="s">
        <v>20</v>
      </c>
      <c r="N1468" t="str">
        <f t="shared" si="112"/>
        <v>NÃO</v>
      </c>
      <c r="O1468" t="str">
        <f t="shared" si="109"/>
        <v/>
      </c>
      <c r="P1468" s="52" t="str">
        <f t="shared" si="113"/>
        <v>45432345432</v>
      </c>
      <c r="Q1468" s="1">
        <f>IF(A1468=0,"",VLOOKUP($A1468,RESUMO!$A$8:$B$107,2,FALSE))</f>
        <v>51</v>
      </c>
    </row>
    <row r="1469" spans="1:17" x14ac:dyDescent="0.25">
      <c r="A1469" s="53">
        <v>45432</v>
      </c>
      <c r="B1469" s="1">
        <v>3</v>
      </c>
      <c r="D1469" s="54" t="s">
        <v>398</v>
      </c>
      <c r="E1469" s="42" t="s">
        <v>1106</v>
      </c>
      <c r="I1469" s="72">
        <v>607.86</v>
      </c>
      <c r="J1469" s="55">
        <v>45432</v>
      </c>
      <c r="K1469" s="55" t="s">
        <v>148</v>
      </c>
      <c r="N1469" t="str">
        <f t="shared" si="112"/>
        <v>SIM</v>
      </c>
      <c r="O1469" t="str">
        <f t="shared" si="109"/>
        <v/>
      </c>
      <c r="P1469" s="52" t="str">
        <f t="shared" si="113"/>
        <v>454323LOCAÇÃO DE ANDAIMES - NF 45145432</v>
      </c>
      <c r="Q1469" s="1">
        <f>IF(A1469=0,"",VLOOKUP($A1469,RESUMO!$A$8:$B$107,2,FALSE))</f>
        <v>51</v>
      </c>
    </row>
    <row r="1470" spans="1:17" x14ac:dyDescent="0.25">
      <c r="A1470" s="53">
        <v>45432</v>
      </c>
      <c r="B1470" s="1">
        <v>3</v>
      </c>
      <c r="D1470" s="54" t="s">
        <v>651</v>
      </c>
      <c r="E1470" s="42" t="s">
        <v>1107</v>
      </c>
      <c r="I1470" s="72">
        <v>1320</v>
      </c>
      <c r="J1470" s="55">
        <v>45433</v>
      </c>
      <c r="K1470" s="55" t="s">
        <v>148</v>
      </c>
      <c r="N1470" t="str">
        <f t="shared" si="112"/>
        <v>SIM</v>
      </c>
      <c r="O1470" t="str">
        <f t="shared" si="109"/>
        <v/>
      </c>
      <c r="P1470" s="52" t="str">
        <f t="shared" si="113"/>
        <v>454323BOA VISTA CAÇAMBAS - NF 143745433</v>
      </c>
      <c r="Q1470" s="1">
        <f>IF(A1470=0,"",VLOOKUP($A1470,RESUMO!$A$8:$B$107,2,FALSE))</f>
        <v>51</v>
      </c>
    </row>
    <row r="1471" spans="1:17" x14ac:dyDescent="0.25">
      <c r="A1471" s="53">
        <v>45432</v>
      </c>
      <c r="B1471" s="1">
        <v>3</v>
      </c>
      <c r="D1471" s="54" t="s">
        <v>1108</v>
      </c>
      <c r="E1471" s="42" t="s">
        <v>1109</v>
      </c>
      <c r="I1471" s="72">
        <v>3717.4</v>
      </c>
      <c r="J1471" s="55">
        <v>45434</v>
      </c>
      <c r="K1471" s="55" t="s">
        <v>33</v>
      </c>
      <c r="N1471" t="str">
        <f t="shared" si="112"/>
        <v>SIM</v>
      </c>
      <c r="O1471" t="str">
        <f t="shared" si="109"/>
        <v/>
      </c>
      <c r="P1471" s="52" t="str">
        <f t="shared" si="113"/>
        <v>454323PERFIL DE ALUMINIO E ALIZARES - NF 16555545434</v>
      </c>
      <c r="Q1471" s="1">
        <f>IF(A1471=0,"",VLOOKUP($A1471,RESUMO!$A$8:$B$107,2,FALSE))</f>
        <v>51</v>
      </c>
    </row>
    <row r="1472" spans="1:17" x14ac:dyDescent="0.25">
      <c r="A1472" s="53">
        <v>45432</v>
      </c>
      <c r="B1472" s="1">
        <v>3</v>
      </c>
      <c r="D1472" s="54" t="s">
        <v>271</v>
      </c>
      <c r="E1472" s="42" t="s">
        <v>1110</v>
      </c>
      <c r="I1472" s="72">
        <v>1447.8</v>
      </c>
      <c r="J1472" s="55">
        <v>45436</v>
      </c>
      <c r="K1472" s="55" t="s">
        <v>33</v>
      </c>
      <c r="N1472" t="str">
        <f t="shared" si="112"/>
        <v>SIM</v>
      </c>
      <c r="O1472" t="str">
        <f t="shared" si="109"/>
        <v/>
      </c>
      <c r="P1472" s="52" t="str">
        <f t="shared" si="113"/>
        <v>454323MATERIAIS DIVERSOS - NF 211545436</v>
      </c>
      <c r="Q1472" s="1">
        <f>IF(A1472=0,"",VLOOKUP($A1472,RESUMO!$A$8:$B$107,2,FALSE))</f>
        <v>51</v>
      </c>
    </row>
    <row r="1473" spans="1:17" x14ac:dyDescent="0.25">
      <c r="A1473" s="53">
        <v>45432</v>
      </c>
      <c r="B1473" s="1">
        <v>3</v>
      </c>
      <c r="D1473" s="54" t="s">
        <v>145</v>
      </c>
      <c r="E1473" s="42" t="s">
        <v>1111</v>
      </c>
      <c r="I1473" s="72">
        <v>75</v>
      </c>
      <c r="J1473" s="55">
        <v>45436</v>
      </c>
      <c r="K1473" s="55" t="s">
        <v>148</v>
      </c>
      <c r="N1473" t="str">
        <f t="shared" si="112"/>
        <v>SIM</v>
      </c>
      <c r="O1473" t="str">
        <f t="shared" si="109"/>
        <v/>
      </c>
      <c r="P1473" s="52" t="str">
        <f t="shared" si="113"/>
        <v>454323LIXADEIRA - NF 2434545436</v>
      </c>
      <c r="Q1473" s="1">
        <f>IF(A1473=0,"",VLOOKUP($A1473,RESUMO!$A$8:$B$107,2,FALSE))</f>
        <v>51</v>
      </c>
    </row>
    <row r="1474" spans="1:17" x14ac:dyDescent="0.25">
      <c r="A1474" s="53">
        <v>45432</v>
      </c>
      <c r="B1474" s="1">
        <v>3</v>
      </c>
      <c r="D1474" s="54" t="s">
        <v>606</v>
      </c>
      <c r="E1474" s="42" t="s">
        <v>1112</v>
      </c>
      <c r="I1474" s="72">
        <v>1958.16</v>
      </c>
      <c r="J1474" s="55">
        <v>45440</v>
      </c>
      <c r="K1474" s="55" t="s">
        <v>20</v>
      </c>
      <c r="N1474" t="str">
        <f t="shared" si="112"/>
        <v>SIM</v>
      </c>
      <c r="O1474" t="str">
        <f t="shared" si="109"/>
        <v/>
      </c>
      <c r="P1474" s="52" t="str">
        <f t="shared" si="113"/>
        <v>454323CESTAS BASICAS - NF 24311745440</v>
      </c>
      <c r="Q1474" s="1">
        <f>IF(A1474=0,"",VLOOKUP($A1474,RESUMO!$A$8:$B$107,2,FALSE))</f>
        <v>51</v>
      </c>
    </row>
    <row r="1475" spans="1:17" x14ac:dyDescent="0.25">
      <c r="A1475" s="53">
        <v>45432</v>
      </c>
      <c r="B1475" s="1">
        <v>3</v>
      </c>
      <c r="D1475" s="54" t="s">
        <v>145</v>
      </c>
      <c r="E1475" s="42" t="s">
        <v>1113</v>
      </c>
      <c r="I1475" s="72">
        <v>280</v>
      </c>
      <c r="J1475" s="55">
        <v>45440</v>
      </c>
      <c r="K1475" s="55" t="s">
        <v>148</v>
      </c>
      <c r="N1475" t="str">
        <f t="shared" si="112"/>
        <v>SIM</v>
      </c>
      <c r="O1475" t="str">
        <f t="shared" si="109"/>
        <v/>
      </c>
      <c r="P1475" s="52" t="str">
        <f t="shared" si="113"/>
        <v>454323BETONEIRO - NF 2439545440</v>
      </c>
      <c r="Q1475" s="1">
        <f>IF(A1475=0,"",VLOOKUP($A1475,RESUMO!$A$8:$B$107,2,FALSE))</f>
        <v>51</v>
      </c>
    </row>
    <row r="1476" spans="1:17" x14ac:dyDescent="0.25">
      <c r="A1476" s="53">
        <v>45432</v>
      </c>
      <c r="B1476" s="1">
        <v>3</v>
      </c>
      <c r="D1476" s="54" t="s">
        <v>605</v>
      </c>
      <c r="I1476" s="72">
        <v>35</v>
      </c>
      <c r="J1476" s="55">
        <v>45443</v>
      </c>
      <c r="K1476" s="55" t="s">
        <v>20</v>
      </c>
      <c r="N1476" t="str">
        <f t="shared" si="112"/>
        <v>NÃO</v>
      </c>
      <c r="O1476" t="str">
        <f t="shared" si="109"/>
        <v/>
      </c>
      <c r="P1476" s="52" t="str">
        <f t="shared" si="113"/>
        <v>45432345443</v>
      </c>
      <c r="Q1476" s="1">
        <f>IF(A1476=0,"",VLOOKUP($A1476,RESUMO!$A$8:$B$107,2,FALSE))</f>
        <v>51</v>
      </c>
    </row>
    <row r="1477" spans="1:17" x14ac:dyDescent="0.25">
      <c r="A1477" s="53">
        <v>45432</v>
      </c>
      <c r="B1477" s="1">
        <v>3</v>
      </c>
      <c r="D1477" s="54" t="s">
        <v>145</v>
      </c>
      <c r="E1477" s="42" t="s">
        <v>1114</v>
      </c>
      <c r="I1477" s="72">
        <v>100</v>
      </c>
      <c r="J1477" s="55">
        <v>45446</v>
      </c>
      <c r="K1477" s="55" t="s">
        <v>148</v>
      </c>
      <c r="N1477" t="str">
        <f t="shared" si="112"/>
        <v>SIM</v>
      </c>
      <c r="O1477" t="str">
        <f t="shared" si="109"/>
        <v/>
      </c>
      <c r="P1477" s="52" t="str">
        <f t="shared" si="113"/>
        <v>454323ESMERILHADEIRA - NF 2447145446</v>
      </c>
      <c r="Q1477" s="1">
        <f>IF(A1477=0,"",VLOOKUP($A1477,RESUMO!$A$8:$B$107,2,FALSE))</f>
        <v>51</v>
      </c>
    </row>
    <row r="1478" spans="1:17" x14ac:dyDescent="0.25">
      <c r="A1478" s="53">
        <v>45448</v>
      </c>
      <c r="B1478" s="1">
        <v>1</v>
      </c>
      <c r="C1478" s="67" t="s">
        <v>529</v>
      </c>
      <c r="D1478" s="54" t="s">
        <v>530</v>
      </c>
      <c r="E1478" t="s">
        <v>175</v>
      </c>
      <c r="I1478" s="72">
        <v>1426.95</v>
      </c>
      <c r="J1478" s="55">
        <v>45449</v>
      </c>
      <c r="K1478" s="55" t="s">
        <v>20</v>
      </c>
      <c r="N1478" t="str">
        <f t="shared" si="112"/>
        <v>NÃO</v>
      </c>
      <c r="O1478" t="str">
        <f t="shared" si="109"/>
        <v/>
      </c>
      <c r="P1478" s="52" t="str">
        <f t="shared" si="113"/>
        <v>45448193649070600SALÁRIO45449</v>
      </c>
      <c r="Q1478" s="1">
        <f>IF(A1478=0,"",VLOOKUP($A1478,RESUMO!$A$8:$B$107,2,FALSE))</f>
        <v>52</v>
      </c>
    </row>
    <row r="1479" spans="1:17" x14ac:dyDescent="0.25">
      <c r="A1479" s="53">
        <v>45448</v>
      </c>
      <c r="B1479" s="1">
        <v>1</v>
      </c>
      <c r="C1479" s="67" t="s">
        <v>529</v>
      </c>
      <c r="D1479" s="54" t="s">
        <v>530</v>
      </c>
      <c r="E1479" t="s">
        <v>367</v>
      </c>
      <c r="I1479" s="72">
        <v>9687.0300000000007</v>
      </c>
      <c r="J1479" s="55">
        <v>45449</v>
      </c>
      <c r="K1479" s="55" t="s">
        <v>20</v>
      </c>
      <c r="N1479" t="str">
        <f t="shared" si="112"/>
        <v>NÃO</v>
      </c>
      <c r="O1479" t="str">
        <f t="shared" si="109"/>
        <v/>
      </c>
      <c r="P1479" s="52" t="str">
        <f t="shared" si="113"/>
        <v>45448193649070600RESCISÃO45449</v>
      </c>
      <c r="Q1479" s="1">
        <f>IF(A1479=0,"",VLOOKUP($A1479,RESUMO!$A$8:$B$107,2,FALSE))</f>
        <v>52</v>
      </c>
    </row>
    <row r="1480" spans="1:17" x14ac:dyDescent="0.25">
      <c r="A1480" s="53">
        <v>45448</v>
      </c>
      <c r="B1480" s="1">
        <v>1</v>
      </c>
      <c r="C1480" s="51" t="s">
        <v>790</v>
      </c>
      <c r="D1480" s="54" t="s">
        <v>791</v>
      </c>
      <c r="E1480" s="42" t="s">
        <v>19</v>
      </c>
      <c r="I1480" s="72">
        <v>1760</v>
      </c>
      <c r="J1480" s="55">
        <v>45449</v>
      </c>
      <c r="K1480" s="55" t="s">
        <v>20</v>
      </c>
      <c r="N1480" t="str">
        <f t="shared" si="112"/>
        <v>NÃO</v>
      </c>
      <c r="O1480" t="str">
        <f t="shared" si="109"/>
        <v/>
      </c>
      <c r="P1480" s="52" t="str">
        <f t="shared" si="113"/>
        <v>45448100000012793DIÁRIA45449</v>
      </c>
      <c r="Q1480" s="1">
        <f>IF(A1480=0,"",VLOOKUP($A1480,RESUMO!$A$8:$B$107,2,FALSE))</f>
        <v>52</v>
      </c>
    </row>
    <row r="1481" spans="1:17" x14ac:dyDescent="0.25">
      <c r="A1481" s="53">
        <v>45448</v>
      </c>
      <c r="B1481" s="1">
        <v>1</v>
      </c>
      <c r="C1481" t="s">
        <v>285</v>
      </c>
      <c r="D1481" t="s">
        <v>286</v>
      </c>
      <c r="E1481" s="42" t="s">
        <v>19</v>
      </c>
      <c r="I1481" s="72">
        <v>1870</v>
      </c>
      <c r="J1481" s="55">
        <v>45449</v>
      </c>
      <c r="K1481" s="55" t="s">
        <v>20</v>
      </c>
      <c r="N1481" t="str">
        <f t="shared" si="112"/>
        <v>NÃO</v>
      </c>
      <c r="O1481" t="str">
        <f t="shared" si="109"/>
        <v/>
      </c>
      <c r="P1481" s="52" t="str">
        <f t="shared" si="113"/>
        <v>45448106493573610DIÁRIA45449</v>
      </c>
      <c r="Q1481" s="1">
        <f>IF(A1481=0,"",VLOOKUP($A1481,RESUMO!$A$8:$B$107,2,FALSE))</f>
        <v>52</v>
      </c>
    </row>
    <row r="1482" spans="1:17" x14ac:dyDescent="0.25">
      <c r="A1482" s="53">
        <v>45448</v>
      </c>
      <c r="B1482" s="1">
        <v>1</v>
      </c>
      <c r="C1482" t="s">
        <v>334</v>
      </c>
      <c r="D1482" t="s">
        <v>335</v>
      </c>
      <c r="E1482" s="42" t="s">
        <v>19</v>
      </c>
      <c r="I1482" s="72">
        <v>1300</v>
      </c>
      <c r="J1482" s="55">
        <v>45449</v>
      </c>
      <c r="K1482" s="55" t="s">
        <v>20</v>
      </c>
      <c r="N1482" t="str">
        <f t="shared" si="112"/>
        <v>NÃO</v>
      </c>
      <c r="O1482" t="str">
        <f t="shared" si="109"/>
        <v/>
      </c>
      <c r="P1482" s="52" t="str">
        <f t="shared" si="113"/>
        <v>45448103124439600DIÁRIA45449</v>
      </c>
      <c r="Q1482" s="1">
        <f>IF(A1482=0,"",VLOOKUP($A1482,RESUMO!$A$8:$B$107,2,FALSE))</f>
        <v>52</v>
      </c>
    </row>
    <row r="1483" spans="1:17" x14ac:dyDescent="0.25">
      <c r="A1483" s="53">
        <v>45448</v>
      </c>
      <c r="B1483" s="1">
        <v>1</v>
      </c>
      <c r="C1483" t="s">
        <v>279</v>
      </c>
      <c r="D1483" t="s">
        <v>280</v>
      </c>
      <c r="E1483" s="42" t="s">
        <v>19</v>
      </c>
      <c r="I1483" s="72">
        <v>4180</v>
      </c>
      <c r="J1483" s="55">
        <v>45449</v>
      </c>
      <c r="K1483" s="55" t="s">
        <v>20</v>
      </c>
      <c r="N1483" t="str">
        <f t="shared" si="112"/>
        <v>NÃO</v>
      </c>
      <c r="O1483" t="str">
        <f t="shared" si="109"/>
        <v/>
      </c>
      <c r="P1483" s="52" t="str">
        <f t="shared" si="113"/>
        <v>45448110526143614DIÁRIA45449</v>
      </c>
      <c r="Q1483" s="1">
        <f>IF(A1483=0,"",VLOOKUP($A1483,RESUMO!$A$8:$B$107,2,FALSE))</f>
        <v>52</v>
      </c>
    </row>
    <row r="1484" spans="1:17" x14ac:dyDescent="0.25">
      <c r="A1484" s="53">
        <v>45448</v>
      </c>
      <c r="B1484" s="1">
        <v>1</v>
      </c>
      <c r="C1484" t="s">
        <v>282</v>
      </c>
      <c r="D1484" t="s">
        <v>283</v>
      </c>
      <c r="E1484" s="42" t="s">
        <v>19</v>
      </c>
      <c r="I1484" s="72">
        <v>1600</v>
      </c>
      <c r="J1484" s="55">
        <v>45449</v>
      </c>
      <c r="K1484" s="55" t="s">
        <v>20</v>
      </c>
      <c r="N1484" t="str">
        <f t="shared" si="112"/>
        <v>NÃO</v>
      </c>
      <c r="O1484" t="str">
        <f t="shared" si="109"/>
        <v/>
      </c>
      <c r="P1484" s="52" t="str">
        <f t="shared" si="113"/>
        <v>45448114758063613DIÁRIA45449</v>
      </c>
      <c r="Q1484" s="1">
        <f>IF(A1484=0,"",VLOOKUP($A1484,RESUMO!$A$8:$B$107,2,FALSE))</f>
        <v>52</v>
      </c>
    </row>
    <row r="1485" spans="1:17" x14ac:dyDescent="0.25">
      <c r="A1485" s="53">
        <v>45448</v>
      </c>
      <c r="B1485" s="1">
        <v>1</v>
      </c>
      <c r="C1485" t="s">
        <v>34</v>
      </c>
      <c r="D1485" t="s">
        <v>35</v>
      </c>
      <c r="E1485" s="42" t="s">
        <v>19</v>
      </c>
      <c r="I1485" s="72">
        <v>1300</v>
      </c>
      <c r="J1485" s="55">
        <v>45449</v>
      </c>
      <c r="K1485" s="55" t="s">
        <v>20</v>
      </c>
      <c r="N1485" t="str">
        <f t="shared" si="112"/>
        <v>NÃO</v>
      </c>
      <c r="O1485" t="str">
        <f t="shared" si="109"/>
        <v/>
      </c>
      <c r="P1485" s="52" t="str">
        <f t="shared" si="113"/>
        <v>45448170428051600DIÁRIA45449</v>
      </c>
      <c r="Q1485" s="1">
        <f>IF(A1485=0,"",VLOOKUP($A1485,RESUMO!$A$8:$B$107,2,FALSE))</f>
        <v>52</v>
      </c>
    </row>
    <row r="1486" spans="1:17" x14ac:dyDescent="0.25">
      <c r="A1486" s="53">
        <v>45448</v>
      </c>
      <c r="B1486" s="1">
        <v>1</v>
      </c>
      <c r="C1486" t="s">
        <v>391</v>
      </c>
      <c r="D1486" t="s">
        <v>392</v>
      </c>
      <c r="E1486" s="42" t="s">
        <v>19</v>
      </c>
      <c r="I1486" s="72">
        <v>2200</v>
      </c>
      <c r="J1486" s="55">
        <v>45449</v>
      </c>
      <c r="K1486" s="55" t="s">
        <v>20</v>
      </c>
      <c r="N1486" t="str">
        <f t="shared" si="112"/>
        <v>NÃO</v>
      </c>
      <c r="O1486" t="str">
        <f t="shared" si="109"/>
        <v/>
      </c>
      <c r="P1486" s="52" t="str">
        <f t="shared" si="113"/>
        <v>45448111776778650DIÁRIA45449</v>
      </c>
      <c r="Q1486" s="1">
        <f>IF(A1486=0,"",VLOOKUP($A1486,RESUMO!$A$8:$B$107,2,FALSE))</f>
        <v>52</v>
      </c>
    </row>
    <row r="1487" spans="1:17" x14ac:dyDescent="0.25">
      <c r="A1487" s="53">
        <v>45448</v>
      </c>
      <c r="B1487" s="1">
        <v>2</v>
      </c>
      <c r="D1487" s="54" t="s">
        <v>78</v>
      </c>
      <c r="E1487" s="42" t="s">
        <v>1115</v>
      </c>
      <c r="I1487" s="72">
        <v>4570</v>
      </c>
      <c r="J1487" s="55">
        <v>45449</v>
      </c>
      <c r="K1487" s="55" t="s">
        <v>33</v>
      </c>
      <c r="N1487" t="str">
        <f t="shared" si="112"/>
        <v>NÃO</v>
      </c>
      <c r="O1487" t="str">
        <f t="shared" si="109"/>
        <v/>
      </c>
      <c r="P1487" s="52" t="str">
        <f t="shared" si="113"/>
        <v>454482PÓ DE PEDRA E BRITA - PED. Nº 4640 / 4654 / 4656 / 465845449</v>
      </c>
      <c r="Q1487" s="1">
        <f>IF(A1487=0,"",VLOOKUP($A1487,RESUMO!$A$8:$B$107,2,FALSE))</f>
        <v>52</v>
      </c>
    </row>
    <row r="1488" spans="1:17" x14ac:dyDescent="0.25">
      <c r="A1488" s="53">
        <v>45448</v>
      </c>
      <c r="B1488" s="1">
        <v>3</v>
      </c>
      <c r="D1488" s="54" t="s">
        <v>1116</v>
      </c>
      <c r="E1488" s="42" t="s">
        <v>168</v>
      </c>
      <c r="I1488" s="72">
        <v>847.2</v>
      </c>
      <c r="J1488" s="55">
        <v>45448</v>
      </c>
      <c r="K1488" s="55" t="s">
        <v>20</v>
      </c>
      <c r="N1488" t="str">
        <f t="shared" si="112"/>
        <v>NÃO</v>
      </c>
      <c r="O1488" t="str">
        <f t="shared" si="109"/>
        <v/>
      </c>
      <c r="P1488" s="52" t="str">
        <f t="shared" si="113"/>
        <v>454483BOLETO45448</v>
      </c>
      <c r="Q1488" s="1">
        <f>IF(A1488=0,"",VLOOKUP($A1488,RESUMO!$A$8:$B$107,2,FALSE))</f>
        <v>52</v>
      </c>
    </row>
    <row r="1489" spans="1:17" x14ac:dyDescent="0.25">
      <c r="A1489" s="53">
        <v>45448</v>
      </c>
      <c r="B1489" s="1">
        <v>3</v>
      </c>
      <c r="D1489" s="54" t="s">
        <v>1117</v>
      </c>
      <c r="E1489" s="42" t="s">
        <v>626</v>
      </c>
      <c r="I1489" s="72">
        <v>281.75</v>
      </c>
      <c r="J1489" s="55">
        <v>45448</v>
      </c>
      <c r="K1489" s="55" t="s">
        <v>20</v>
      </c>
      <c r="N1489" t="str">
        <f t="shared" si="112"/>
        <v>SIM</v>
      </c>
      <c r="O1489" t="str">
        <f t="shared" si="109"/>
        <v/>
      </c>
      <c r="P1489" s="52" t="str">
        <f t="shared" si="113"/>
        <v>454483 NF A EMITIR45448</v>
      </c>
      <c r="Q1489" s="1">
        <f>IF(A1489=0,"",VLOOKUP($A1489,RESUMO!$A$8:$B$107,2,FALSE))</f>
        <v>52</v>
      </c>
    </row>
    <row r="1490" spans="1:17" x14ac:dyDescent="0.25">
      <c r="A1490" s="53">
        <v>45448</v>
      </c>
      <c r="B1490" s="1">
        <v>3</v>
      </c>
      <c r="D1490" s="54" t="s">
        <v>1118</v>
      </c>
      <c r="I1490" s="72">
        <v>115</v>
      </c>
      <c r="J1490" s="55">
        <v>45448</v>
      </c>
      <c r="K1490" s="55" t="s">
        <v>53</v>
      </c>
      <c r="N1490" t="str">
        <f t="shared" si="112"/>
        <v>NÃO</v>
      </c>
      <c r="O1490" t="str">
        <f t="shared" si="109"/>
        <v/>
      </c>
      <c r="P1490" s="52" t="str">
        <f t="shared" si="113"/>
        <v>45448345448</v>
      </c>
      <c r="Q1490" s="1">
        <f>IF(A1490=0,"",VLOOKUP($A1490,RESUMO!$A$8:$B$107,2,FALSE))</f>
        <v>52</v>
      </c>
    </row>
    <row r="1491" spans="1:17" x14ac:dyDescent="0.25">
      <c r="A1491" s="53">
        <v>45448</v>
      </c>
      <c r="B1491" s="1">
        <v>3</v>
      </c>
      <c r="D1491" s="54" t="s">
        <v>145</v>
      </c>
      <c r="E1491" s="42" t="s">
        <v>1119</v>
      </c>
      <c r="I1491" s="72">
        <v>1069.27</v>
      </c>
      <c r="J1491" s="55">
        <v>45453</v>
      </c>
      <c r="K1491" s="55" t="s">
        <v>148</v>
      </c>
      <c r="N1491" t="str">
        <f t="shared" si="112"/>
        <v>SIM</v>
      </c>
      <c r="O1491" t="str">
        <f t="shared" si="109"/>
        <v/>
      </c>
      <c r="P1491" s="52" t="str">
        <f t="shared" si="113"/>
        <v>454483MARTELO E COMPACTADOR - NF 2451345453</v>
      </c>
      <c r="Q1491" s="1">
        <f>IF(A1491=0,"",VLOOKUP($A1491,RESUMO!$A$8:$B$107,2,FALSE))</f>
        <v>52</v>
      </c>
    </row>
    <row r="1492" spans="1:17" x14ac:dyDescent="0.25">
      <c r="A1492" s="53">
        <v>45448</v>
      </c>
      <c r="B1492" s="1">
        <v>3</v>
      </c>
      <c r="D1492" s="54" t="s">
        <v>271</v>
      </c>
      <c r="E1492" s="42" t="s">
        <v>1120</v>
      </c>
      <c r="I1492" s="72">
        <v>862.8</v>
      </c>
      <c r="J1492" s="55">
        <v>45453</v>
      </c>
      <c r="K1492" s="55" t="s">
        <v>33</v>
      </c>
      <c r="N1492" t="str">
        <f t="shared" si="112"/>
        <v>SIM</v>
      </c>
      <c r="O1492" t="str">
        <f t="shared" si="109"/>
        <v/>
      </c>
      <c r="P1492" s="52" t="str">
        <f t="shared" si="113"/>
        <v>454483MATERIAIS DIVERSOS - NF 285245453</v>
      </c>
      <c r="Q1492" s="1">
        <f>IF(A1492=0,"",VLOOKUP($A1492,RESUMO!$A$8:$B$107,2,FALSE))</f>
        <v>52</v>
      </c>
    </row>
    <row r="1493" spans="1:17" x14ac:dyDescent="0.25">
      <c r="A1493" s="53">
        <v>45448</v>
      </c>
      <c r="B1493" s="1">
        <v>3</v>
      </c>
      <c r="D1493" s="54" t="s">
        <v>669</v>
      </c>
      <c r="E1493" s="42" t="s">
        <v>1121</v>
      </c>
      <c r="I1493" s="72">
        <v>1000.72</v>
      </c>
      <c r="J1493" s="55">
        <v>45453</v>
      </c>
      <c r="K1493" s="55" t="s">
        <v>148</v>
      </c>
      <c r="N1493" t="str">
        <f t="shared" si="112"/>
        <v>NÃO</v>
      </c>
      <c r="O1493" t="str">
        <f t="shared" si="109"/>
        <v/>
      </c>
      <c r="P1493" s="52" t="str">
        <f t="shared" si="113"/>
        <v>454483LOCAÇÃO DE ANDAIMES - ND 6318545453</v>
      </c>
      <c r="Q1493" s="1">
        <f>IF(A1493=0,"",VLOOKUP($A1493,RESUMO!$A$8:$B$107,2,FALSE))</f>
        <v>52</v>
      </c>
    </row>
    <row r="1494" spans="1:17" x14ac:dyDescent="0.25">
      <c r="A1494" s="53">
        <v>45448</v>
      </c>
      <c r="B1494" s="1">
        <v>3</v>
      </c>
      <c r="D1494" s="54" t="s">
        <v>580</v>
      </c>
      <c r="E1494" s="42" t="s">
        <v>1122</v>
      </c>
      <c r="I1494" s="72">
        <v>2464</v>
      </c>
      <c r="J1494" s="55">
        <v>45453</v>
      </c>
      <c r="K1494" s="55" t="s">
        <v>33</v>
      </c>
      <c r="N1494" t="str">
        <f t="shared" si="112"/>
        <v>SIM</v>
      </c>
      <c r="O1494" t="str">
        <f t="shared" si="109"/>
        <v/>
      </c>
      <c r="P1494" s="52" t="str">
        <f t="shared" si="113"/>
        <v>454483CIMENTO - NF 12848045453</v>
      </c>
      <c r="Q1494" s="1">
        <f>IF(A1494=0,"",VLOOKUP($A1494,RESUMO!$A$8:$B$107,2,FALSE))</f>
        <v>52</v>
      </c>
    </row>
    <row r="1495" spans="1:17" x14ac:dyDescent="0.25">
      <c r="A1495" s="53">
        <v>45448</v>
      </c>
      <c r="B1495" s="1">
        <v>3</v>
      </c>
      <c r="D1495" s="54" t="s">
        <v>651</v>
      </c>
      <c r="E1495" s="42" t="s">
        <v>1123</v>
      </c>
      <c r="I1495" s="72">
        <v>1650</v>
      </c>
      <c r="J1495" s="55">
        <v>45453</v>
      </c>
      <c r="K1495" s="55" t="s">
        <v>148</v>
      </c>
      <c r="N1495" t="str">
        <f t="shared" si="112"/>
        <v>SIM</v>
      </c>
      <c r="O1495" t="str">
        <f t="shared" si="109"/>
        <v/>
      </c>
      <c r="P1495" s="52" t="str">
        <f t="shared" si="113"/>
        <v>454483LOCAÇÃO DE CAÇAMBAS - NF 150645453</v>
      </c>
      <c r="Q1495" s="1">
        <f>IF(A1495=0,"",VLOOKUP($A1495,RESUMO!$A$8:$B$107,2,FALSE))</f>
        <v>52</v>
      </c>
    </row>
    <row r="1496" spans="1:17" x14ac:dyDescent="0.25">
      <c r="A1496" s="53">
        <v>45448</v>
      </c>
      <c r="B1496" s="1">
        <v>3</v>
      </c>
      <c r="D1496" s="54" t="s">
        <v>1124</v>
      </c>
      <c r="E1496" s="42" t="s">
        <v>1125</v>
      </c>
      <c r="I1496" s="72">
        <v>259.87</v>
      </c>
      <c r="J1496" s="55">
        <v>45455</v>
      </c>
      <c r="K1496" s="55" t="s">
        <v>33</v>
      </c>
      <c r="N1496" t="str">
        <f t="shared" si="112"/>
        <v>SIM</v>
      </c>
      <c r="O1496" t="str">
        <f t="shared" ref="O1496:O1559" si="114">IF($B1496=5,"SIM","")</f>
        <v/>
      </c>
      <c r="P1496" s="52" t="str">
        <f t="shared" si="113"/>
        <v>454483JOELHO E TUBO - NF 46676545455</v>
      </c>
      <c r="Q1496" s="1">
        <f>IF(A1496=0,"",VLOOKUP($A1496,RESUMO!$A$8:$B$107,2,FALSE))</f>
        <v>52</v>
      </c>
    </row>
    <row r="1497" spans="1:17" x14ac:dyDescent="0.25">
      <c r="A1497" s="53">
        <v>45448</v>
      </c>
      <c r="B1497" s="1">
        <v>3</v>
      </c>
      <c r="D1497" s="54" t="s">
        <v>1124</v>
      </c>
      <c r="E1497" s="42" t="s">
        <v>1126</v>
      </c>
      <c r="I1497" s="72">
        <v>2441.62</v>
      </c>
      <c r="J1497" s="55">
        <v>45455</v>
      </c>
      <c r="K1497" s="55" t="s">
        <v>33</v>
      </c>
      <c r="N1497" t="str">
        <f t="shared" si="112"/>
        <v>SIM</v>
      </c>
      <c r="O1497" t="str">
        <f t="shared" si="114"/>
        <v/>
      </c>
      <c r="P1497" s="52" t="str">
        <f t="shared" si="113"/>
        <v>454483MATERIAIS HIDRAULICOS - NF 46676645455</v>
      </c>
      <c r="Q1497" s="1">
        <f>IF(A1497=0,"",VLOOKUP($A1497,RESUMO!$A$8:$B$107,2,FALSE))</f>
        <v>52</v>
      </c>
    </row>
    <row r="1498" spans="1:17" x14ac:dyDescent="0.25">
      <c r="A1498" s="53">
        <v>45448</v>
      </c>
      <c r="B1498" s="1">
        <v>3</v>
      </c>
      <c r="D1498" s="54" t="s">
        <v>580</v>
      </c>
      <c r="E1498" s="42" t="s">
        <v>1127</v>
      </c>
      <c r="I1498" s="72">
        <v>2464</v>
      </c>
      <c r="J1498" s="55">
        <v>45460</v>
      </c>
      <c r="K1498" s="55" t="s">
        <v>33</v>
      </c>
      <c r="N1498" t="str">
        <f t="shared" si="112"/>
        <v>SIM</v>
      </c>
      <c r="O1498" t="str">
        <f t="shared" si="114"/>
        <v/>
      </c>
      <c r="P1498" s="52" t="str">
        <f t="shared" si="113"/>
        <v>454483CIMENTO - NF 12866745460</v>
      </c>
      <c r="Q1498" s="1">
        <f>IF(A1498=0,"",VLOOKUP($A1498,RESUMO!$A$8:$B$107,2,FALSE))</f>
        <v>52</v>
      </c>
    </row>
    <row r="1499" spans="1:17" x14ac:dyDescent="0.25">
      <c r="A1499" s="53">
        <v>45448</v>
      </c>
      <c r="B1499" s="1">
        <v>3</v>
      </c>
      <c r="D1499" s="54" t="s">
        <v>271</v>
      </c>
      <c r="E1499" s="42" t="s">
        <v>1128</v>
      </c>
      <c r="I1499" s="72">
        <v>1130.7</v>
      </c>
      <c r="J1499" s="55">
        <v>45461</v>
      </c>
      <c r="K1499" s="55" t="s">
        <v>33</v>
      </c>
      <c r="N1499" t="str">
        <f t="shared" ref="N1499:N1562" si="115">IF(ISERROR(SEARCH("NF",E1499,1)),"NÃO","SIM")</f>
        <v>SIM</v>
      </c>
      <c r="O1499" t="str">
        <f t="shared" si="114"/>
        <v/>
      </c>
      <c r="P1499" s="52" t="str">
        <f t="shared" ref="P1499:P1562" si="116">A1499&amp;B1499&amp;C1499&amp;E1499&amp;G1499&amp;EDATE(J1499,0)</f>
        <v>454483MATERIAIS DIVERSOS - NF 286045461</v>
      </c>
      <c r="Q1499" s="1">
        <f>IF(A1499=0,"",VLOOKUP($A1499,RESUMO!$A$8:$B$107,2,FALSE))</f>
        <v>52</v>
      </c>
    </row>
    <row r="1500" spans="1:17" x14ac:dyDescent="0.25">
      <c r="A1500" s="53">
        <v>45448</v>
      </c>
      <c r="B1500" s="1">
        <v>5</v>
      </c>
      <c r="D1500" s="54" t="s">
        <v>592</v>
      </c>
      <c r="E1500" s="42" t="s">
        <v>1129</v>
      </c>
      <c r="I1500" s="72">
        <v>119.78</v>
      </c>
      <c r="J1500" s="55">
        <v>45421</v>
      </c>
      <c r="K1500" s="55" t="s">
        <v>33</v>
      </c>
      <c r="N1500" t="str">
        <f t="shared" si="115"/>
        <v>SIM</v>
      </c>
      <c r="O1500" t="str">
        <f t="shared" si="114"/>
        <v>SIM</v>
      </c>
      <c r="P1500" s="52" t="str">
        <f t="shared" si="116"/>
        <v>454485MATERIAIS HIDRAULICOS - NF 90420045421</v>
      </c>
      <c r="Q1500" s="1">
        <f>IF(A1500=0,"",VLOOKUP($A1500,RESUMO!$A$8:$B$107,2,FALSE))</f>
        <v>52</v>
      </c>
    </row>
    <row r="1501" spans="1:17" x14ac:dyDescent="0.25">
      <c r="A1501" s="53">
        <v>45448</v>
      </c>
      <c r="B1501" s="1">
        <v>5</v>
      </c>
      <c r="D1501" s="54" t="s">
        <v>1130</v>
      </c>
      <c r="E1501" s="42" t="s">
        <v>1131</v>
      </c>
      <c r="I1501" s="72">
        <v>363</v>
      </c>
      <c r="J1501" s="55">
        <v>45437</v>
      </c>
      <c r="K1501" s="55" t="s">
        <v>33</v>
      </c>
      <c r="N1501" t="str">
        <f t="shared" si="115"/>
        <v>SIM</v>
      </c>
      <c r="O1501" t="str">
        <f t="shared" si="114"/>
        <v>SIM</v>
      </c>
      <c r="P1501" s="52" t="str">
        <f t="shared" si="116"/>
        <v>454485TINTAS - NF 183845437</v>
      </c>
      <c r="Q1501" s="1">
        <f>IF(A1501=0,"",VLOOKUP($A1501,RESUMO!$A$8:$B$107,2,FALSE))</f>
        <v>52</v>
      </c>
    </row>
    <row r="1502" spans="1:17" x14ac:dyDescent="0.25">
      <c r="A1502" s="53">
        <v>45448</v>
      </c>
      <c r="B1502" s="1">
        <v>5</v>
      </c>
      <c r="D1502" s="54" t="s">
        <v>649</v>
      </c>
      <c r="E1502" s="42" t="s">
        <v>1132</v>
      </c>
      <c r="I1502" s="72">
        <v>2600</v>
      </c>
      <c r="J1502" s="55">
        <v>45434</v>
      </c>
      <c r="K1502" s="55" t="s">
        <v>33</v>
      </c>
      <c r="N1502" t="str">
        <f t="shared" si="115"/>
        <v>SIM</v>
      </c>
      <c r="O1502" t="str">
        <f t="shared" si="114"/>
        <v>SIM</v>
      </c>
      <c r="P1502" s="52" t="str">
        <f t="shared" si="116"/>
        <v>454485ARGAMASSA - NF 1225845434</v>
      </c>
      <c r="Q1502" s="1">
        <f>IF(A1502=0,"",VLOOKUP($A1502,RESUMO!$A$8:$B$107,2,FALSE))</f>
        <v>52</v>
      </c>
    </row>
    <row r="1503" spans="1:17" x14ac:dyDescent="0.25">
      <c r="A1503" s="53">
        <v>45448</v>
      </c>
      <c r="B1503" s="1">
        <v>5</v>
      </c>
      <c r="D1503" s="54" t="s">
        <v>1133</v>
      </c>
      <c r="E1503" s="42" t="s">
        <v>1134</v>
      </c>
      <c r="I1503" s="72">
        <v>1717</v>
      </c>
      <c r="J1503" s="55">
        <v>45436</v>
      </c>
      <c r="K1503" s="55" t="s">
        <v>33</v>
      </c>
      <c r="N1503" t="str">
        <f t="shared" si="115"/>
        <v>SIM</v>
      </c>
      <c r="O1503" t="str">
        <f t="shared" si="114"/>
        <v>SIM</v>
      </c>
      <c r="P1503" s="52" t="str">
        <f t="shared" si="116"/>
        <v>454485CHAPA EPS - NF 786545436</v>
      </c>
      <c r="Q1503" s="1">
        <f>IF(A1503=0,"",VLOOKUP($A1503,RESUMO!$A$8:$B$107,2,FALSE))</f>
        <v>52</v>
      </c>
    </row>
    <row r="1504" spans="1:17" x14ac:dyDescent="0.25">
      <c r="A1504" s="53">
        <v>45463</v>
      </c>
      <c r="B1504" s="1">
        <v>1</v>
      </c>
      <c r="C1504" s="51" t="s">
        <v>790</v>
      </c>
      <c r="D1504" s="54" t="s">
        <v>791</v>
      </c>
      <c r="E1504" s="42" t="s">
        <v>19</v>
      </c>
      <c r="I1504" s="72">
        <v>1600</v>
      </c>
      <c r="J1504" s="53">
        <v>45463</v>
      </c>
      <c r="K1504" s="55" t="s">
        <v>20</v>
      </c>
      <c r="N1504" t="str">
        <f t="shared" si="115"/>
        <v>NÃO</v>
      </c>
      <c r="O1504" t="str">
        <f t="shared" si="114"/>
        <v/>
      </c>
      <c r="P1504" s="52" t="str">
        <f t="shared" si="116"/>
        <v>45463100000012793DIÁRIA45463</v>
      </c>
      <c r="Q1504" s="1">
        <f>IF(A1504=0,"",VLOOKUP($A1504,RESUMO!$A$8:$B$107,2,FALSE))</f>
        <v>53</v>
      </c>
    </row>
    <row r="1505" spans="1:17" x14ac:dyDescent="0.25">
      <c r="A1505" s="53">
        <v>45463</v>
      </c>
      <c r="B1505" s="1">
        <v>1</v>
      </c>
      <c r="C1505" t="s">
        <v>285</v>
      </c>
      <c r="D1505" t="s">
        <v>286</v>
      </c>
      <c r="E1505" s="42" t="s">
        <v>19</v>
      </c>
      <c r="I1505" s="72">
        <v>1530</v>
      </c>
      <c r="J1505" s="53">
        <v>45463</v>
      </c>
      <c r="K1505" s="55" t="s">
        <v>20</v>
      </c>
      <c r="N1505" t="str">
        <f t="shared" si="115"/>
        <v>NÃO</v>
      </c>
      <c r="O1505" t="str">
        <f t="shared" si="114"/>
        <v/>
      </c>
      <c r="P1505" s="52" t="str">
        <f t="shared" si="116"/>
        <v>45463106493573610DIÁRIA45463</v>
      </c>
      <c r="Q1505" s="1">
        <f>IF(A1505=0,"",VLOOKUP($A1505,RESUMO!$A$8:$B$107,2,FALSE))</f>
        <v>53</v>
      </c>
    </row>
    <row r="1506" spans="1:17" x14ac:dyDescent="0.25">
      <c r="A1506" s="53">
        <v>45463</v>
      </c>
      <c r="B1506" s="1">
        <v>1</v>
      </c>
      <c r="C1506" t="s">
        <v>334</v>
      </c>
      <c r="D1506" t="s">
        <v>335</v>
      </c>
      <c r="E1506" s="42" t="s">
        <v>19</v>
      </c>
      <c r="I1506" s="72">
        <v>1170</v>
      </c>
      <c r="J1506" s="53">
        <v>45463</v>
      </c>
      <c r="K1506" s="55" t="s">
        <v>20</v>
      </c>
      <c r="N1506" t="str">
        <f t="shared" si="115"/>
        <v>NÃO</v>
      </c>
      <c r="O1506" t="str">
        <f t="shared" si="114"/>
        <v/>
      </c>
      <c r="P1506" s="52" t="str">
        <f t="shared" si="116"/>
        <v>45463103124439600DIÁRIA45463</v>
      </c>
      <c r="Q1506" s="1">
        <f>IF(A1506=0,"",VLOOKUP($A1506,RESUMO!$A$8:$B$107,2,FALSE))</f>
        <v>53</v>
      </c>
    </row>
    <row r="1507" spans="1:17" x14ac:dyDescent="0.25">
      <c r="A1507" s="53">
        <v>45463</v>
      </c>
      <c r="B1507" s="1">
        <v>1</v>
      </c>
      <c r="C1507" t="s">
        <v>279</v>
      </c>
      <c r="D1507" t="s">
        <v>280</v>
      </c>
      <c r="E1507" s="42" t="s">
        <v>19</v>
      </c>
      <c r="I1507" s="72">
        <v>3800</v>
      </c>
      <c r="J1507" s="53">
        <v>45463</v>
      </c>
      <c r="K1507" s="55" t="s">
        <v>20</v>
      </c>
      <c r="N1507" t="str">
        <f t="shared" si="115"/>
        <v>NÃO</v>
      </c>
      <c r="O1507" t="str">
        <f t="shared" si="114"/>
        <v/>
      </c>
      <c r="P1507" s="52" t="str">
        <f t="shared" si="116"/>
        <v>45463110526143614DIÁRIA45463</v>
      </c>
      <c r="Q1507" s="1">
        <f>IF(A1507=0,"",VLOOKUP($A1507,RESUMO!$A$8:$B$107,2,FALSE))</f>
        <v>53</v>
      </c>
    </row>
    <row r="1508" spans="1:17" x14ac:dyDescent="0.25">
      <c r="A1508" s="53">
        <v>45463</v>
      </c>
      <c r="B1508" s="1">
        <v>1</v>
      </c>
      <c r="C1508" t="s">
        <v>282</v>
      </c>
      <c r="D1508" t="s">
        <v>283</v>
      </c>
      <c r="E1508" s="42" t="s">
        <v>19</v>
      </c>
      <c r="I1508" s="72">
        <v>1600</v>
      </c>
      <c r="J1508" s="53">
        <v>45463</v>
      </c>
      <c r="K1508" s="55" t="s">
        <v>20</v>
      </c>
      <c r="N1508" t="str">
        <f t="shared" si="115"/>
        <v>NÃO</v>
      </c>
      <c r="O1508" t="str">
        <f t="shared" si="114"/>
        <v/>
      </c>
      <c r="P1508" s="52" t="str">
        <f t="shared" si="116"/>
        <v>45463114758063613DIÁRIA45463</v>
      </c>
      <c r="Q1508" s="1">
        <f>IF(A1508=0,"",VLOOKUP($A1508,RESUMO!$A$8:$B$107,2,FALSE))</f>
        <v>53</v>
      </c>
    </row>
    <row r="1509" spans="1:17" x14ac:dyDescent="0.25">
      <c r="A1509" s="53">
        <v>45463</v>
      </c>
      <c r="B1509" s="1">
        <v>1</v>
      </c>
      <c r="C1509" t="s">
        <v>34</v>
      </c>
      <c r="D1509" t="s">
        <v>35</v>
      </c>
      <c r="E1509" s="42" t="s">
        <v>19</v>
      </c>
      <c r="I1509" s="72">
        <v>1170</v>
      </c>
      <c r="J1509" s="53">
        <v>45463</v>
      </c>
      <c r="K1509" s="55" t="s">
        <v>20</v>
      </c>
      <c r="N1509" t="str">
        <f t="shared" si="115"/>
        <v>NÃO</v>
      </c>
      <c r="O1509" t="str">
        <f t="shared" si="114"/>
        <v/>
      </c>
      <c r="P1509" s="52" t="str">
        <f t="shared" si="116"/>
        <v>45463170428051600DIÁRIA45463</v>
      </c>
      <c r="Q1509" s="1">
        <f>IF(A1509=0,"",VLOOKUP($A1509,RESUMO!$A$8:$B$107,2,FALSE))</f>
        <v>53</v>
      </c>
    </row>
    <row r="1510" spans="1:17" x14ac:dyDescent="0.25">
      <c r="A1510" s="53">
        <v>45463</v>
      </c>
      <c r="B1510" s="1">
        <v>1</v>
      </c>
      <c r="C1510" s="67" t="s">
        <v>529</v>
      </c>
      <c r="D1510" s="54" t="s">
        <v>530</v>
      </c>
      <c r="E1510" s="42" t="s">
        <v>19</v>
      </c>
      <c r="I1510" s="72">
        <v>2313</v>
      </c>
      <c r="J1510" s="53">
        <v>45463</v>
      </c>
      <c r="K1510" s="55" t="s">
        <v>20</v>
      </c>
      <c r="N1510" t="str">
        <f t="shared" si="115"/>
        <v>NÃO</v>
      </c>
      <c r="O1510" t="str">
        <f t="shared" si="114"/>
        <v/>
      </c>
      <c r="P1510" s="52" t="str">
        <f t="shared" si="116"/>
        <v>45463193649070600DIÁRIA45463</v>
      </c>
      <c r="Q1510" s="1">
        <f>IF(A1510=0,"",VLOOKUP($A1510,RESUMO!$A$8:$B$107,2,FALSE))</f>
        <v>53</v>
      </c>
    </row>
    <row r="1511" spans="1:17" x14ac:dyDescent="0.25">
      <c r="A1511" s="53">
        <v>45463</v>
      </c>
      <c r="B1511" s="1">
        <v>1</v>
      </c>
      <c r="C1511" t="s">
        <v>391</v>
      </c>
      <c r="D1511" t="s">
        <v>392</v>
      </c>
      <c r="E1511" s="42" t="s">
        <v>19</v>
      </c>
      <c r="I1511" s="72">
        <v>2000</v>
      </c>
      <c r="J1511" s="53">
        <v>45463</v>
      </c>
      <c r="K1511" s="55" t="s">
        <v>20</v>
      </c>
      <c r="N1511" t="str">
        <f t="shared" si="115"/>
        <v>NÃO</v>
      </c>
      <c r="O1511" t="str">
        <f t="shared" si="114"/>
        <v/>
      </c>
      <c r="P1511" s="52" t="str">
        <f t="shared" si="116"/>
        <v>45463111776778650DIÁRIA45463</v>
      </c>
      <c r="Q1511" s="1">
        <f>IF(A1511=0,"",VLOOKUP($A1511,RESUMO!$A$8:$B$107,2,FALSE))</f>
        <v>53</v>
      </c>
    </row>
    <row r="1512" spans="1:17" x14ac:dyDescent="0.25">
      <c r="A1512" s="53">
        <v>45463</v>
      </c>
      <c r="B1512" s="1">
        <v>2</v>
      </c>
      <c r="D1512" s="54" t="s">
        <v>78</v>
      </c>
      <c r="E1512" s="42" t="s">
        <v>1135</v>
      </c>
      <c r="I1512" s="72">
        <v>2492</v>
      </c>
      <c r="J1512" s="55">
        <v>45463</v>
      </c>
      <c r="K1512" s="55" t="s">
        <v>33</v>
      </c>
      <c r="N1512" t="str">
        <f t="shared" si="115"/>
        <v>NÃO</v>
      </c>
      <c r="O1512" t="str">
        <f t="shared" si="114"/>
        <v/>
      </c>
      <c r="P1512" s="52" t="str">
        <f t="shared" si="116"/>
        <v>454632AREIA, BRITA E PÓ DE PEDRA - PED. Nº 4678/468145463</v>
      </c>
      <c r="Q1512" s="1">
        <f>IF(A1512=0,"",VLOOKUP($A1512,RESUMO!$A$8:$B$107,2,FALSE))</f>
        <v>53</v>
      </c>
    </row>
    <row r="1513" spans="1:17" x14ac:dyDescent="0.25">
      <c r="A1513" s="53">
        <v>45463</v>
      </c>
      <c r="B1513" s="1">
        <v>3</v>
      </c>
      <c r="D1513" s="54" t="s">
        <v>1136</v>
      </c>
      <c r="I1513" s="72">
        <v>1047.3</v>
      </c>
      <c r="J1513" s="55">
        <v>45463</v>
      </c>
      <c r="K1513" s="55" t="s">
        <v>20</v>
      </c>
      <c r="N1513" t="str">
        <f t="shared" si="115"/>
        <v>NÃO</v>
      </c>
      <c r="O1513" t="str">
        <f t="shared" si="114"/>
        <v/>
      </c>
      <c r="P1513" s="52" t="str">
        <f t="shared" si="116"/>
        <v>45463345463</v>
      </c>
      <c r="Q1513" s="1">
        <f>IF(A1513=0,"",VLOOKUP($A1513,RESUMO!$A$8:$B$107,2,FALSE))</f>
        <v>53</v>
      </c>
    </row>
    <row r="1514" spans="1:17" x14ac:dyDescent="0.25">
      <c r="A1514" s="53">
        <v>45463</v>
      </c>
      <c r="B1514" s="1">
        <v>3</v>
      </c>
      <c r="D1514" s="54" t="s">
        <v>721</v>
      </c>
      <c r="E1514" s="42" t="s">
        <v>644</v>
      </c>
      <c r="I1514" s="72">
        <v>11.4</v>
      </c>
      <c r="J1514" s="55">
        <v>45463</v>
      </c>
      <c r="K1514" s="55" t="s">
        <v>20</v>
      </c>
      <c r="N1514" t="str">
        <f t="shared" si="115"/>
        <v>SIM</v>
      </c>
      <c r="O1514" t="str">
        <f t="shared" si="114"/>
        <v/>
      </c>
      <c r="P1514" s="52" t="str">
        <f t="shared" si="116"/>
        <v>454633NF A EMITIR45463</v>
      </c>
      <c r="Q1514" s="1">
        <f>IF(A1514=0,"",VLOOKUP($A1514,RESUMO!$A$8:$B$107,2,FALSE))</f>
        <v>53</v>
      </c>
    </row>
    <row r="1515" spans="1:17" x14ac:dyDescent="0.25">
      <c r="A1515" s="53">
        <v>45463</v>
      </c>
      <c r="B1515" s="1">
        <v>3</v>
      </c>
      <c r="D1515" s="54" t="s">
        <v>398</v>
      </c>
      <c r="E1515" s="42" t="s">
        <v>1137</v>
      </c>
      <c r="I1515" s="72">
        <v>607.86</v>
      </c>
      <c r="J1515" s="55">
        <v>45463</v>
      </c>
      <c r="K1515" s="55" t="s">
        <v>148</v>
      </c>
      <c r="N1515" t="str">
        <f t="shared" si="115"/>
        <v>NÃO</v>
      </c>
      <c r="O1515" t="str">
        <f t="shared" si="114"/>
        <v/>
      </c>
      <c r="P1515" s="52" t="str">
        <f t="shared" si="116"/>
        <v>454633LOCAÇÃO DE ANDAIMES - ND 54645463</v>
      </c>
      <c r="Q1515" s="1">
        <f>IF(A1515=0,"",VLOOKUP($A1515,RESUMO!$A$8:$B$107,2,FALSE))</f>
        <v>53</v>
      </c>
    </row>
    <row r="1516" spans="1:17" x14ac:dyDescent="0.25">
      <c r="A1516" s="53">
        <v>45463</v>
      </c>
      <c r="B1516" s="1">
        <v>3</v>
      </c>
      <c r="D1516" s="54" t="s">
        <v>1138</v>
      </c>
      <c r="I1516" s="72">
        <v>2961.33</v>
      </c>
      <c r="J1516" s="55">
        <v>45464</v>
      </c>
      <c r="K1516" s="55" t="s">
        <v>636</v>
      </c>
      <c r="N1516" t="str">
        <f t="shared" si="115"/>
        <v>NÃO</v>
      </c>
      <c r="O1516" t="str">
        <f t="shared" si="114"/>
        <v/>
      </c>
      <c r="P1516" s="52" t="str">
        <f t="shared" si="116"/>
        <v>45463345464</v>
      </c>
      <c r="Q1516" s="1">
        <f>IF(A1516=0,"",VLOOKUP($A1516,RESUMO!$A$8:$B$107,2,FALSE))</f>
        <v>53</v>
      </c>
    </row>
    <row r="1517" spans="1:17" x14ac:dyDescent="0.25">
      <c r="A1517" s="53">
        <v>45463</v>
      </c>
      <c r="B1517" s="1">
        <v>3</v>
      </c>
      <c r="D1517" s="54" t="s">
        <v>145</v>
      </c>
      <c r="E1517" s="42" t="s">
        <v>1139</v>
      </c>
      <c r="I1517" s="72">
        <v>75</v>
      </c>
      <c r="J1517" s="55">
        <v>45464</v>
      </c>
      <c r="K1517" s="55" t="s">
        <v>148</v>
      </c>
      <c r="N1517" t="str">
        <f t="shared" si="115"/>
        <v>SIM</v>
      </c>
      <c r="O1517" t="str">
        <f t="shared" si="114"/>
        <v/>
      </c>
      <c r="P1517" s="52" t="str">
        <f t="shared" si="116"/>
        <v>454633LIXADEIRA - NF 2467845464</v>
      </c>
      <c r="Q1517" s="1">
        <f>IF(A1517=0,"",VLOOKUP($A1517,RESUMO!$A$8:$B$107,2,FALSE))</f>
        <v>53</v>
      </c>
    </row>
    <row r="1518" spans="1:17" x14ac:dyDescent="0.25">
      <c r="A1518" s="53">
        <v>45463</v>
      </c>
      <c r="B1518" s="1">
        <v>3</v>
      </c>
      <c r="D1518" s="54" t="s">
        <v>651</v>
      </c>
      <c r="E1518" s="42" t="s">
        <v>1140</v>
      </c>
      <c r="I1518" s="72">
        <v>1320</v>
      </c>
      <c r="J1518" s="55">
        <v>45464</v>
      </c>
      <c r="K1518" s="55" t="s">
        <v>148</v>
      </c>
      <c r="N1518" t="str">
        <f t="shared" si="115"/>
        <v>SIM</v>
      </c>
      <c r="O1518" t="str">
        <f t="shared" si="114"/>
        <v/>
      </c>
      <c r="P1518" s="52" t="str">
        <f t="shared" si="116"/>
        <v>454633LOCAÇÃO DE CAÇAMBAS - NF 152845464</v>
      </c>
      <c r="Q1518" s="1">
        <f>IF(A1518=0,"",VLOOKUP($A1518,RESUMO!$A$8:$B$107,2,FALSE))</f>
        <v>53</v>
      </c>
    </row>
    <row r="1519" spans="1:17" x14ac:dyDescent="0.25">
      <c r="A1519" s="53">
        <v>45463</v>
      </c>
      <c r="B1519" s="1">
        <v>3</v>
      </c>
      <c r="D1519" s="54" t="s">
        <v>1141</v>
      </c>
      <c r="E1519" s="42" t="s">
        <v>1142</v>
      </c>
      <c r="I1519" s="72">
        <v>350</v>
      </c>
      <c r="J1519" s="55">
        <v>45465</v>
      </c>
      <c r="K1519" s="55" t="s">
        <v>148</v>
      </c>
      <c r="N1519" t="str">
        <f t="shared" si="115"/>
        <v>SIM</v>
      </c>
      <c r="O1519" t="str">
        <f t="shared" si="114"/>
        <v/>
      </c>
      <c r="P1519" s="52" t="str">
        <f t="shared" si="116"/>
        <v>454633LOCAÇÃO DE CAÇAMBAS - NF 61245465</v>
      </c>
      <c r="Q1519" s="1">
        <f>IF(A1519=0,"",VLOOKUP($A1519,RESUMO!$A$8:$B$107,2,FALSE))</f>
        <v>53</v>
      </c>
    </row>
    <row r="1520" spans="1:17" x14ac:dyDescent="0.25">
      <c r="A1520" s="53">
        <v>45463</v>
      </c>
      <c r="B1520" s="1">
        <v>3</v>
      </c>
      <c r="D1520" s="54" t="s">
        <v>580</v>
      </c>
      <c r="E1520" s="42" t="s">
        <v>1143</v>
      </c>
      <c r="I1520" s="72">
        <v>1848</v>
      </c>
      <c r="J1520" s="55">
        <v>45470</v>
      </c>
      <c r="K1520" s="55" t="s">
        <v>33</v>
      </c>
      <c r="N1520" t="str">
        <f t="shared" si="115"/>
        <v>SIM</v>
      </c>
      <c r="O1520" t="str">
        <f t="shared" si="114"/>
        <v/>
      </c>
      <c r="P1520" s="52" t="str">
        <f t="shared" si="116"/>
        <v>454633CIMENTO - NF 12891145470</v>
      </c>
      <c r="Q1520" s="1">
        <f>IF(A1520=0,"",VLOOKUP($A1520,RESUMO!$A$8:$B$107,2,FALSE))</f>
        <v>53</v>
      </c>
    </row>
    <row r="1521" spans="1:17" x14ac:dyDescent="0.25">
      <c r="A1521" s="53">
        <v>45463</v>
      </c>
      <c r="B1521" s="1">
        <v>3</v>
      </c>
      <c r="D1521" s="54" t="s">
        <v>606</v>
      </c>
      <c r="E1521" s="42" t="s">
        <v>1144</v>
      </c>
      <c r="I1521" s="72">
        <v>2078.16</v>
      </c>
      <c r="J1521" s="55">
        <v>45471</v>
      </c>
      <c r="K1521" s="55" t="s">
        <v>20</v>
      </c>
      <c r="N1521" t="str">
        <f t="shared" si="115"/>
        <v>SIM</v>
      </c>
      <c r="O1521" t="str">
        <f t="shared" si="114"/>
        <v/>
      </c>
      <c r="P1521" s="52" t="str">
        <f t="shared" si="116"/>
        <v>454633CESTAS BASICAS - NF 24649245471</v>
      </c>
      <c r="Q1521" s="1">
        <f>IF(A1521=0,"",VLOOKUP($A1521,RESUMO!$A$8:$B$107,2,FALSE))</f>
        <v>53</v>
      </c>
    </row>
    <row r="1522" spans="1:17" x14ac:dyDescent="0.25">
      <c r="A1522" s="53">
        <v>45463</v>
      </c>
      <c r="B1522" s="1">
        <v>3</v>
      </c>
      <c r="D1522" s="54" t="s">
        <v>145</v>
      </c>
      <c r="E1522" s="42" t="s">
        <v>1145</v>
      </c>
      <c r="I1522" s="72">
        <v>280</v>
      </c>
      <c r="J1522" s="55">
        <v>45471</v>
      </c>
      <c r="K1522" s="55" t="s">
        <v>148</v>
      </c>
      <c r="N1522" t="str">
        <f t="shared" si="115"/>
        <v>SIM</v>
      </c>
      <c r="O1522" t="str">
        <f t="shared" si="114"/>
        <v/>
      </c>
      <c r="P1522" s="52" t="str">
        <f t="shared" si="116"/>
        <v>454633BETONEIRA - NF 2473845471</v>
      </c>
      <c r="Q1522" s="1">
        <f>IF(A1522=0,"",VLOOKUP($A1522,RESUMO!$A$8:$B$107,2,FALSE))</f>
        <v>53</v>
      </c>
    </row>
    <row r="1523" spans="1:17" x14ac:dyDescent="0.25">
      <c r="A1523" s="53">
        <v>45463</v>
      </c>
      <c r="B1523" s="1">
        <v>3</v>
      </c>
      <c r="D1523" s="54" t="s">
        <v>651</v>
      </c>
      <c r="I1523" s="72">
        <v>660</v>
      </c>
      <c r="J1523" s="55">
        <v>45471</v>
      </c>
      <c r="K1523" s="55" t="s">
        <v>148</v>
      </c>
      <c r="N1523" t="str">
        <f t="shared" si="115"/>
        <v>NÃO</v>
      </c>
      <c r="O1523" t="str">
        <f t="shared" si="114"/>
        <v/>
      </c>
      <c r="P1523" s="52" t="str">
        <f t="shared" si="116"/>
        <v>45463345471</v>
      </c>
      <c r="Q1523" s="1">
        <f>IF(A1523=0,"",VLOOKUP($A1523,RESUMO!$A$8:$B$107,2,FALSE))</f>
        <v>53</v>
      </c>
    </row>
    <row r="1524" spans="1:17" x14ac:dyDescent="0.25">
      <c r="A1524" s="53">
        <v>45463</v>
      </c>
      <c r="B1524" s="1">
        <v>3</v>
      </c>
      <c r="D1524" s="54" t="s">
        <v>605</v>
      </c>
      <c r="I1524" s="72">
        <v>35</v>
      </c>
      <c r="J1524" s="55">
        <v>45473</v>
      </c>
      <c r="K1524" s="55" t="s">
        <v>20</v>
      </c>
      <c r="N1524" t="str">
        <f t="shared" si="115"/>
        <v>NÃO</v>
      </c>
      <c r="O1524" t="str">
        <f t="shared" si="114"/>
        <v/>
      </c>
      <c r="P1524" s="52" t="str">
        <f t="shared" si="116"/>
        <v>45463345473</v>
      </c>
      <c r="Q1524" s="1">
        <f>IF(A1524=0,"",VLOOKUP($A1524,RESUMO!$A$8:$B$107,2,FALSE))</f>
        <v>53</v>
      </c>
    </row>
    <row r="1525" spans="1:17" x14ac:dyDescent="0.25">
      <c r="A1525" s="53">
        <v>45463</v>
      </c>
      <c r="B1525" s="1">
        <v>3</v>
      </c>
      <c r="D1525" s="54" t="s">
        <v>592</v>
      </c>
      <c r="E1525" s="42" t="s">
        <v>1146</v>
      </c>
      <c r="I1525" s="72">
        <v>2146.58</v>
      </c>
      <c r="J1525" s="55">
        <v>45475</v>
      </c>
      <c r="K1525" s="55" t="s">
        <v>33</v>
      </c>
      <c r="N1525" t="str">
        <f t="shared" si="115"/>
        <v>SIM</v>
      </c>
      <c r="O1525" t="str">
        <f t="shared" si="114"/>
        <v/>
      </c>
      <c r="P1525" s="52" t="str">
        <f t="shared" si="116"/>
        <v>454633MATERIAIS HIDRAULICOS - NF 90997645475</v>
      </c>
      <c r="Q1525" s="1">
        <f>IF(A1525=0,"",VLOOKUP($A1525,RESUMO!$A$8:$B$107,2,FALSE))</f>
        <v>53</v>
      </c>
    </row>
    <row r="1526" spans="1:17" x14ac:dyDescent="0.25">
      <c r="A1526" s="53">
        <v>45463</v>
      </c>
      <c r="B1526" s="1">
        <v>3</v>
      </c>
      <c r="D1526" s="54" t="s">
        <v>145</v>
      </c>
      <c r="E1526" s="42" t="s">
        <v>1147</v>
      </c>
      <c r="I1526" s="72">
        <v>100</v>
      </c>
      <c r="J1526" s="55">
        <v>45477</v>
      </c>
      <c r="K1526" s="55" t="s">
        <v>148</v>
      </c>
      <c r="N1526" t="str">
        <f t="shared" si="115"/>
        <v>SIM</v>
      </c>
      <c r="O1526" t="str">
        <f t="shared" si="114"/>
        <v/>
      </c>
      <c r="P1526" s="52" t="str">
        <f t="shared" si="116"/>
        <v>454633ESMERILHADEIRA - NF 2481945477</v>
      </c>
      <c r="Q1526" s="1">
        <f>IF(A1526=0,"",VLOOKUP($A1526,RESUMO!$A$8:$B$107,2,FALSE))</f>
        <v>53</v>
      </c>
    </row>
    <row r="1527" spans="1:17" x14ac:dyDescent="0.25">
      <c r="A1527" s="53">
        <v>45463</v>
      </c>
      <c r="B1527" s="1">
        <v>3</v>
      </c>
      <c r="D1527" s="54" t="s">
        <v>592</v>
      </c>
      <c r="E1527" s="42" t="s">
        <v>1148</v>
      </c>
      <c r="I1527" s="72">
        <v>70.599999999999994</v>
      </c>
      <c r="J1527" s="55">
        <v>45478</v>
      </c>
      <c r="K1527" s="55" t="s">
        <v>33</v>
      </c>
      <c r="N1527" t="str">
        <f t="shared" si="115"/>
        <v>SIM</v>
      </c>
      <c r="O1527" t="str">
        <f t="shared" si="114"/>
        <v/>
      </c>
      <c r="P1527" s="52" t="str">
        <f t="shared" si="116"/>
        <v>454633TUBO - NF 91093045478</v>
      </c>
      <c r="Q1527" s="1">
        <f>IF(A1527=0,"",VLOOKUP($A1527,RESUMO!$A$8:$B$107,2,FALSE))</f>
        <v>53</v>
      </c>
    </row>
    <row r="1528" spans="1:17" x14ac:dyDescent="0.25">
      <c r="A1528" s="53">
        <v>45463</v>
      </c>
      <c r="B1528" s="1">
        <v>3</v>
      </c>
      <c r="D1528" s="54" t="s">
        <v>592</v>
      </c>
      <c r="E1528" s="42" t="s">
        <v>1149</v>
      </c>
      <c r="I1528" s="72">
        <v>163.79</v>
      </c>
      <c r="J1528" s="55">
        <v>45478</v>
      </c>
      <c r="K1528" s="55" t="s">
        <v>33</v>
      </c>
      <c r="N1528" t="str">
        <f t="shared" si="115"/>
        <v>SIM</v>
      </c>
      <c r="O1528" t="str">
        <f t="shared" si="114"/>
        <v/>
      </c>
      <c r="P1528" s="52" t="str">
        <f t="shared" si="116"/>
        <v>454633MATERIAIS HIDRAULICOS - NF 91093845478</v>
      </c>
      <c r="Q1528" s="1">
        <f>IF(A1528=0,"",VLOOKUP($A1528,RESUMO!$A$8:$B$107,2,FALSE))</f>
        <v>53</v>
      </c>
    </row>
    <row r="1529" spans="1:17" x14ac:dyDescent="0.25">
      <c r="A1529" s="53">
        <v>45463</v>
      </c>
      <c r="B1529" s="1">
        <v>5</v>
      </c>
      <c r="D1529" s="54" t="s">
        <v>1150</v>
      </c>
      <c r="E1529" s="42" t="s">
        <v>1151</v>
      </c>
      <c r="I1529" s="72">
        <v>559.4</v>
      </c>
      <c r="J1529" s="55">
        <v>45432</v>
      </c>
      <c r="K1529" s="55" t="s">
        <v>33</v>
      </c>
      <c r="N1529" t="str">
        <f t="shared" si="115"/>
        <v>SIM</v>
      </c>
      <c r="O1529" t="str">
        <f t="shared" si="114"/>
        <v>SIM</v>
      </c>
      <c r="P1529" s="52" t="str">
        <f t="shared" si="116"/>
        <v>454635VIDRO - NF 4034945432</v>
      </c>
      <c r="Q1529" s="1">
        <f>IF(A1529=0,"",VLOOKUP($A1529,RESUMO!$A$8:$B$107,2,FALSE))</f>
        <v>53</v>
      </c>
    </row>
    <row r="1530" spans="1:17" x14ac:dyDescent="0.25">
      <c r="A1530" s="53">
        <v>45463</v>
      </c>
      <c r="B1530" s="1">
        <v>5</v>
      </c>
      <c r="D1530" s="54" t="s">
        <v>1130</v>
      </c>
      <c r="E1530" s="42" t="s">
        <v>1152</v>
      </c>
      <c r="I1530" s="72">
        <v>432.9</v>
      </c>
      <c r="J1530" s="55">
        <v>45449</v>
      </c>
      <c r="K1530" s="55" t="s">
        <v>33</v>
      </c>
      <c r="N1530" t="str">
        <f t="shared" si="115"/>
        <v>SIM</v>
      </c>
      <c r="O1530" t="str">
        <f t="shared" si="114"/>
        <v>SIM</v>
      </c>
      <c r="P1530" s="52" t="str">
        <f t="shared" si="116"/>
        <v>454635TINTAS - NF 209645449</v>
      </c>
      <c r="Q1530" s="1">
        <f>IF(A1530=0,"",VLOOKUP($A1530,RESUMO!$A$8:$B$107,2,FALSE))</f>
        <v>53</v>
      </c>
    </row>
    <row r="1531" spans="1:17" x14ac:dyDescent="0.25">
      <c r="A1531" s="53">
        <v>45478</v>
      </c>
      <c r="B1531" s="1">
        <v>1</v>
      </c>
      <c r="C1531" s="51" t="s">
        <v>790</v>
      </c>
      <c r="D1531" s="54" t="s">
        <v>791</v>
      </c>
      <c r="E1531" s="42" t="s">
        <v>19</v>
      </c>
      <c r="I1531" s="72">
        <v>1600</v>
      </c>
      <c r="J1531" s="53">
        <v>45478</v>
      </c>
      <c r="K1531" s="55" t="s">
        <v>20</v>
      </c>
      <c r="N1531" t="str">
        <f t="shared" si="115"/>
        <v>NÃO</v>
      </c>
      <c r="O1531" t="str">
        <f t="shared" si="114"/>
        <v/>
      </c>
      <c r="P1531" s="52" t="str">
        <f t="shared" si="116"/>
        <v>45478100000012793DIÁRIA45478</v>
      </c>
      <c r="Q1531" s="1">
        <f>IF(A1531=0,"",VLOOKUP($A1531,RESUMO!$A$8:$B$107,2,FALSE))</f>
        <v>54</v>
      </c>
    </row>
    <row r="1532" spans="1:17" x14ac:dyDescent="0.25">
      <c r="A1532" s="53">
        <v>45478</v>
      </c>
      <c r="B1532" s="1">
        <v>1</v>
      </c>
      <c r="C1532" t="s">
        <v>285</v>
      </c>
      <c r="D1532" t="s">
        <v>286</v>
      </c>
      <c r="E1532" s="42" t="s">
        <v>19</v>
      </c>
      <c r="I1532" s="72">
        <v>850</v>
      </c>
      <c r="J1532" s="53">
        <v>45478</v>
      </c>
      <c r="K1532" s="55" t="s">
        <v>20</v>
      </c>
      <c r="N1532" t="str">
        <f t="shared" si="115"/>
        <v>NÃO</v>
      </c>
      <c r="O1532" t="str">
        <f t="shared" si="114"/>
        <v/>
      </c>
      <c r="P1532" s="52" t="str">
        <f t="shared" si="116"/>
        <v>45478106493573610DIÁRIA45478</v>
      </c>
      <c r="Q1532" s="1">
        <f>IF(A1532=0,"",VLOOKUP($A1532,RESUMO!$A$8:$B$107,2,FALSE))</f>
        <v>54</v>
      </c>
    </row>
    <row r="1533" spans="1:17" x14ac:dyDescent="0.25">
      <c r="A1533" s="53">
        <v>45478</v>
      </c>
      <c r="B1533" s="1">
        <v>1</v>
      </c>
      <c r="C1533" t="s">
        <v>334</v>
      </c>
      <c r="D1533" t="s">
        <v>335</v>
      </c>
      <c r="E1533" s="42" t="s">
        <v>19</v>
      </c>
      <c r="I1533" s="72">
        <v>520</v>
      </c>
      <c r="J1533" s="53">
        <v>45478</v>
      </c>
      <c r="K1533" s="55" t="s">
        <v>20</v>
      </c>
      <c r="N1533" t="str">
        <f t="shared" si="115"/>
        <v>NÃO</v>
      </c>
      <c r="O1533" t="str">
        <f t="shared" si="114"/>
        <v/>
      </c>
      <c r="P1533" s="52" t="str">
        <f t="shared" si="116"/>
        <v>45478103124439600DIÁRIA45478</v>
      </c>
      <c r="Q1533" s="1">
        <f>IF(A1533=0,"",VLOOKUP($A1533,RESUMO!$A$8:$B$107,2,FALSE))</f>
        <v>54</v>
      </c>
    </row>
    <row r="1534" spans="1:17" x14ac:dyDescent="0.25">
      <c r="A1534" s="53">
        <v>45478</v>
      </c>
      <c r="B1534" s="1">
        <v>1</v>
      </c>
      <c r="C1534" t="s">
        <v>282</v>
      </c>
      <c r="D1534" t="s">
        <v>283</v>
      </c>
      <c r="E1534" s="42" t="s">
        <v>19</v>
      </c>
      <c r="I1534" s="72">
        <v>1440</v>
      </c>
      <c r="J1534" s="53">
        <v>45478</v>
      </c>
      <c r="K1534" s="55" t="s">
        <v>20</v>
      </c>
      <c r="N1534" t="str">
        <f t="shared" si="115"/>
        <v>NÃO</v>
      </c>
      <c r="O1534" t="str">
        <f t="shared" si="114"/>
        <v/>
      </c>
      <c r="P1534" s="52" t="str">
        <f t="shared" si="116"/>
        <v>45478114758063613DIÁRIA45478</v>
      </c>
      <c r="Q1534" s="1">
        <f>IF(A1534=0,"",VLOOKUP($A1534,RESUMO!$A$8:$B$107,2,FALSE))</f>
        <v>54</v>
      </c>
    </row>
    <row r="1535" spans="1:17" x14ac:dyDescent="0.25">
      <c r="A1535" s="53">
        <v>45478</v>
      </c>
      <c r="B1535" s="1">
        <v>1</v>
      </c>
      <c r="C1535" t="s">
        <v>34</v>
      </c>
      <c r="D1535" t="s">
        <v>35</v>
      </c>
      <c r="E1535" s="42" t="s">
        <v>19</v>
      </c>
      <c r="I1535" s="72">
        <v>1300</v>
      </c>
      <c r="J1535" s="53">
        <v>45478</v>
      </c>
      <c r="K1535" s="55" t="s">
        <v>20</v>
      </c>
      <c r="N1535" t="str">
        <f t="shared" si="115"/>
        <v>NÃO</v>
      </c>
      <c r="O1535" t="str">
        <f t="shared" si="114"/>
        <v/>
      </c>
      <c r="P1535" s="52" t="str">
        <f t="shared" si="116"/>
        <v>45478170428051600DIÁRIA45478</v>
      </c>
      <c r="Q1535" s="1">
        <f>IF(A1535=0,"",VLOOKUP($A1535,RESUMO!$A$8:$B$107,2,FALSE))</f>
        <v>54</v>
      </c>
    </row>
    <row r="1536" spans="1:17" x14ac:dyDescent="0.25">
      <c r="A1536" s="53">
        <v>45478</v>
      </c>
      <c r="B1536" s="1">
        <v>1</v>
      </c>
      <c r="C1536" s="67" t="s">
        <v>529</v>
      </c>
      <c r="D1536" s="54" t="s">
        <v>530</v>
      </c>
      <c r="E1536" s="42" t="s">
        <v>19</v>
      </c>
      <c r="I1536" s="72">
        <v>2570</v>
      </c>
      <c r="J1536" s="53">
        <v>45478</v>
      </c>
      <c r="K1536" s="55" t="s">
        <v>20</v>
      </c>
      <c r="N1536" t="str">
        <f t="shared" si="115"/>
        <v>NÃO</v>
      </c>
      <c r="O1536" t="str">
        <f t="shared" si="114"/>
        <v/>
      </c>
      <c r="P1536" s="52" t="str">
        <f t="shared" si="116"/>
        <v>45478193649070600DIÁRIA45478</v>
      </c>
      <c r="Q1536" s="1">
        <f>IF(A1536=0,"",VLOOKUP($A1536,RESUMO!$A$8:$B$107,2,FALSE))</f>
        <v>54</v>
      </c>
    </row>
    <row r="1537" spans="1:17" x14ac:dyDescent="0.25">
      <c r="A1537" s="53">
        <v>45478</v>
      </c>
      <c r="B1537" s="1">
        <v>1</v>
      </c>
      <c r="C1537" t="s">
        <v>391</v>
      </c>
      <c r="D1537" t="s">
        <v>392</v>
      </c>
      <c r="E1537" s="42" t="s">
        <v>19</v>
      </c>
      <c r="I1537" s="72">
        <v>2000</v>
      </c>
      <c r="J1537" s="53">
        <v>45478</v>
      </c>
      <c r="K1537" s="55" t="s">
        <v>20</v>
      </c>
      <c r="N1537" t="str">
        <f t="shared" si="115"/>
        <v>NÃO</v>
      </c>
      <c r="O1537" t="str">
        <f t="shared" si="114"/>
        <v/>
      </c>
      <c r="P1537" s="52" t="str">
        <f t="shared" si="116"/>
        <v>45478111776778650DIÁRIA45478</v>
      </c>
      <c r="Q1537" s="1">
        <f>IF(A1537=0,"",VLOOKUP($A1537,RESUMO!$A$8:$B$107,2,FALSE))</f>
        <v>54</v>
      </c>
    </row>
    <row r="1538" spans="1:17" x14ac:dyDescent="0.25">
      <c r="A1538" s="53">
        <v>45478</v>
      </c>
      <c r="B1538" s="1">
        <v>2</v>
      </c>
      <c r="D1538" s="54" t="s">
        <v>78</v>
      </c>
      <c r="E1538" s="42" t="s">
        <v>1153</v>
      </c>
      <c r="I1538" s="72">
        <v>2346</v>
      </c>
      <c r="J1538" s="55">
        <v>45478</v>
      </c>
      <c r="K1538" s="55" t="s">
        <v>33</v>
      </c>
      <c r="N1538" t="str">
        <f t="shared" si="115"/>
        <v>NÃO</v>
      </c>
      <c r="O1538" t="str">
        <f t="shared" si="114"/>
        <v/>
      </c>
      <c r="P1538" s="52" t="str">
        <f t="shared" si="116"/>
        <v>454782AREIA, BRITA E FRETE - PED. Nº 4714 / 480645478</v>
      </c>
      <c r="Q1538" s="1">
        <f>IF(A1538=0,"",VLOOKUP($A1538,RESUMO!$A$8:$B$107,2,FALSE))</f>
        <v>54</v>
      </c>
    </row>
    <row r="1539" spans="1:17" x14ac:dyDescent="0.25">
      <c r="A1539" s="53">
        <v>45478</v>
      </c>
      <c r="B1539" s="1">
        <v>3</v>
      </c>
      <c r="D1539" s="54" t="s">
        <v>1154</v>
      </c>
      <c r="E1539" s="42" t="s">
        <v>626</v>
      </c>
      <c r="I1539" s="72">
        <v>326</v>
      </c>
      <c r="J1539" s="55">
        <v>45478</v>
      </c>
      <c r="K1539" s="55" t="s">
        <v>20</v>
      </c>
      <c r="N1539" t="str">
        <f t="shared" si="115"/>
        <v>SIM</v>
      </c>
      <c r="O1539" t="str">
        <f t="shared" si="114"/>
        <v/>
      </c>
      <c r="P1539" s="52" t="str">
        <f t="shared" si="116"/>
        <v>454783 NF A EMITIR45478</v>
      </c>
      <c r="Q1539" s="1">
        <f>IF(A1539=0,"",VLOOKUP($A1539,RESUMO!$A$8:$B$107,2,FALSE))</f>
        <v>54</v>
      </c>
    </row>
    <row r="1540" spans="1:17" x14ac:dyDescent="0.25">
      <c r="A1540" s="53">
        <v>45478</v>
      </c>
      <c r="B1540" s="1">
        <v>3</v>
      </c>
      <c r="D1540" s="54" t="s">
        <v>1155</v>
      </c>
      <c r="I1540" s="72">
        <v>115</v>
      </c>
      <c r="J1540" s="55">
        <v>45478</v>
      </c>
      <c r="K1540" s="55" t="s">
        <v>53</v>
      </c>
      <c r="N1540" t="str">
        <f t="shared" si="115"/>
        <v>NÃO</v>
      </c>
      <c r="O1540" t="str">
        <f t="shared" si="114"/>
        <v/>
      </c>
      <c r="P1540" s="52" t="str">
        <f t="shared" si="116"/>
        <v>45478345478</v>
      </c>
      <c r="Q1540" s="1">
        <f>IF(A1540=0,"",VLOOKUP($A1540,RESUMO!$A$8:$B$107,2,FALSE))</f>
        <v>54</v>
      </c>
    </row>
    <row r="1541" spans="1:17" x14ac:dyDescent="0.25">
      <c r="A1541" s="53">
        <v>45478</v>
      </c>
      <c r="B1541" s="1">
        <v>3</v>
      </c>
      <c r="D1541" s="54" t="s">
        <v>271</v>
      </c>
      <c r="E1541" s="42" t="s">
        <v>1156</v>
      </c>
      <c r="I1541" s="72">
        <v>4585.8</v>
      </c>
      <c r="J1541" s="55">
        <v>45478</v>
      </c>
      <c r="K1541" s="55" t="s">
        <v>33</v>
      </c>
      <c r="N1541" t="str">
        <f t="shared" si="115"/>
        <v>SIM</v>
      </c>
      <c r="O1541" t="str">
        <f t="shared" si="114"/>
        <v/>
      </c>
      <c r="P1541" s="52" t="str">
        <f t="shared" si="116"/>
        <v>454783MATERIAIS DIVERSOS - NF 212945478</v>
      </c>
      <c r="Q1541" s="1">
        <f>IF(A1541=0,"",VLOOKUP($A1541,RESUMO!$A$8:$B$107,2,FALSE))</f>
        <v>54</v>
      </c>
    </row>
    <row r="1542" spans="1:17" x14ac:dyDescent="0.25">
      <c r="A1542" s="53">
        <v>45478</v>
      </c>
      <c r="B1542" s="1">
        <v>3</v>
      </c>
      <c r="D1542" s="54" t="s">
        <v>1157</v>
      </c>
      <c r="E1542" s="42" t="s">
        <v>168</v>
      </c>
      <c r="I1542" s="72">
        <v>847.2</v>
      </c>
      <c r="J1542" s="55">
        <v>45478</v>
      </c>
      <c r="K1542" s="55" t="s">
        <v>20</v>
      </c>
      <c r="N1542" t="str">
        <f t="shared" si="115"/>
        <v>NÃO</v>
      </c>
      <c r="O1542" t="str">
        <f t="shared" si="114"/>
        <v/>
      </c>
      <c r="P1542" s="52" t="str">
        <f t="shared" si="116"/>
        <v>454783BOLETO45478</v>
      </c>
      <c r="Q1542" s="1">
        <f>IF(A1542=0,"",VLOOKUP($A1542,RESUMO!$A$8:$B$107,2,FALSE))</f>
        <v>54</v>
      </c>
    </row>
    <row r="1543" spans="1:17" x14ac:dyDescent="0.25">
      <c r="A1543" s="53">
        <v>45478</v>
      </c>
      <c r="B1543" s="1">
        <v>3</v>
      </c>
      <c r="D1543" s="54" t="s">
        <v>592</v>
      </c>
      <c r="E1543" s="42" t="s">
        <v>1158</v>
      </c>
      <c r="I1543" s="72">
        <v>237.79</v>
      </c>
      <c r="J1543" s="55">
        <v>45482</v>
      </c>
      <c r="K1543" s="55" t="s">
        <v>33</v>
      </c>
      <c r="N1543" t="str">
        <f t="shared" si="115"/>
        <v>SIM</v>
      </c>
      <c r="O1543" t="str">
        <f t="shared" si="114"/>
        <v/>
      </c>
      <c r="P1543" s="52" t="str">
        <f t="shared" si="116"/>
        <v>454783TUBO ESGOTO - NF 47021745482</v>
      </c>
      <c r="Q1543" s="1">
        <f>IF(A1543=0,"",VLOOKUP($A1543,RESUMO!$A$8:$B$107,2,FALSE))</f>
        <v>54</v>
      </c>
    </row>
    <row r="1544" spans="1:17" x14ac:dyDescent="0.25">
      <c r="A1544" s="53">
        <v>45478</v>
      </c>
      <c r="B1544" s="1">
        <v>3</v>
      </c>
      <c r="D1544" s="54" t="s">
        <v>1159</v>
      </c>
      <c r="E1544" s="42" t="s">
        <v>1125</v>
      </c>
      <c r="I1544" s="72">
        <v>259.88</v>
      </c>
      <c r="J1544" s="55">
        <v>45483</v>
      </c>
      <c r="K1544" s="55" t="s">
        <v>33</v>
      </c>
      <c r="N1544" t="str">
        <f t="shared" si="115"/>
        <v>SIM</v>
      </c>
      <c r="O1544" t="str">
        <f t="shared" si="114"/>
        <v/>
      </c>
      <c r="P1544" s="52" t="str">
        <f t="shared" si="116"/>
        <v>454783JOELHO E TUBO - NF 46676545483</v>
      </c>
      <c r="Q1544" s="1">
        <f>IF(A1544=0,"",VLOOKUP($A1544,RESUMO!$A$8:$B$107,2,FALSE))</f>
        <v>54</v>
      </c>
    </row>
    <row r="1545" spans="1:17" x14ac:dyDescent="0.25">
      <c r="A1545" s="53">
        <v>45478</v>
      </c>
      <c r="B1545" s="1">
        <v>3</v>
      </c>
      <c r="D1545" s="54" t="s">
        <v>1159</v>
      </c>
      <c r="E1545" s="42" t="s">
        <v>1126</v>
      </c>
      <c r="I1545" s="72">
        <v>2441.62</v>
      </c>
      <c r="J1545" s="55">
        <v>45483</v>
      </c>
      <c r="K1545" s="55" t="s">
        <v>33</v>
      </c>
      <c r="N1545" t="str">
        <f t="shared" si="115"/>
        <v>SIM</v>
      </c>
      <c r="O1545" t="str">
        <f t="shared" si="114"/>
        <v/>
      </c>
      <c r="P1545" s="52" t="str">
        <f t="shared" si="116"/>
        <v>454783MATERIAIS HIDRAULICOS - NF 46676645483</v>
      </c>
      <c r="Q1545" s="1">
        <f>IF(A1545=0,"",VLOOKUP($A1545,RESUMO!$A$8:$B$107,2,FALSE))</f>
        <v>54</v>
      </c>
    </row>
    <row r="1546" spans="1:17" x14ac:dyDescent="0.25">
      <c r="A1546" s="53">
        <v>45478</v>
      </c>
      <c r="B1546" s="1">
        <v>3</v>
      </c>
      <c r="D1546" s="54" t="s">
        <v>1160</v>
      </c>
      <c r="E1546" s="42" t="s">
        <v>1161</v>
      </c>
      <c r="I1546" s="72">
        <v>1978.9</v>
      </c>
      <c r="J1546" s="55">
        <v>45483</v>
      </c>
      <c r="K1546" s="55" t="s">
        <v>33</v>
      </c>
      <c r="N1546" t="str">
        <f t="shared" si="115"/>
        <v>SIM</v>
      </c>
      <c r="O1546" t="str">
        <f t="shared" si="114"/>
        <v/>
      </c>
      <c r="P1546" s="52" t="str">
        <f t="shared" si="116"/>
        <v>454783VIAPLUS - NF 1517145483</v>
      </c>
      <c r="Q1546" s="1">
        <f>IF(A1546=0,"",VLOOKUP($A1546,RESUMO!$A$8:$B$107,2,FALSE))</f>
        <v>54</v>
      </c>
    </row>
    <row r="1547" spans="1:17" x14ac:dyDescent="0.25">
      <c r="A1547" s="53">
        <v>45478</v>
      </c>
      <c r="B1547" s="1">
        <v>3</v>
      </c>
      <c r="D1547" s="54" t="s">
        <v>669</v>
      </c>
      <c r="E1547" s="42" t="s">
        <v>1162</v>
      </c>
      <c r="I1547" s="72">
        <v>1000.72</v>
      </c>
      <c r="J1547" s="55">
        <v>45483</v>
      </c>
      <c r="K1547" s="55" t="s">
        <v>148</v>
      </c>
      <c r="N1547" t="str">
        <f t="shared" si="115"/>
        <v>NÃO</v>
      </c>
      <c r="O1547" t="str">
        <f t="shared" si="114"/>
        <v/>
      </c>
      <c r="P1547" s="52" t="str">
        <f t="shared" si="116"/>
        <v>454783LOCAÇÃO DE ANDAIMES - ND 6352045483</v>
      </c>
      <c r="Q1547" s="1">
        <f>IF(A1547=0,"",VLOOKUP($A1547,RESUMO!$A$8:$B$107,2,FALSE))</f>
        <v>54</v>
      </c>
    </row>
    <row r="1548" spans="1:17" x14ac:dyDescent="0.25">
      <c r="A1548" s="53">
        <v>45478</v>
      </c>
      <c r="B1548" s="1">
        <v>3</v>
      </c>
      <c r="D1548" s="54" t="s">
        <v>145</v>
      </c>
      <c r="E1548" s="42" t="s">
        <v>1163</v>
      </c>
      <c r="I1548" s="72">
        <v>270</v>
      </c>
      <c r="J1548" s="55">
        <v>45484</v>
      </c>
      <c r="K1548" s="55" t="s">
        <v>33</v>
      </c>
      <c r="N1548" t="str">
        <f t="shared" si="115"/>
        <v>SIM</v>
      </c>
      <c r="O1548" t="str">
        <f t="shared" si="114"/>
        <v/>
      </c>
      <c r="P1548" s="52" t="str">
        <f t="shared" si="116"/>
        <v>454783MARTELO MAKITA - NF 2187645484</v>
      </c>
      <c r="Q1548" s="1">
        <f>IF(A1548=0,"",VLOOKUP($A1548,RESUMO!$A$8:$B$107,2,FALSE))</f>
        <v>54</v>
      </c>
    </row>
    <row r="1549" spans="1:17" x14ac:dyDescent="0.25">
      <c r="A1549" s="53">
        <v>45478</v>
      </c>
      <c r="B1549" s="1">
        <v>3</v>
      </c>
      <c r="D1549" s="54" t="s">
        <v>271</v>
      </c>
      <c r="E1549" s="42" t="s">
        <v>1164</v>
      </c>
      <c r="I1549" s="72">
        <v>1439.8</v>
      </c>
      <c r="J1549" s="55">
        <v>45484</v>
      </c>
      <c r="K1549" s="55" t="s">
        <v>33</v>
      </c>
      <c r="N1549" t="str">
        <f t="shared" si="115"/>
        <v>SIM</v>
      </c>
      <c r="O1549" t="str">
        <f t="shared" si="114"/>
        <v/>
      </c>
      <c r="P1549" s="52" t="str">
        <f t="shared" si="116"/>
        <v>454783MATERIAIS DIVERSOS - NF 213245484</v>
      </c>
      <c r="Q1549" s="1">
        <f>IF(A1549=0,"",VLOOKUP($A1549,RESUMO!$A$8:$B$107,2,FALSE))</f>
        <v>54</v>
      </c>
    </row>
    <row r="1550" spans="1:17" x14ac:dyDescent="0.25">
      <c r="A1550" s="53">
        <v>45478</v>
      </c>
      <c r="B1550" s="1">
        <v>3</v>
      </c>
      <c r="D1550" s="54" t="s">
        <v>592</v>
      </c>
      <c r="E1550" s="42" t="s">
        <v>1165</v>
      </c>
      <c r="I1550" s="72">
        <v>2859.19</v>
      </c>
      <c r="J1550" s="55">
        <v>45485</v>
      </c>
      <c r="K1550" s="55" t="s">
        <v>33</v>
      </c>
      <c r="N1550" t="str">
        <f t="shared" si="115"/>
        <v>SIM</v>
      </c>
      <c r="O1550" t="str">
        <f t="shared" si="114"/>
        <v/>
      </c>
      <c r="P1550" s="52" t="str">
        <f t="shared" si="116"/>
        <v>454783MATERIAIS HIDRAULICOS - NF 91250445485</v>
      </c>
      <c r="Q1550" s="1">
        <f>IF(A1550=0,"",VLOOKUP($A1550,RESUMO!$A$8:$B$107,2,FALSE))</f>
        <v>54</v>
      </c>
    </row>
    <row r="1551" spans="1:17" x14ac:dyDescent="0.25">
      <c r="A1551" s="53">
        <v>45478</v>
      </c>
      <c r="B1551" s="1">
        <v>3</v>
      </c>
      <c r="D1551" s="54" t="s">
        <v>592</v>
      </c>
      <c r="E1551" s="42" t="s">
        <v>1166</v>
      </c>
      <c r="I1551" s="72">
        <v>1114.08</v>
      </c>
      <c r="J1551" s="55">
        <v>45488</v>
      </c>
      <c r="K1551" s="55" t="s">
        <v>33</v>
      </c>
      <c r="N1551" t="str">
        <f t="shared" si="115"/>
        <v>SIM</v>
      </c>
      <c r="O1551" t="str">
        <f t="shared" si="114"/>
        <v/>
      </c>
      <c r="P1551" s="52" t="str">
        <f t="shared" si="116"/>
        <v>454783TUBO - NF 47105045488</v>
      </c>
      <c r="Q1551" s="1">
        <f>IF(A1551=0,"",VLOOKUP($A1551,RESUMO!$A$8:$B$107,2,FALSE))</f>
        <v>54</v>
      </c>
    </row>
    <row r="1552" spans="1:17" x14ac:dyDescent="0.25">
      <c r="A1552" s="53">
        <v>45478</v>
      </c>
      <c r="B1552" s="1">
        <v>3</v>
      </c>
      <c r="D1552" s="54" t="s">
        <v>271</v>
      </c>
      <c r="E1552" s="42" t="s">
        <v>1167</v>
      </c>
      <c r="I1552" s="72">
        <v>914.1</v>
      </c>
      <c r="J1552" s="55">
        <v>45490</v>
      </c>
      <c r="K1552" s="55" t="s">
        <v>33</v>
      </c>
      <c r="N1552" t="str">
        <f t="shared" si="115"/>
        <v>SIM</v>
      </c>
      <c r="O1552" t="str">
        <f t="shared" si="114"/>
        <v/>
      </c>
      <c r="P1552" s="52" t="str">
        <f t="shared" si="116"/>
        <v>454783MATERIAIS DIVERSOS - NF 213745490</v>
      </c>
      <c r="Q1552" s="1">
        <f>IF(A1552=0,"",VLOOKUP($A1552,RESUMO!$A$8:$B$107,2,FALSE))</f>
        <v>54</v>
      </c>
    </row>
    <row r="1553" spans="1:17" x14ac:dyDescent="0.25">
      <c r="A1553" s="53">
        <v>45478</v>
      </c>
      <c r="B1553" s="1">
        <v>5</v>
      </c>
      <c r="D1553" s="54" t="s">
        <v>1168</v>
      </c>
      <c r="E1553" s="42" t="s">
        <v>1169</v>
      </c>
      <c r="I1553" s="72">
        <v>246.62</v>
      </c>
      <c r="J1553" s="55">
        <v>45461</v>
      </c>
      <c r="K1553" s="55" t="s">
        <v>33</v>
      </c>
      <c r="N1553" t="str">
        <f t="shared" si="115"/>
        <v>SIM</v>
      </c>
      <c r="O1553" t="str">
        <f t="shared" si="114"/>
        <v>SIM</v>
      </c>
      <c r="P1553" s="52" t="str">
        <f t="shared" si="116"/>
        <v>454785REJUNTE - NF 35957645461</v>
      </c>
      <c r="Q1553" s="1">
        <f>IF(A1553=0,"",VLOOKUP($A1553,RESUMO!$A$8:$B$107,2,FALSE))</f>
        <v>54</v>
      </c>
    </row>
    <row r="1554" spans="1:17" x14ac:dyDescent="0.25">
      <c r="A1554" s="53">
        <v>45478</v>
      </c>
      <c r="B1554" s="1">
        <v>5</v>
      </c>
      <c r="D1554" s="54" t="s">
        <v>592</v>
      </c>
      <c r="E1554" s="42" t="s">
        <v>1170</v>
      </c>
      <c r="I1554" s="72">
        <v>68</v>
      </c>
      <c r="J1554" s="55">
        <v>45460</v>
      </c>
      <c r="K1554" s="55" t="s">
        <v>33</v>
      </c>
      <c r="N1554" t="str">
        <f t="shared" si="115"/>
        <v>SIM</v>
      </c>
      <c r="O1554" t="str">
        <f t="shared" si="114"/>
        <v>SIM</v>
      </c>
      <c r="P1554" s="52" t="str">
        <f t="shared" si="116"/>
        <v>454785TUBO - NF 91299545460</v>
      </c>
      <c r="Q1554" s="1">
        <f>IF(A1554=0,"",VLOOKUP($A1554,RESUMO!$A$8:$B$107,2,FALSE))</f>
        <v>54</v>
      </c>
    </row>
    <row r="1555" spans="1:17" x14ac:dyDescent="0.25">
      <c r="A1555" s="53">
        <v>45478</v>
      </c>
      <c r="B1555" s="1">
        <v>5</v>
      </c>
      <c r="D1555" s="54" t="s">
        <v>1171</v>
      </c>
      <c r="E1555" s="42" t="s">
        <v>1172</v>
      </c>
      <c r="I1555" s="72">
        <v>7893.25</v>
      </c>
      <c r="J1555" s="55">
        <v>45474</v>
      </c>
      <c r="K1555" s="55" t="s">
        <v>33</v>
      </c>
      <c r="N1555" t="str">
        <f t="shared" si="115"/>
        <v>NÃO</v>
      </c>
      <c r="O1555" t="str">
        <f t="shared" si="114"/>
        <v>SIM</v>
      </c>
      <c r="P1555" s="52" t="str">
        <f t="shared" si="116"/>
        <v>454785CONCRETAGEM - MEDIÇÃO 94856745474</v>
      </c>
      <c r="Q1555" s="1">
        <f>IF(A1555=0,"",VLOOKUP($A1555,RESUMO!$A$8:$B$107,2,FALSE))</f>
        <v>54</v>
      </c>
    </row>
    <row r="1556" spans="1:17" x14ac:dyDescent="0.25">
      <c r="A1556" s="53">
        <v>45493</v>
      </c>
      <c r="B1556" s="1">
        <v>1</v>
      </c>
      <c r="C1556" s="51" t="s">
        <v>790</v>
      </c>
      <c r="D1556" s="54" t="s">
        <v>791</v>
      </c>
      <c r="E1556" s="42" t="s">
        <v>19</v>
      </c>
      <c r="I1556" s="72">
        <v>1600</v>
      </c>
      <c r="J1556" s="53">
        <v>45493</v>
      </c>
      <c r="K1556" s="55" t="s">
        <v>20</v>
      </c>
      <c r="N1556" t="str">
        <f t="shared" si="115"/>
        <v>NÃO</v>
      </c>
      <c r="O1556" t="str">
        <f t="shared" si="114"/>
        <v/>
      </c>
      <c r="P1556" s="52" t="str">
        <f t="shared" si="116"/>
        <v>45493100000012793DIÁRIA45493</v>
      </c>
      <c r="Q1556" s="1">
        <f>IF(A1556=0,"",VLOOKUP($A1556,RESUMO!$A$8:$B$107,2,FALSE))</f>
        <v>55</v>
      </c>
    </row>
    <row r="1557" spans="1:17" x14ac:dyDescent="0.25">
      <c r="A1557" s="53">
        <v>45493</v>
      </c>
      <c r="B1557" s="1">
        <v>1</v>
      </c>
      <c r="C1557" t="s">
        <v>282</v>
      </c>
      <c r="D1557" t="s">
        <v>283</v>
      </c>
      <c r="E1557" s="42" t="s">
        <v>19</v>
      </c>
      <c r="I1557" s="72">
        <v>1760</v>
      </c>
      <c r="J1557" s="53">
        <v>45493</v>
      </c>
      <c r="K1557" s="55" t="s">
        <v>20</v>
      </c>
      <c r="N1557" t="str">
        <f t="shared" si="115"/>
        <v>NÃO</v>
      </c>
      <c r="O1557" t="str">
        <f t="shared" si="114"/>
        <v/>
      </c>
      <c r="P1557" s="52" t="str">
        <f t="shared" si="116"/>
        <v>45493114758063613DIÁRIA45493</v>
      </c>
      <c r="Q1557" s="1">
        <f>IF(A1557=0,"",VLOOKUP($A1557,RESUMO!$A$8:$B$107,2,FALSE))</f>
        <v>55</v>
      </c>
    </row>
    <row r="1558" spans="1:17" x14ac:dyDescent="0.25">
      <c r="A1558" s="53">
        <v>45493</v>
      </c>
      <c r="B1558" s="1">
        <v>1</v>
      </c>
      <c r="C1558" t="s">
        <v>34</v>
      </c>
      <c r="D1558" t="s">
        <v>35</v>
      </c>
      <c r="E1558" s="42" t="s">
        <v>19</v>
      </c>
      <c r="I1558" s="72">
        <v>1430</v>
      </c>
      <c r="J1558" s="53">
        <v>45493</v>
      </c>
      <c r="K1558" s="55" t="s">
        <v>20</v>
      </c>
      <c r="N1558" t="str">
        <f t="shared" si="115"/>
        <v>NÃO</v>
      </c>
      <c r="O1558" t="str">
        <f t="shared" si="114"/>
        <v/>
      </c>
      <c r="P1558" s="52" t="str">
        <f t="shared" si="116"/>
        <v>45493170428051600DIÁRIA45493</v>
      </c>
      <c r="Q1558" s="1">
        <f>IF(A1558=0,"",VLOOKUP($A1558,RESUMO!$A$8:$B$107,2,FALSE))</f>
        <v>55</v>
      </c>
    </row>
    <row r="1559" spans="1:17" x14ac:dyDescent="0.25">
      <c r="A1559" s="53">
        <v>45493</v>
      </c>
      <c r="B1559" s="1">
        <v>1</v>
      </c>
      <c r="C1559" s="67" t="s">
        <v>529</v>
      </c>
      <c r="D1559" s="54" t="s">
        <v>530</v>
      </c>
      <c r="E1559" s="42" t="s">
        <v>19</v>
      </c>
      <c r="I1559" s="72">
        <v>2827</v>
      </c>
      <c r="J1559" s="53">
        <v>45493</v>
      </c>
      <c r="K1559" s="55" t="s">
        <v>20</v>
      </c>
      <c r="N1559" t="str">
        <f t="shared" si="115"/>
        <v>NÃO</v>
      </c>
      <c r="O1559" t="str">
        <f t="shared" si="114"/>
        <v/>
      </c>
      <c r="P1559" s="52" t="str">
        <f t="shared" si="116"/>
        <v>45493193649070600DIÁRIA45493</v>
      </c>
      <c r="Q1559" s="1">
        <f>IF(A1559=0,"",VLOOKUP($A1559,RESUMO!$A$8:$B$107,2,FALSE))</f>
        <v>55</v>
      </c>
    </row>
    <row r="1560" spans="1:17" x14ac:dyDescent="0.25">
      <c r="A1560" s="53">
        <v>45493</v>
      </c>
      <c r="B1560" s="1">
        <v>1</v>
      </c>
      <c r="C1560" t="s">
        <v>391</v>
      </c>
      <c r="D1560" t="s">
        <v>392</v>
      </c>
      <c r="E1560" s="42" t="s">
        <v>19</v>
      </c>
      <c r="I1560" s="72">
        <v>2000</v>
      </c>
      <c r="J1560" s="53">
        <v>45493</v>
      </c>
      <c r="K1560" s="55" t="s">
        <v>20</v>
      </c>
      <c r="N1560" t="str">
        <f t="shared" si="115"/>
        <v>NÃO</v>
      </c>
      <c r="O1560" t="str">
        <f t="shared" ref="O1560:O1623" si="117">IF($B1560=5,"SIM","")</f>
        <v/>
      </c>
      <c r="P1560" s="52" t="str">
        <f t="shared" si="116"/>
        <v>45493111776778650DIÁRIA45493</v>
      </c>
      <c r="Q1560" s="1">
        <f>IF(A1560=0,"",VLOOKUP($A1560,RESUMO!$A$8:$B$107,2,FALSE))</f>
        <v>55</v>
      </c>
    </row>
    <row r="1561" spans="1:17" x14ac:dyDescent="0.25">
      <c r="A1561" s="53">
        <v>45493</v>
      </c>
      <c r="B1561" s="1">
        <v>3</v>
      </c>
      <c r="D1561" s="54" t="s">
        <v>1060</v>
      </c>
      <c r="E1561" s="42" t="s">
        <v>1173</v>
      </c>
      <c r="I1561" s="72">
        <v>929.71</v>
      </c>
      <c r="J1561" s="55">
        <v>45491</v>
      </c>
      <c r="K1561" s="55" t="s">
        <v>33</v>
      </c>
      <c r="N1561" t="str">
        <f t="shared" si="115"/>
        <v>SIM</v>
      </c>
      <c r="O1561" t="str">
        <f t="shared" si="117"/>
        <v/>
      </c>
      <c r="P1561" s="52" t="str">
        <f t="shared" si="116"/>
        <v>454933PAINEL - NF 6116545491</v>
      </c>
      <c r="Q1561" s="1">
        <f>IF(A1561=0,"",VLOOKUP($A1561,RESUMO!$A$8:$B$107,2,FALSE))</f>
        <v>55</v>
      </c>
    </row>
    <row r="1562" spans="1:17" x14ac:dyDescent="0.25">
      <c r="A1562" s="53">
        <v>45493</v>
      </c>
      <c r="B1562" s="1">
        <v>3</v>
      </c>
      <c r="D1562" s="54" t="s">
        <v>1174</v>
      </c>
      <c r="I1562" s="72">
        <v>912.13</v>
      </c>
      <c r="J1562" s="55">
        <v>45492</v>
      </c>
      <c r="K1562" s="55" t="s">
        <v>20</v>
      </c>
      <c r="N1562" t="str">
        <f t="shared" si="115"/>
        <v>NÃO</v>
      </c>
      <c r="O1562" t="str">
        <f t="shared" si="117"/>
        <v/>
      </c>
      <c r="P1562" s="52" t="str">
        <f t="shared" si="116"/>
        <v>45493345492</v>
      </c>
      <c r="Q1562" s="1">
        <f>IF(A1562=0,"",VLOOKUP($A1562,RESUMO!$A$8:$B$107,2,FALSE))</f>
        <v>55</v>
      </c>
    </row>
    <row r="1563" spans="1:17" x14ac:dyDescent="0.25">
      <c r="A1563" s="53">
        <v>45493</v>
      </c>
      <c r="B1563" s="1">
        <v>3</v>
      </c>
      <c r="D1563" s="54" t="s">
        <v>398</v>
      </c>
      <c r="E1563" s="42" t="s">
        <v>1175</v>
      </c>
      <c r="I1563" s="72">
        <v>607.86</v>
      </c>
      <c r="J1563" s="55">
        <v>45492</v>
      </c>
      <c r="K1563" s="55" t="s">
        <v>148</v>
      </c>
      <c r="N1563" t="str">
        <f t="shared" ref="N1563:N1626" si="118">IF(ISERROR(SEARCH("NF",E1563,1)),"NÃO","SIM")</f>
        <v>NÃO</v>
      </c>
      <c r="O1563" t="str">
        <f t="shared" si="117"/>
        <v/>
      </c>
      <c r="P1563" s="52" t="str">
        <f t="shared" ref="P1563:P1626" si="119">A1563&amp;B1563&amp;C1563&amp;E1563&amp;G1563&amp;EDATE(J1563,0)</f>
        <v>454933LOCAÇÃO DE ANDAIMES - ND 65345492</v>
      </c>
      <c r="Q1563" s="1">
        <f>IF(A1563=0,"",VLOOKUP($A1563,RESUMO!$A$8:$B$107,2,FALSE))</f>
        <v>55</v>
      </c>
    </row>
    <row r="1564" spans="1:17" x14ac:dyDescent="0.25">
      <c r="A1564" s="53">
        <v>45493</v>
      </c>
      <c r="B1564" s="1">
        <v>3</v>
      </c>
      <c r="D1564" s="54" t="s">
        <v>651</v>
      </c>
      <c r="E1564" s="42" t="s">
        <v>1176</v>
      </c>
      <c r="I1564" s="72">
        <v>1650</v>
      </c>
      <c r="J1564" s="55">
        <v>45496</v>
      </c>
      <c r="K1564" s="55" t="s">
        <v>148</v>
      </c>
      <c r="N1564" t="str">
        <f t="shared" si="118"/>
        <v>SIM</v>
      </c>
      <c r="O1564" t="str">
        <f t="shared" si="117"/>
        <v/>
      </c>
      <c r="P1564" s="52" t="str">
        <f t="shared" si="119"/>
        <v>454933LOCAÇÃO DE CAÇAMBAS - NF 168545496</v>
      </c>
      <c r="Q1564" s="1">
        <f>IF(A1564=0,"",VLOOKUP($A1564,RESUMO!$A$8:$B$107,2,FALSE))</f>
        <v>55</v>
      </c>
    </row>
    <row r="1565" spans="1:17" x14ac:dyDescent="0.25">
      <c r="A1565" s="53">
        <v>45493</v>
      </c>
      <c r="B1565" s="1">
        <v>3</v>
      </c>
      <c r="D1565" s="54" t="s">
        <v>753</v>
      </c>
      <c r="E1565" s="42" t="s">
        <v>644</v>
      </c>
      <c r="I1565" s="72">
        <v>11.4</v>
      </c>
      <c r="J1565" s="55">
        <v>45496</v>
      </c>
      <c r="K1565" s="55" t="s">
        <v>20</v>
      </c>
      <c r="N1565" t="str">
        <f t="shared" si="118"/>
        <v>SIM</v>
      </c>
      <c r="O1565" t="str">
        <f t="shared" si="117"/>
        <v/>
      </c>
      <c r="P1565" s="52" t="str">
        <f t="shared" si="119"/>
        <v>454933NF A EMITIR45496</v>
      </c>
      <c r="Q1565" s="1">
        <f>IF(A1565=0,"",VLOOKUP($A1565,RESUMO!$A$8:$B$107,2,FALSE))</f>
        <v>55</v>
      </c>
    </row>
    <row r="1566" spans="1:17" x14ac:dyDescent="0.25">
      <c r="A1566" s="53">
        <v>45493</v>
      </c>
      <c r="B1566" s="1">
        <v>3</v>
      </c>
      <c r="D1566" s="54" t="s">
        <v>145</v>
      </c>
      <c r="E1566" s="42" t="s">
        <v>1177</v>
      </c>
      <c r="I1566" s="72">
        <v>121.67</v>
      </c>
      <c r="J1566" s="55">
        <v>45497</v>
      </c>
      <c r="K1566" s="55" t="s">
        <v>148</v>
      </c>
      <c r="N1566" t="str">
        <f t="shared" si="118"/>
        <v>SIM</v>
      </c>
      <c r="O1566" t="str">
        <f t="shared" si="117"/>
        <v/>
      </c>
      <c r="P1566" s="52" t="str">
        <f t="shared" si="119"/>
        <v>454933BETONEIRA E LIXADEIRA - NF 2506845497</v>
      </c>
      <c r="Q1566" s="1">
        <f>IF(A1566=0,"",VLOOKUP($A1566,RESUMO!$A$8:$B$107,2,FALSE))</f>
        <v>55</v>
      </c>
    </row>
    <row r="1567" spans="1:17" x14ac:dyDescent="0.25">
      <c r="A1567" s="53">
        <v>45493</v>
      </c>
      <c r="B1567" s="1">
        <v>3</v>
      </c>
      <c r="D1567" s="54" t="s">
        <v>606</v>
      </c>
      <c r="E1567" s="42" t="s">
        <v>1178</v>
      </c>
      <c r="I1567" s="72">
        <v>1811.39</v>
      </c>
      <c r="J1567" s="55">
        <v>45501</v>
      </c>
      <c r="K1567" s="55" t="s">
        <v>20</v>
      </c>
      <c r="N1567" t="str">
        <f t="shared" si="118"/>
        <v>SIM</v>
      </c>
      <c r="O1567" t="str">
        <f t="shared" si="117"/>
        <v/>
      </c>
      <c r="P1567" s="52" t="str">
        <f t="shared" si="119"/>
        <v>454933CESTAS BASICAS - NF 24967845501</v>
      </c>
      <c r="Q1567" s="1">
        <f>IF(A1567=0,"",VLOOKUP($A1567,RESUMO!$A$8:$B$107,2,FALSE))</f>
        <v>55</v>
      </c>
    </row>
    <row r="1568" spans="1:17" x14ac:dyDescent="0.25">
      <c r="A1568" s="53">
        <v>45493</v>
      </c>
      <c r="B1568" s="1">
        <v>3</v>
      </c>
      <c r="D1568" s="54" t="s">
        <v>651</v>
      </c>
      <c r="E1568" s="42" t="s">
        <v>1179</v>
      </c>
      <c r="I1568" s="72">
        <v>660</v>
      </c>
      <c r="J1568" s="55">
        <v>45504</v>
      </c>
      <c r="K1568" s="55" t="s">
        <v>148</v>
      </c>
      <c r="N1568" t="str">
        <f t="shared" si="118"/>
        <v>SIM</v>
      </c>
      <c r="O1568" t="str">
        <f t="shared" si="117"/>
        <v/>
      </c>
      <c r="P1568" s="52" t="str">
        <f t="shared" si="119"/>
        <v>454933LOCAÇÃO DE CAÇAMBAS - NF 169945504</v>
      </c>
      <c r="Q1568" s="1">
        <f>IF(A1568=0,"",VLOOKUP($A1568,RESUMO!$A$8:$B$107,2,FALSE))</f>
        <v>55</v>
      </c>
    </row>
    <row r="1569" spans="1:17" x14ac:dyDescent="0.25">
      <c r="A1569" s="53">
        <v>45493</v>
      </c>
      <c r="B1569" s="1">
        <v>3</v>
      </c>
      <c r="D1569" s="54" t="s">
        <v>271</v>
      </c>
      <c r="E1569" s="42" t="s">
        <v>1180</v>
      </c>
      <c r="I1569" s="72">
        <v>1493.5</v>
      </c>
      <c r="J1569" s="55">
        <v>45504</v>
      </c>
      <c r="K1569" s="55" t="s">
        <v>33</v>
      </c>
      <c r="N1569" t="str">
        <f t="shared" si="118"/>
        <v>SIM</v>
      </c>
      <c r="O1569" t="str">
        <f t="shared" si="117"/>
        <v/>
      </c>
      <c r="P1569" s="52" t="str">
        <f t="shared" si="119"/>
        <v>454933MATERIAIS DIVERSOS - NF 214445504</v>
      </c>
      <c r="Q1569" s="1">
        <f>IF(A1569=0,"",VLOOKUP($A1569,RESUMO!$A$8:$B$107,2,FALSE))</f>
        <v>55</v>
      </c>
    </row>
    <row r="1570" spans="1:17" x14ac:dyDescent="0.25">
      <c r="A1570" s="53">
        <v>45493</v>
      </c>
      <c r="B1570" s="1">
        <v>3</v>
      </c>
      <c r="D1570" s="54" t="s">
        <v>592</v>
      </c>
      <c r="E1570" s="42" t="s">
        <v>1181</v>
      </c>
      <c r="I1570" s="72">
        <v>586.29999999999995</v>
      </c>
      <c r="J1570" s="55">
        <v>45506</v>
      </c>
      <c r="K1570" s="55" t="s">
        <v>33</v>
      </c>
      <c r="N1570" t="str">
        <f t="shared" si="118"/>
        <v>SIM</v>
      </c>
      <c r="O1570" t="str">
        <f t="shared" si="117"/>
        <v/>
      </c>
      <c r="P1570" s="52" t="str">
        <f t="shared" si="119"/>
        <v>454933MATERIAIS HIDRAULICOS - NF 91755145506</v>
      </c>
      <c r="Q1570" s="1">
        <f>IF(A1570=0,"",VLOOKUP($A1570,RESUMO!$A$8:$B$107,2,FALSE))</f>
        <v>55</v>
      </c>
    </row>
    <row r="1571" spans="1:17" x14ac:dyDescent="0.25">
      <c r="A1571" s="53">
        <v>45493</v>
      </c>
      <c r="B1571" s="1">
        <v>3</v>
      </c>
      <c r="D1571" s="54" t="s">
        <v>145</v>
      </c>
      <c r="E1571" s="42" t="s">
        <v>1182</v>
      </c>
      <c r="I1571" s="72">
        <v>100</v>
      </c>
      <c r="J1571" s="55">
        <v>45506</v>
      </c>
      <c r="K1571" s="55" t="s">
        <v>148</v>
      </c>
      <c r="N1571" t="str">
        <f t="shared" si="118"/>
        <v>SIM</v>
      </c>
      <c r="O1571" t="str">
        <f t="shared" si="117"/>
        <v/>
      </c>
      <c r="P1571" s="52" t="str">
        <f t="shared" si="119"/>
        <v>454933ESMERILHADEIRA - NF 2519245506</v>
      </c>
      <c r="Q1571" s="1">
        <f>IF(A1571=0,"",VLOOKUP($A1571,RESUMO!$A$8:$B$107,2,FALSE))</f>
        <v>55</v>
      </c>
    </row>
    <row r="1572" spans="1:17" x14ac:dyDescent="0.25">
      <c r="A1572" s="53">
        <v>45509</v>
      </c>
      <c r="B1572" s="1">
        <v>1</v>
      </c>
      <c r="C1572" s="51" t="s">
        <v>790</v>
      </c>
      <c r="D1572" s="54" t="s">
        <v>791</v>
      </c>
      <c r="E1572" s="42" t="s">
        <v>19</v>
      </c>
      <c r="I1572" s="72">
        <v>1920</v>
      </c>
      <c r="J1572" s="53">
        <v>45509</v>
      </c>
      <c r="K1572" s="55" t="s">
        <v>20</v>
      </c>
      <c r="N1572" t="str">
        <f t="shared" si="118"/>
        <v>NÃO</v>
      </c>
      <c r="O1572" t="str">
        <f t="shared" si="117"/>
        <v/>
      </c>
      <c r="P1572" s="52" t="str">
        <f t="shared" si="119"/>
        <v>45509100000012793DIÁRIA45509</v>
      </c>
      <c r="Q1572" s="1">
        <f>IF(A1572=0,"",VLOOKUP($A1572,RESUMO!$A$8:$B$107,2,FALSE))</f>
        <v>56</v>
      </c>
    </row>
    <row r="1573" spans="1:17" x14ac:dyDescent="0.25">
      <c r="A1573" s="53">
        <v>45509</v>
      </c>
      <c r="B1573" s="1">
        <v>1</v>
      </c>
      <c r="C1573" t="s">
        <v>282</v>
      </c>
      <c r="D1573" t="s">
        <v>283</v>
      </c>
      <c r="E1573" s="42" t="s">
        <v>19</v>
      </c>
      <c r="I1573" s="72">
        <v>1760</v>
      </c>
      <c r="J1573" s="53">
        <v>45509</v>
      </c>
      <c r="K1573" s="55" t="s">
        <v>20</v>
      </c>
      <c r="N1573" t="str">
        <f t="shared" si="118"/>
        <v>NÃO</v>
      </c>
      <c r="O1573" t="str">
        <f t="shared" si="117"/>
        <v/>
      </c>
      <c r="P1573" s="52" t="str">
        <f t="shared" si="119"/>
        <v>45509114758063613DIÁRIA45509</v>
      </c>
      <c r="Q1573" s="1">
        <f>IF(A1573=0,"",VLOOKUP($A1573,RESUMO!$A$8:$B$107,2,FALSE))</f>
        <v>56</v>
      </c>
    </row>
    <row r="1574" spans="1:17" x14ac:dyDescent="0.25">
      <c r="A1574" s="53">
        <v>45509</v>
      </c>
      <c r="B1574" s="1">
        <v>1</v>
      </c>
      <c r="C1574" t="s">
        <v>34</v>
      </c>
      <c r="D1574" t="s">
        <v>35</v>
      </c>
      <c r="E1574" s="42" t="s">
        <v>19</v>
      </c>
      <c r="I1574" s="72">
        <v>1300</v>
      </c>
      <c r="J1574" s="53">
        <v>45509</v>
      </c>
      <c r="K1574" s="55" t="s">
        <v>20</v>
      </c>
      <c r="N1574" t="str">
        <f t="shared" si="118"/>
        <v>NÃO</v>
      </c>
      <c r="O1574" t="str">
        <f t="shared" si="117"/>
        <v/>
      </c>
      <c r="P1574" s="52" t="str">
        <f t="shared" si="119"/>
        <v>45509170428051600DIÁRIA45509</v>
      </c>
      <c r="Q1574" s="1">
        <f>IF(A1574=0,"",VLOOKUP($A1574,RESUMO!$A$8:$B$107,2,FALSE))</f>
        <v>56</v>
      </c>
    </row>
    <row r="1575" spans="1:17" x14ac:dyDescent="0.25">
      <c r="A1575" s="53">
        <v>45509</v>
      </c>
      <c r="B1575" s="1">
        <v>1</v>
      </c>
      <c r="C1575" s="67" t="s">
        <v>529</v>
      </c>
      <c r="D1575" s="54" t="s">
        <v>530</v>
      </c>
      <c r="E1575" s="42" t="s">
        <v>19</v>
      </c>
      <c r="I1575" s="72">
        <v>3084</v>
      </c>
      <c r="J1575" s="53">
        <v>45509</v>
      </c>
      <c r="K1575" s="55" t="s">
        <v>20</v>
      </c>
      <c r="N1575" t="str">
        <f t="shared" si="118"/>
        <v>NÃO</v>
      </c>
      <c r="O1575" t="str">
        <f t="shared" si="117"/>
        <v/>
      </c>
      <c r="P1575" s="52" t="str">
        <f t="shared" si="119"/>
        <v>45509193649070600DIÁRIA45509</v>
      </c>
      <c r="Q1575" s="1">
        <f>IF(A1575=0,"",VLOOKUP($A1575,RESUMO!$A$8:$B$107,2,FALSE))</f>
        <v>56</v>
      </c>
    </row>
    <row r="1576" spans="1:17" x14ac:dyDescent="0.25">
      <c r="A1576" s="53">
        <v>45509</v>
      </c>
      <c r="B1576" s="1">
        <v>1</v>
      </c>
      <c r="C1576" t="s">
        <v>391</v>
      </c>
      <c r="D1576" t="s">
        <v>392</v>
      </c>
      <c r="E1576" s="42" t="s">
        <v>19</v>
      </c>
      <c r="I1576" s="72">
        <v>2400</v>
      </c>
      <c r="J1576" s="53">
        <v>45509</v>
      </c>
      <c r="K1576" s="55" t="s">
        <v>20</v>
      </c>
      <c r="N1576" t="str">
        <f t="shared" si="118"/>
        <v>NÃO</v>
      </c>
      <c r="O1576" t="str">
        <f t="shared" si="117"/>
        <v/>
      </c>
      <c r="P1576" s="52" t="str">
        <f t="shared" si="119"/>
        <v>45509111776778650DIÁRIA45509</v>
      </c>
      <c r="Q1576" s="1">
        <f>IF(A1576=0,"",VLOOKUP($A1576,RESUMO!$A$8:$B$107,2,FALSE))</f>
        <v>56</v>
      </c>
    </row>
    <row r="1577" spans="1:17" x14ac:dyDescent="0.25">
      <c r="A1577" s="53">
        <v>45509</v>
      </c>
      <c r="B1577" s="1">
        <v>2</v>
      </c>
      <c r="D1577" s="54" t="s">
        <v>78</v>
      </c>
      <c r="E1577" s="42" t="s">
        <v>1183</v>
      </c>
      <c r="I1577" s="72">
        <v>1395</v>
      </c>
      <c r="J1577" s="55">
        <v>45509</v>
      </c>
      <c r="K1577" s="55" t="s">
        <v>33</v>
      </c>
      <c r="N1577" t="str">
        <f t="shared" si="118"/>
        <v>NÃO</v>
      </c>
      <c r="O1577" t="str">
        <f t="shared" si="117"/>
        <v/>
      </c>
      <c r="P1577" s="52" t="str">
        <f t="shared" si="119"/>
        <v>455092AREIA - PED. Nº 474345509</v>
      </c>
      <c r="Q1577" s="1">
        <f>IF(A1577=0,"",VLOOKUP($A1577,RESUMO!$A$8:$B$107,2,FALSE))</f>
        <v>56</v>
      </c>
    </row>
    <row r="1578" spans="1:17" x14ac:dyDescent="0.25">
      <c r="A1578" s="53">
        <v>45509</v>
      </c>
      <c r="B1578" s="1">
        <v>3</v>
      </c>
      <c r="D1578" s="54" t="s">
        <v>1184</v>
      </c>
      <c r="E1578" s="42" t="s">
        <v>1125</v>
      </c>
      <c r="I1578" s="72">
        <v>259.88</v>
      </c>
      <c r="J1578" s="55">
        <v>45511</v>
      </c>
      <c r="K1578" s="55" t="s">
        <v>33</v>
      </c>
      <c r="N1578" t="str">
        <f t="shared" si="118"/>
        <v>SIM</v>
      </c>
      <c r="O1578" t="str">
        <f t="shared" si="117"/>
        <v/>
      </c>
      <c r="P1578" s="52" t="str">
        <f t="shared" si="119"/>
        <v>455093JOELHO E TUBO - NF 46676545511</v>
      </c>
      <c r="Q1578" s="1">
        <f>IF(A1578=0,"",VLOOKUP($A1578,RESUMO!$A$8:$B$107,2,FALSE))</f>
        <v>56</v>
      </c>
    </row>
    <row r="1579" spans="1:17" x14ac:dyDescent="0.25">
      <c r="A1579" s="53">
        <v>45509</v>
      </c>
      <c r="B1579" s="1">
        <v>3</v>
      </c>
      <c r="D1579" s="54" t="s">
        <v>1184</v>
      </c>
      <c r="E1579" s="42" t="s">
        <v>1126</v>
      </c>
      <c r="I1579" s="72">
        <v>2441.62</v>
      </c>
      <c r="J1579" s="55">
        <v>45511</v>
      </c>
      <c r="K1579" s="55" t="s">
        <v>33</v>
      </c>
      <c r="N1579" t="str">
        <f t="shared" si="118"/>
        <v>SIM</v>
      </c>
      <c r="O1579" t="str">
        <f t="shared" si="117"/>
        <v/>
      </c>
      <c r="P1579" s="52" t="str">
        <f t="shared" si="119"/>
        <v>455093MATERIAIS HIDRAULICOS - NF 46676645511</v>
      </c>
      <c r="Q1579" s="1">
        <f>IF(A1579=0,"",VLOOKUP($A1579,RESUMO!$A$8:$B$107,2,FALSE))</f>
        <v>56</v>
      </c>
    </row>
    <row r="1580" spans="1:17" x14ac:dyDescent="0.25">
      <c r="A1580" s="53">
        <v>45509</v>
      </c>
      <c r="B1580" s="1">
        <v>3</v>
      </c>
      <c r="D1580" s="54" t="s">
        <v>271</v>
      </c>
      <c r="E1580" s="42" t="s">
        <v>1185</v>
      </c>
      <c r="I1580" s="72">
        <v>941.32</v>
      </c>
      <c r="J1580" s="55">
        <v>45511</v>
      </c>
      <c r="K1580" s="55" t="s">
        <v>33</v>
      </c>
      <c r="N1580" t="str">
        <f t="shared" si="118"/>
        <v>NÃO</v>
      </c>
      <c r="O1580" t="str">
        <f t="shared" si="117"/>
        <v/>
      </c>
      <c r="P1580" s="52" t="str">
        <f t="shared" si="119"/>
        <v>455093MATERIAIS DIVERSOS - N 214645511</v>
      </c>
      <c r="Q1580" s="1">
        <f>IF(A1580=0,"",VLOOKUP($A1580,RESUMO!$A$8:$B$107,2,FALSE))</f>
        <v>56</v>
      </c>
    </row>
    <row r="1581" spans="1:17" x14ac:dyDescent="0.25">
      <c r="A1581" s="53">
        <v>45509</v>
      </c>
      <c r="B1581" s="1">
        <v>3</v>
      </c>
      <c r="D1581" s="54" t="s">
        <v>1186</v>
      </c>
      <c r="E1581" s="42" t="s">
        <v>1187</v>
      </c>
      <c r="I1581" s="72">
        <v>569</v>
      </c>
      <c r="J1581" s="55">
        <v>45512</v>
      </c>
      <c r="K1581" s="55" t="s">
        <v>33</v>
      </c>
      <c r="N1581" t="str">
        <f t="shared" si="118"/>
        <v>SIM</v>
      </c>
      <c r="O1581" t="str">
        <f t="shared" si="117"/>
        <v/>
      </c>
      <c r="P1581" s="52" t="str">
        <f t="shared" si="119"/>
        <v>455093ARGAMASSA - NF 743845512</v>
      </c>
      <c r="Q1581" s="1">
        <f>IF(A1581=0,"",VLOOKUP($A1581,RESUMO!$A$8:$B$107,2,FALSE))</f>
        <v>56</v>
      </c>
    </row>
    <row r="1582" spans="1:17" x14ac:dyDescent="0.25">
      <c r="A1582" s="53">
        <v>45509</v>
      </c>
      <c r="B1582" s="1">
        <v>3</v>
      </c>
      <c r="D1582" s="54" t="s">
        <v>669</v>
      </c>
      <c r="E1582" s="42" t="s">
        <v>1188</v>
      </c>
      <c r="I1582" s="72">
        <v>1000.72</v>
      </c>
      <c r="J1582" s="55">
        <v>45512</v>
      </c>
      <c r="K1582" s="55" t="s">
        <v>148</v>
      </c>
      <c r="N1582" t="str">
        <f t="shared" si="118"/>
        <v>NÃO</v>
      </c>
      <c r="O1582" t="str">
        <f t="shared" si="117"/>
        <v/>
      </c>
      <c r="P1582" s="52" t="str">
        <f t="shared" si="119"/>
        <v>455093LOCAÇÃO DE ANDAIMES - ND 6387645512</v>
      </c>
      <c r="Q1582" s="1">
        <f>IF(A1582=0,"",VLOOKUP($A1582,RESUMO!$A$8:$B$107,2,FALSE))</f>
        <v>56</v>
      </c>
    </row>
    <row r="1583" spans="1:17" x14ac:dyDescent="0.25">
      <c r="A1583" s="53">
        <v>45509</v>
      </c>
      <c r="B1583" s="1">
        <v>3</v>
      </c>
      <c r="D1583" s="54" t="s">
        <v>1189</v>
      </c>
      <c r="I1583" s="72">
        <v>115</v>
      </c>
      <c r="J1583" s="55">
        <v>45512</v>
      </c>
      <c r="K1583" s="55" t="s">
        <v>53</v>
      </c>
      <c r="N1583" t="str">
        <f t="shared" si="118"/>
        <v>NÃO</v>
      </c>
      <c r="O1583" t="str">
        <f t="shared" si="117"/>
        <v/>
      </c>
      <c r="P1583" s="52" t="str">
        <f t="shared" si="119"/>
        <v>45509345512</v>
      </c>
      <c r="Q1583" s="1">
        <f>IF(A1583=0,"",VLOOKUP($A1583,RESUMO!$A$8:$B$107,2,FALSE))</f>
        <v>56</v>
      </c>
    </row>
    <row r="1584" spans="1:17" x14ac:dyDescent="0.25">
      <c r="A1584" s="53">
        <v>45509</v>
      </c>
      <c r="B1584" s="1">
        <v>3</v>
      </c>
      <c r="D1584" s="54" t="s">
        <v>145</v>
      </c>
      <c r="E1584" s="42" t="s">
        <v>1190</v>
      </c>
      <c r="I1584" s="72">
        <v>620</v>
      </c>
      <c r="J1584" s="55">
        <v>45513</v>
      </c>
      <c r="K1584" s="55" t="s">
        <v>148</v>
      </c>
      <c r="N1584" t="str">
        <f t="shared" si="118"/>
        <v>SIM</v>
      </c>
      <c r="O1584" t="str">
        <f t="shared" si="117"/>
        <v/>
      </c>
      <c r="P1584" s="52" t="str">
        <f t="shared" si="119"/>
        <v>455093MARTELO E BETONEIRA - NF 2529745513</v>
      </c>
      <c r="Q1584" s="1">
        <f>IF(A1584=0,"",VLOOKUP($A1584,RESUMO!$A$8:$B$107,2,FALSE))</f>
        <v>56</v>
      </c>
    </row>
    <row r="1585" spans="1:17" x14ac:dyDescent="0.25">
      <c r="A1585" s="53">
        <v>45509</v>
      </c>
      <c r="B1585" s="1">
        <v>3</v>
      </c>
      <c r="D1585" s="54" t="s">
        <v>1191</v>
      </c>
      <c r="E1585" s="42" t="s">
        <v>1192</v>
      </c>
      <c r="I1585" s="72">
        <v>593.36</v>
      </c>
      <c r="J1585" s="55">
        <v>45515</v>
      </c>
      <c r="K1585" s="55" t="s">
        <v>33</v>
      </c>
      <c r="N1585" t="str">
        <f t="shared" si="118"/>
        <v>SIM</v>
      </c>
      <c r="O1585" t="str">
        <f t="shared" si="117"/>
        <v/>
      </c>
      <c r="P1585" s="52" t="str">
        <f t="shared" si="119"/>
        <v>455093PROJETOR LED - NF 32164045515</v>
      </c>
      <c r="Q1585" s="1">
        <f>IF(A1585=0,"",VLOOKUP($A1585,RESUMO!$A$8:$B$107,2,FALSE))</f>
        <v>56</v>
      </c>
    </row>
    <row r="1586" spans="1:17" x14ac:dyDescent="0.25">
      <c r="A1586" s="53">
        <v>45509</v>
      </c>
      <c r="B1586" s="1">
        <v>3</v>
      </c>
      <c r="D1586" s="54" t="s">
        <v>651</v>
      </c>
      <c r="E1586" s="42" t="s">
        <v>1193</v>
      </c>
      <c r="I1586" s="72">
        <v>1650</v>
      </c>
      <c r="J1586" s="55">
        <v>45516</v>
      </c>
      <c r="K1586" s="55" t="s">
        <v>148</v>
      </c>
      <c r="N1586" t="str">
        <f t="shared" si="118"/>
        <v>SIM</v>
      </c>
      <c r="O1586" t="str">
        <f t="shared" si="117"/>
        <v/>
      </c>
      <c r="P1586" s="52" t="str">
        <f t="shared" si="119"/>
        <v>455093LOCAÇÃO DE CAÇAMBAS - NF 173545516</v>
      </c>
      <c r="Q1586" s="1">
        <f>IF(A1586=0,"",VLOOKUP($A1586,RESUMO!$A$8:$B$107,2,FALSE))</f>
        <v>56</v>
      </c>
    </row>
    <row r="1587" spans="1:17" x14ac:dyDescent="0.25">
      <c r="A1587" s="53">
        <v>45509</v>
      </c>
      <c r="B1587" s="1">
        <v>5</v>
      </c>
      <c r="D1587" s="54" t="s">
        <v>1194</v>
      </c>
      <c r="I1587" s="72">
        <v>7595</v>
      </c>
      <c r="J1587" s="55">
        <v>45493</v>
      </c>
      <c r="K1587" s="55" t="s">
        <v>48</v>
      </c>
      <c r="N1587" t="str">
        <f t="shared" si="118"/>
        <v>NÃO</v>
      </c>
      <c r="O1587" t="str">
        <f t="shared" si="117"/>
        <v>SIM</v>
      </c>
      <c r="P1587" s="52" t="str">
        <f t="shared" si="119"/>
        <v>45509545493</v>
      </c>
      <c r="Q1587" s="1">
        <f>IF(A1587=0,"",VLOOKUP($A1587,RESUMO!$A$8:$B$107,2,FALSE))</f>
        <v>56</v>
      </c>
    </row>
    <row r="1588" spans="1:17" x14ac:dyDescent="0.25">
      <c r="A1588" s="53">
        <v>45509</v>
      </c>
      <c r="B1588" s="1">
        <v>5</v>
      </c>
      <c r="D1588" s="54" t="s">
        <v>1195</v>
      </c>
      <c r="E1588" s="42" t="s">
        <v>1196</v>
      </c>
      <c r="I1588" s="72">
        <v>186</v>
      </c>
      <c r="J1588" s="55">
        <v>45499</v>
      </c>
      <c r="K1588" s="55" t="s">
        <v>20</v>
      </c>
      <c r="N1588" t="str">
        <f t="shared" si="118"/>
        <v>SIM</v>
      </c>
      <c r="O1588" t="str">
        <f t="shared" si="117"/>
        <v>SIM</v>
      </c>
      <c r="P1588" s="52" t="str">
        <f t="shared" si="119"/>
        <v>455095REALIZAÇÃO DE EXAMES - NF 315045499</v>
      </c>
      <c r="Q1588" s="1">
        <f>IF(A1588=0,"",VLOOKUP($A1588,RESUMO!$A$8:$B$107,2,FALSE))</f>
        <v>56</v>
      </c>
    </row>
    <row r="1589" spans="1:17" x14ac:dyDescent="0.25">
      <c r="A1589" s="53">
        <v>45509</v>
      </c>
      <c r="B1589" s="1">
        <v>5</v>
      </c>
      <c r="D1589" s="54" t="s">
        <v>1197</v>
      </c>
      <c r="E1589" s="42" t="s">
        <v>1198</v>
      </c>
      <c r="I1589" s="72">
        <v>467.18</v>
      </c>
      <c r="J1589" s="55">
        <v>45497</v>
      </c>
      <c r="K1589" s="55" t="s">
        <v>33</v>
      </c>
      <c r="N1589" t="str">
        <f t="shared" si="118"/>
        <v>SIM</v>
      </c>
      <c r="O1589" t="str">
        <f t="shared" si="117"/>
        <v>SIM</v>
      </c>
      <c r="P1589" s="52" t="str">
        <f t="shared" si="119"/>
        <v>455095LIXA, ROLO, TINTA - NF 1881245497</v>
      </c>
      <c r="Q1589" s="1">
        <f>IF(A1589=0,"",VLOOKUP($A1589,RESUMO!$A$8:$B$107,2,FALSE))</f>
        <v>56</v>
      </c>
    </row>
    <row r="1590" spans="1:17" x14ac:dyDescent="0.25">
      <c r="A1590" s="53">
        <v>45524</v>
      </c>
      <c r="B1590" s="1">
        <v>1</v>
      </c>
      <c r="C1590" s="51" t="s">
        <v>790</v>
      </c>
      <c r="D1590" s="54" t="s">
        <v>791</v>
      </c>
      <c r="E1590" s="42" t="s">
        <v>19</v>
      </c>
      <c r="I1590" s="72">
        <v>1600</v>
      </c>
      <c r="J1590" s="53">
        <v>45524</v>
      </c>
      <c r="K1590" s="55" t="s">
        <v>20</v>
      </c>
      <c r="N1590" t="str">
        <f t="shared" si="118"/>
        <v>NÃO</v>
      </c>
      <c r="O1590" t="str">
        <f t="shared" si="117"/>
        <v/>
      </c>
      <c r="P1590" s="52" t="str">
        <f t="shared" si="119"/>
        <v>45524100000012793DIÁRIA45524</v>
      </c>
      <c r="Q1590" s="1">
        <f>IF(A1590=0,"",VLOOKUP($A1590,RESUMO!$A$8:$B$107,2,FALSE))</f>
        <v>57</v>
      </c>
    </row>
    <row r="1591" spans="1:17" x14ac:dyDescent="0.25">
      <c r="A1591" s="53">
        <v>45524</v>
      </c>
      <c r="B1591" s="1">
        <v>1</v>
      </c>
      <c r="C1591" t="s">
        <v>282</v>
      </c>
      <c r="D1591" t="s">
        <v>283</v>
      </c>
      <c r="E1591" s="42" t="s">
        <v>19</v>
      </c>
      <c r="I1591" s="72">
        <v>1600</v>
      </c>
      <c r="J1591" s="53">
        <v>45524</v>
      </c>
      <c r="K1591" s="55" t="s">
        <v>20</v>
      </c>
      <c r="N1591" t="str">
        <f t="shared" si="118"/>
        <v>NÃO</v>
      </c>
      <c r="O1591" t="str">
        <f t="shared" si="117"/>
        <v/>
      </c>
      <c r="P1591" s="52" t="str">
        <f t="shared" si="119"/>
        <v>45524114758063613DIÁRIA45524</v>
      </c>
      <c r="Q1591" s="1">
        <f>IF(A1591=0,"",VLOOKUP($A1591,RESUMO!$A$8:$B$107,2,FALSE))</f>
        <v>57</v>
      </c>
    </row>
    <row r="1592" spans="1:17" x14ac:dyDescent="0.25">
      <c r="A1592" s="53">
        <v>45524</v>
      </c>
      <c r="B1592" s="1">
        <v>1</v>
      </c>
      <c r="C1592" t="s">
        <v>34</v>
      </c>
      <c r="D1592" t="s">
        <v>35</v>
      </c>
      <c r="E1592" s="42" t="s">
        <v>19</v>
      </c>
      <c r="I1592" s="72">
        <v>1300</v>
      </c>
      <c r="J1592" s="53">
        <v>45524</v>
      </c>
      <c r="K1592" s="55" t="s">
        <v>20</v>
      </c>
      <c r="N1592" t="str">
        <f t="shared" si="118"/>
        <v>NÃO</v>
      </c>
      <c r="O1592" t="str">
        <f t="shared" si="117"/>
        <v/>
      </c>
      <c r="P1592" s="52" t="str">
        <f t="shared" si="119"/>
        <v>45524170428051600DIÁRIA45524</v>
      </c>
      <c r="Q1592" s="1">
        <f>IF(A1592=0,"",VLOOKUP($A1592,RESUMO!$A$8:$B$107,2,FALSE))</f>
        <v>57</v>
      </c>
    </row>
    <row r="1593" spans="1:17" x14ac:dyDescent="0.25">
      <c r="A1593" s="53">
        <v>45524</v>
      </c>
      <c r="B1593" s="1">
        <v>1</v>
      </c>
      <c r="C1593" s="67" t="s">
        <v>529</v>
      </c>
      <c r="D1593" s="54" t="s">
        <v>530</v>
      </c>
      <c r="E1593" s="42" t="s">
        <v>19</v>
      </c>
      <c r="I1593" s="72">
        <v>1799</v>
      </c>
      <c r="J1593" s="53">
        <v>45524</v>
      </c>
      <c r="K1593" s="55" t="s">
        <v>20</v>
      </c>
      <c r="N1593" t="str">
        <f t="shared" si="118"/>
        <v>NÃO</v>
      </c>
      <c r="O1593" t="str">
        <f t="shared" si="117"/>
        <v/>
      </c>
      <c r="P1593" s="52" t="str">
        <f t="shared" si="119"/>
        <v>45524193649070600DIÁRIA45524</v>
      </c>
      <c r="Q1593" s="1">
        <f>IF(A1593=0,"",VLOOKUP($A1593,RESUMO!$A$8:$B$107,2,FALSE))</f>
        <v>57</v>
      </c>
    </row>
    <row r="1594" spans="1:17" x14ac:dyDescent="0.25">
      <c r="A1594" s="53">
        <v>45524</v>
      </c>
      <c r="B1594" s="1">
        <v>1</v>
      </c>
      <c r="C1594" t="s">
        <v>391</v>
      </c>
      <c r="D1594" t="s">
        <v>392</v>
      </c>
      <c r="E1594" s="42" t="s">
        <v>19</v>
      </c>
      <c r="I1594" s="72">
        <v>2000</v>
      </c>
      <c r="J1594" s="53">
        <v>45524</v>
      </c>
      <c r="K1594" s="55" t="s">
        <v>20</v>
      </c>
      <c r="N1594" t="str">
        <f t="shared" si="118"/>
        <v>NÃO</v>
      </c>
      <c r="O1594" t="str">
        <f t="shared" si="117"/>
        <v/>
      </c>
      <c r="P1594" s="52" t="str">
        <f t="shared" si="119"/>
        <v>45524111776778650DIÁRIA45524</v>
      </c>
      <c r="Q1594" s="1">
        <f>IF(A1594=0,"",VLOOKUP($A1594,RESUMO!$A$8:$B$107,2,FALSE))</f>
        <v>57</v>
      </c>
    </row>
    <row r="1595" spans="1:17" x14ac:dyDescent="0.25">
      <c r="A1595" s="53">
        <v>45524</v>
      </c>
      <c r="B1595" s="1">
        <v>3</v>
      </c>
      <c r="D1595" s="54" t="s">
        <v>398</v>
      </c>
      <c r="E1595" s="42" t="s">
        <v>1199</v>
      </c>
      <c r="I1595" s="72">
        <v>607.86</v>
      </c>
      <c r="J1595" s="55">
        <v>45524</v>
      </c>
      <c r="K1595" s="55" t="s">
        <v>148</v>
      </c>
      <c r="N1595" t="str">
        <f t="shared" si="118"/>
        <v>NÃO</v>
      </c>
      <c r="O1595" t="str">
        <f t="shared" si="117"/>
        <v/>
      </c>
      <c r="P1595" s="52" t="str">
        <f t="shared" si="119"/>
        <v>455243LOCAÇÃO DE ANDAIMES - ND 75445524</v>
      </c>
      <c r="Q1595" s="1">
        <f>IF(A1595=0,"",VLOOKUP($A1595,RESUMO!$A$8:$B$107,2,FALSE))</f>
        <v>57</v>
      </c>
    </row>
    <row r="1596" spans="1:17" x14ac:dyDescent="0.25">
      <c r="A1596" s="53">
        <v>45524</v>
      </c>
      <c r="B1596" s="1">
        <v>3</v>
      </c>
      <c r="D1596" s="54" t="s">
        <v>271</v>
      </c>
      <c r="E1596" s="42" t="s">
        <v>1200</v>
      </c>
      <c r="I1596" s="72">
        <v>2046.75</v>
      </c>
      <c r="J1596" s="55">
        <v>45526</v>
      </c>
      <c r="K1596" s="55" t="s">
        <v>33</v>
      </c>
      <c r="N1596" t="str">
        <f t="shared" si="118"/>
        <v>SIM</v>
      </c>
      <c r="O1596" t="str">
        <f t="shared" si="117"/>
        <v/>
      </c>
      <c r="P1596" s="52" t="str">
        <f t="shared" si="119"/>
        <v>455243MATERIAIS DIVERSOS - NF 130345526</v>
      </c>
      <c r="Q1596" s="1">
        <f>IF(A1596=0,"",VLOOKUP($A1596,RESUMO!$A$8:$B$107,2,FALSE))</f>
        <v>57</v>
      </c>
    </row>
    <row r="1597" spans="1:17" x14ac:dyDescent="0.25">
      <c r="A1597" s="53">
        <v>45524</v>
      </c>
      <c r="B1597" s="1">
        <v>3</v>
      </c>
      <c r="D1597" s="54" t="s">
        <v>1201</v>
      </c>
      <c r="E1597" s="42" t="s">
        <v>1202</v>
      </c>
      <c r="I1597" s="72">
        <v>526.20000000000005</v>
      </c>
      <c r="J1597" s="55">
        <v>45526</v>
      </c>
      <c r="K1597" s="55" t="s">
        <v>33</v>
      </c>
      <c r="N1597" t="str">
        <f t="shared" si="118"/>
        <v>SIM</v>
      </c>
      <c r="O1597" t="str">
        <f t="shared" si="117"/>
        <v/>
      </c>
      <c r="P1597" s="52" t="str">
        <f t="shared" si="119"/>
        <v>455243PAPELAO ONDULADO - NF 1565745526</v>
      </c>
      <c r="Q1597" s="1">
        <f>IF(A1597=0,"",VLOOKUP($A1597,RESUMO!$A$8:$B$107,2,FALSE))</f>
        <v>57</v>
      </c>
    </row>
    <row r="1598" spans="1:17" x14ac:dyDescent="0.25">
      <c r="A1598" s="53">
        <v>45524</v>
      </c>
      <c r="B1598" s="1">
        <v>3</v>
      </c>
      <c r="D1598" s="54" t="s">
        <v>145</v>
      </c>
      <c r="E1598" s="42" t="s">
        <v>1203</v>
      </c>
      <c r="I1598" s="72">
        <v>75</v>
      </c>
      <c r="J1598" s="55">
        <v>45527</v>
      </c>
      <c r="K1598" s="55" t="s">
        <v>148</v>
      </c>
      <c r="N1598" t="str">
        <f t="shared" si="118"/>
        <v>SIM</v>
      </c>
      <c r="O1598" t="str">
        <f t="shared" si="117"/>
        <v/>
      </c>
      <c r="P1598" s="52" t="str">
        <f t="shared" si="119"/>
        <v>455243LIXADEIRA - NF 2543745527</v>
      </c>
      <c r="Q1598" s="1">
        <f>IF(A1598=0,"",VLOOKUP($A1598,RESUMO!$A$8:$B$107,2,FALSE))</f>
        <v>57</v>
      </c>
    </row>
    <row r="1599" spans="1:17" x14ac:dyDescent="0.25">
      <c r="A1599" s="53">
        <v>45524</v>
      </c>
      <c r="B1599" s="1">
        <v>3</v>
      </c>
      <c r="D1599" s="54" t="s">
        <v>606</v>
      </c>
      <c r="E1599" s="42" t="s">
        <v>1204</v>
      </c>
      <c r="I1599" s="72">
        <v>1301.8499999999999</v>
      </c>
      <c r="J1599" s="55">
        <v>45532</v>
      </c>
      <c r="K1599" s="55" t="s">
        <v>20</v>
      </c>
      <c r="N1599" t="str">
        <f t="shared" si="118"/>
        <v>SIM</v>
      </c>
      <c r="O1599" t="str">
        <f t="shared" si="117"/>
        <v/>
      </c>
      <c r="P1599" s="52" t="str">
        <f t="shared" si="119"/>
        <v>455243CESTAS BASICAS - NF 25319245532</v>
      </c>
      <c r="Q1599" s="1">
        <f>IF(A1599=0,"",VLOOKUP($A1599,RESUMO!$A$8:$B$107,2,FALSE))</f>
        <v>57</v>
      </c>
    </row>
    <row r="1600" spans="1:17" x14ac:dyDescent="0.25">
      <c r="A1600" s="53">
        <v>45524</v>
      </c>
      <c r="B1600" s="1">
        <v>3</v>
      </c>
      <c r="D1600" s="54" t="s">
        <v>592</v>
      </c>
      <c r="E1600" s="42" t="s">
        <v>1205</v>
      </c>
      <c r="I1600" s="72">
        <v>2180.48</v>
      </c>
      <c r="J1600" s="55">
        <v>45534</v>
      </c>
      <c r="K1600" s="55" t="s">
        <v>33</v>
      </c>
      <c r="N1600" t="str">
        <f t="shared" si="118"/>
        <v>SIM</v>
      </c>
      <c r="O1600" t="str">
        <f t="shared" si="117"/>
        <v/>
      </c>
      <c r="P1600" s="52" t="str">
        <f t="shared" si="119"/>
        <v>455243MATERIAIS HIDRAULICOS - NF 47751345534</v>
      </c>
      <c r="Q1600" s="1">
        <f>IF(A1600=0,"",VLOOKUP($A1600,RESUMO!$A$8:$B$107,2,FALSE))</f>
        <v>57</v>
      </c>
    </row>
    <row r="1601" spans="1:17" x14ac:dyDescent="0.25">
      <c r="A1601" s="53">
        <v>45524</v>
      </c>
      <c r="B1601" s="1">
        <v>3</v>
      </c>
      <c r="D1601" s="54" t="s">
        <v>592</v>
      </c>
      <c r="E1601" s="42" t="s">
        <v>1206</v>
      </c>
      <c r="I1601" s="72">
        <v>221.22</v>
      </c>
      <c r="J1601" s="55">
        <v>45534</v>
      </c>
      <c r="K1601" s="55" t="s">
        <v>33</v>
      </c>
      <c r="N1601" t="str">
        <f t="shared" si="118"/>
        <v>SIM</v>
      </c>
      <c r="O1601" t="str">
        <f t="shared" si="117"/>
        <v/>
      </c>
      <c r="P1601" s="52" t="str">
        <f t="shared" si="119"/>
        <v>455243CURVA - NF 47751445534</v>
      </c>
      <c r="Q1601" s="1">
        <f>IF(A1601=0,"",VLOOKUP($A1601,RESUMO!$A$8:$B$107,2,FALSE))</f>
        <v>57</v>
      </c>
    </row>
    <row r="1602" spans="1:17" x14ac:dyDescent="0.25">
      <c r="A1602" s="53">
        <v>45524</v>
      </c>
      <c r="B1602" s="1">
        <v>3</v>
      </c>
      <c r="D1602" s="54" t="s">
        <v>145</v>
      </c>
      <c r="E1602" s="42" t="s">
        <v>1207</v>
      </c>
      <c r="I1602" s="72">
        <v>100</v>
      </c>
      <c r="J1602" s="55">
        <v>45538</v>
      </c>
      <c r="K1602" s="55" t="s">
        <v>148</v>
      </c>
      <c r="N1602" t="str">
        <f t="shared" si="118"/>
        <v>SIM</v>
      </c>
      <c r="O1602" t="str">
        <f t="shared" si="117"/>
        <v/>
      </c>
      <c r="P1602" s="52" t="str">
        <f t="shared" si="119"/>
        <v>455243ESMERILHADEIRA - NF 2557045538</v>
      </c>
      <c r="Q1602" s="1">
        <f>IF(A1602=0,"",VLOOKUP($A1602,RESUMO!$A$8:$B$107,2,FALSE))</f>
        <v>57</v>
      </c>
    </row>
    <row r="1603" spans="1:17" x14ac:dyDescent="0.25">
      <c r="A1603" s="53">
        <v>45540</v>
      </c>
      <c r="B1603" s="1">
        <v>1</v>
      </c>
      <c r="C1603" s="51" t="s">
        <v>790</v>
      </c>
      <c r="D1603" s="54" t="s">
        <v>791</v>
      </c>
      <c r="E1603" s="42" t="s">
        <v>19</v>
      </c>
      <c r="I1603" s="72">
        <v>1760</v>
      </c>
      <c r="J1603" s="53">
        <v>45540</v>
      </c>
      <c r="K1603" s="55" t="s">
        <v>20</v>
      </c>
      <c r="N1603" t="str">
        <f t="shared" si="118"/>
        <v>NÃO</v>
      </c>
      <c r="O1603" t="str">
        <f t="shared" si="117"/>
        <v/>
      </c>
      <c r="P1603" s="52" t="str">
        <f t="shared" si="119"/>
        <v>45540100000012793DIÁRIA45540</v>
      </c>
      <c r="Q1603" s="1">
        <f>IF(A1603=0,"",VLOOKUP($A1603,RESUMO!$A$8:$B$107,2,FALSE))</f>
        <v>58</v>
      </c>
    </row>
    <row r="1604" spans="1:17" x14ac:dyDescent="0.25">
      <c r="A1604" s="53">
        <v>45540</v>
      </c>
      <c r="B1604" s="1">
        <v>1</v>
      </c>
      <c r="C1604" t="s">
        <v>282</v>
      </c>
      <c r="D1604" t="s">
        <v>283</v>
      </c>
      <c r="E1604" s="42" t="s">
        <v>19</v>
      </c>
      <c r="I1604" s="72">
        <v>1120</v>
      </c>
      <c r="J1604" s="53">
        <v>45540</v>
      </c>
      <c r="K1604" s="55" t="s">
        <v>20</v>
      </c>
      <c r="N1604" t="str">
        <f t="shared" si="118"/>
        <v>NÃO</v>
      </c>
      <c r="O1604" t="str">
        <f t="shared" si="117"/>
        <v/>
      </c>
      <c r="P1604" s="52" t="str">
        <f t="shared" si="119"/>
        <v>45540114758063613DIÁRIA45540</v>
      </c>
      <c r="Q1604" s="1">
        <f>IF(A1604=0,"",VLOOKUP($A1604,RESUMO!$A$8:$B$107,2,FALSE))</f>
        <v>58</v>
      </c>
    </row>
    <row r="1605" spans="1:17" x14ac:dyDescent="0.25">
      <c r="A1605" s="53">
        <v>45540</v>
      </c>
      <c r="B1605" s="1">
        <v>1</v>
      </c>
      <c r="C1605" s="67" t="s">
        <v>529</v>
      </c>
      <c r="D1605" s="54" t="s">
        <v>530</v>
      </c>
      <c r="E1605" s="42" t="s">
        <v>19</v>
      </c>
      <c r="I1605" s="72">
        <v>2313</v>
      </c>
      <c r="J1605" s="53">
        <v>45540</v>
      </c>
      <c r="K1605" s="55" t="s">
        <v>20</v>
      </c>
      <c r="N1605" t="str">
        <f t="shared" si="118"/>
        <v>NÃO</v>
      </c>
      <c r="O1605" t="str">
        <f t="shared" si="117"/>
        <v/>
      </c>
      <c r="P1605" s="52" t="str">
        <f t="shared" si="119"/>
        <v>45540193649070600DIÁRIA45540</v>
      </c>
      <c r="Q1605" s="1">
        <f>IF(A1605=0,"",VLOOKUP($A1605,RESUMO!$A$8:$B$107,2,FALSE))</f>
        <v>58</v>
      </c>
    </row>
    <row r="1606" spans="1:17" x14ac:dyDescent="0.25">
      <c r="A1606" s="53">
        <v>45540</v>
      </c>
      <c r="B1606" s="1">
        <v>1</v>
      </c>
      <c r="C1606" s="67" t="s">
        <v>1208</v>
      </c>
      <c r="D1606" s="54" t="s">
        <v>1209</v>
      </c>
      <c r="E1606" s="42" t="s">
        <v>19</v>
      </c>
      <c r="I1606" s="72">
        <v>390</v>
      </c>
      <c r="J1606" s="53">
        <v>45540</v>
      </c>
      <c r="K1606" s="55" t="s">
        <v>20</v>
      </c>
      <c r="N1606" t="str">
        <f t="shared" si="118"/>
        <v>NÃO</v>
      </c>
      <c r="O1606" t="str">
        <f t="shared" si="117"/>
        <v/>
      </c>
      <c r="P1606" s="52" t="str">
        <f t="shared" si="119"/>
        <v>45540114237332667DIÁRIA45540</v>
      </c>
      <c r="Q1606" s="1">
        <f>IF(A1606=0,"",VLOOKUP($A1606,RESUMO!$A$8:$B$107,2,FALSE))</f>
        <v>58</v>
      </c>
    </row>
    <row r="1607" spans="1:17" x14ac:dyDescent="0.25">
      <c r="A1607" s="53">
        <v>45540</v>
      </c>
      <c r="B1607" s="1">
        <v>1</v>
      </c>
      <c r="C1607" t="s">
        <v>391</v>
      </c>
      <c r="D1607" t="s">
        <v>392</v>
      </c>
      <c r="E1607" s="42" t="s">
        <v>19</v>
      </c>
      <c r="I1607" s="72">
        <v>2200</v>
      </c>
      <c r="J1607" s="53">
        <v>45540</v>
      </c>
      <c r="K1607" s="55" t="s">
        <v>20</v>
      </c>
      <c r="N1607" t="str">
        <f t="shared" si="118"/>
        <v>NÃO</v>
      </c>
      <c r="O1607" t="str">
        <f t="shared" si="117"/>
        <v/>
      </c>
      <c r="P1607" s="52" t="str">
        <f t="shared" si="119"/>
        <v>45540111776778650DIÁRIA45540</v>
      </c>
      <c r="Q1607" s="1">
        <f>IF(A1607=0,"",VLOOKUP($A1607,RESUMO!$A$8:$B$107,2,FALSE))</f>
        <v>58</v>
      </c>
    </row>
    <row r="1608" spans="1:17" x14ac:dyDescent="0.25">
      <c r="A1608" s="53">
        <v>45540</v>
      </c>
      <c r="B1608" s="1">
        <v>3</v>
      </c>
      <c r="D1608" s="54" t="s">
        <v>1210</v>
      </c>
      <c r="I1608" s="72">
        <v>115</v>
      </c>
      <c r="J1608" s="55">
        <v>45544</v>
      </c>
      <c r="K1608" s="55" t="s">
        <v>53</v>
      </c>
      <c r="N1608" t="str">
        <f t="shared" si="118"/>
        <v>NÃO</v>
      </c>
      <c r="O1608" t="str">
        <f t="shared" si="117"/>
        <v/>
      </c>
      <c r="P1608" s="52" t="str">
        <f t="shared" si="119"/>
        <v>45540345544</v>
      </c>
      <c r="Q1608" s="1">
        <f>IF(A1608=0,"",VLOOKUP($A1608,RESUMO!$A$8:$B$107,2,FALSE))</f>
        <v>58</v>
      </c>
    </row>
    <row r="1609" spans="1:17" x14ac:dyDescent="0.25">
      <c r="A1609" s="53">
        <v>45540</v>
      </c>
      <c r="B1609" s="1">
        <v>3</v>
      </c>
      <c r="D1609" s="54" t="s">
        <v>271</v>
      </c>
      <c r="E1609" s="42" t="s">
        <v>1211</v>
      </c>
      <c r="I1609" s="72">
        <v>1480.26</v>
      </c>
      <c r="J1609" s="55">
        <v>45544</v>
      </c>
      <c r="K1609" s="55" t="s">
        <v>33</v>
      </c>
      <c r="N1609" t="str">
        <f t="shared" si="118"/>
        <v>SIM</v>
      </c>
      <c r="O1609" t="str">
        <f t="shared" si="117"/>
        <v/>
      </c>
      <c r="P1609" s="52" t="str">
        <f t="shared" si="119"/>
        <v>455403MATERIAIS DIVERSOS - NF 131345544</v>
      </c>
      <c r="Q1609" s="1">
        <f>IF(A1609=0,"",VLOOKUP($A1609,RESUMO!$A$8:$B$107,2,FALSE))</f>
        <v>58</v>
      </c>
    </row>
    <row r="1610" spans="1:17" x14ac:dyDescent="0.25">
      <c r="A1610" s="53">
        <v>45540</v>
      </c>
      <c r="B1610" s="1">
        <v>3</v>
      </c>
      <c r="D1610" s="54" t="s">
        <v>669</v>
      </c>
      <c r="E1610" s="42" t="s">
        <v>1212</v>
      </c>
      <c r="I1610" s="72">
        <v>1000.72</v>
      </c>
      <c r="J1610" s="55">
        <v>45544</v>
      </c>
      <c r="K1610" s="55" t="s">
        <v>148</v>
      </c>
      <c r="N1610" t="str">
        <f t="shared" si="118"/>
        <v>NÃO</v>
      </c>
      <c r="O1610" t="str">
        <f t="shared" si="117"/>
        <v/>
      </c>
      <c r="P1610" s="52" t="str">
        <f t="shared" si="119"/>
        <v>455403LOCAÇÃO DE ANDAIMES - ND 6411945544</v>
      </c>
      <c r="Q1610" s="1">
        <f>IF(A1610=0,"",VLOOKUP($A1610,RESUMO!$A$8:$B$107,2,FALSE))</f>
        <v>58</v>
      </c>
    </row>
    <row r="1611" spans="1:17" x14ac:dyDescent="0.25">
      <c r="A1611" s="53">
        <v>45540</v>
      </c>
      <c r="B1611" s="1">
        <v>3</v>
      </c>
      <c r="D1611" s="54" t="s">
        <v>145</v>
      </c>
      <c r="E1611" s="42" t="s">
        <v>1213</v>
      </c>
      <c r="I1611" s="72">
        <v>270</v>
      </c>
      <c r="J1611" s="55">
        <v>45545</v>
      </c>
      <c r="K1611" s="55" t="s">
        <v>148</v>
      </c>
      <c r="N1611" t="str">
        <f t="shared" si="118"/>
        <v>SIM</v>
      </c>
      <c r="O1611" t="str">
        <f t="shared" si="117"/>
        <v/>
      </c>
      <c r="P1611" s="52" t="str">
        <f t="shared" si="119"/>
        <v>455403MARTELO - NF 2565445545</v>
      </c>
      <c r="Q1611" s="1">
        <f>IF(A1611=0,"",VLOOKUP($A1611,RESUMO!$A$8:$B$107,2,FALSE))</f>
        <v>58</v>
      </c>
    </row>
    <row r="1612" spans="1:17" x14ac:dyDescent="0.25">
      <c r="A1612" s="53">
        <v>45540</v>
      </c>
      <c r="B1612" s="1">
        <v>3</v>
      </c>
      <c r="D1612" s="54" t="s">
        <v>1214</v>
      </c>
      <c r="E1612" s="42" t="s">
        <v>1215</v>
      </c>
      <c r="I1612" s="72">
        <v>38.770000000000003</v>
      </c>
      <c r="J1612" s="55">
        <v>45545</v>
      </c>
      <c r="K1612" s="55" t="s">
        <v>53</v>
      </c>
      <c r="N1612" t="str">
        <f t="shared" si="118"/>
        <v>NÃO</v>
      </c>
      <c r="O1612" t="str">
        <f t="shared" si="117"/>
        <v/>
      </c>
      <c r="P1612" s="52" t="str">
        <f t="shared" si="119"/>
        <v>455403TAXA REGISTRO DE IMOVEL - RESTITUIÇÃO ROGÉRIO VASCONCELOS SANTOS45545</v>
      </c>
      <c r="Q1612" s="1">
        <f>IF(A1612=0,"",VLOOKUP($A1612,RESUMO!$A$8:$B$107,2,FALSE))</f>
        <v>58</v>
      </c>
    </row>
    <row r="1613" spans="1:17" x14ac:dyDescent="0.25">
      <c r="A1613" s="53">
        <v>45540</v>
      </c>
      <c r="B1613" s="1">
        <v>3</v>
      </c>
      <c r="D1613" s="54" t="s">
        <v>651</v>
      </c>
      <c r="E1613" s="42" t="s">
        <v>1216</v>
      </c>
      <c r="I1613" s="72">
        <v>330</v>
      </c>
      <c r="J1613" s="55">
        <v>45545</v>
      </c>
      <c r="K1613" s="55" t="s">
        <v>148</v>
      </c>
      <c r="N1613" t="str">
        <f t="shared" si="118"/>
        <v>SIM</v>
      </c>
      <c r="O1613" t="str">
        <f t="shared" si="117"/>
        <v/>
      </c>
      <c r="P1613" s="52" t="str">
        <f t="shared" si="119"/>
        <v>455403LOCAÇÃO DE CAÇAMBAS - NF 180745545</v>
      </c>
      <c r="Q1613" s="1">
        <f>IF(A1613=0,"",VLOOKUP($A1613,RESUMO!$A$8:$B$107,2,FALSE))</f>
        <v>58</v>
      </c>
    </row>
    <row r="1614" spans="1:17" x14ac:dyDescent="0.25">
      <c r="A1614" s="53">
        <v>45540</v>
      </c>
      <c r="B1614" s="1">
        <v>3</v>
      </c>
      <c r="D1614" s="54" t="s">
        <v>398</v>
      </c>
      <c r="E1614" s="42" t="s">
        <v>1217</v>
      </c>
      <c r="I1614" s="72">
        <v>954.12</v>
      </c>
      <c r="J1614" s="55">
        <v>45547</v>
      </c>
      <c r="K1614" s="55" t="s">
        <v>148</v>
      </c>
      <c r="N1614" t="str">
        <f t="shared" si="118"/>
        <v>SIM</v>
      </c>
      <c r="O1614" t="str">
        <f t="shared" si="117"/>
        <v/>
      </c>
      <c r="P1614" s="52" t="str">
        <f t="shared" si="119"/>
        <v>455403LOCAÇÃO DE ANDAIMES - NF 82845547</v>
      </c>
      <c r="Q1614" s="1">
        <f>IF(A1614=0,"",VLOOKUP($A1614,RESUMO!$A$8:$B$107,2,FALSE))</f>
        <v>58</v>
      </c>
    </row>
    <row r="1615" spans="1:17" x14ac:dyDescent="0.25">
      <c r="A1615" s="53">
        <v>45555</v>
      </c>
      <c r="B1615" s="1">
        <v>1</v>
      </c>
      <c r="C1615" s="51" t="s">
        <v>790</v>
      </c>
      <c r="D1615" s="54" t="s">
        <v>791</v>
      </c>
      <c r="E1615" s="42" t="s">
        <v>19</v>
      </c>
      <c r="I1615" s="72">
        <v>1600</v>
      </c>
      <c r="J1615" s="53">
        <v>45555</v>
      </c>
      <c r="K1615" s="55" t="s">
        <v>20</v>
      </c>
      <c r="N1615" t="str">
        <f t="shared" si="118"/>
        <v>NÃO</v>
      </c>
      <c r="O1615" t="str">
        <f t="shared" si="117"/>
        <v/>
      </c>
      <c r="P1615" s="52" t="str">
        <f t="shared" si="119"/>
        <v>45555100000012793DIÁRIA45555</v>
      </c>
      <c r="Q1615" s="1">
        <f>IF(A1615=0,"",VLOOKUP($A1615,RESUMO!$A$8:$B$107,2,FALSE))</f>
        <v>59</v>
      </c>
    </row>
    <row r="1616" spans="1:17" x14ac:dyDescent="0.25">
      <c r="A1616" s="53">
        <v>45555</v>
      </c>
      <c r="B1616" s="1">
        <v>1</v>
      </c>
      <c r="C1616" s="67" t="s">
        <v>529</v>
      </c>
      <c r="D1616" s="54" t="s">
        <v>530</v>
      </c>
      <c r="E1616" s="42" t="s">
        <v>19</v>
      </c>
      <c r="I1616" s="72">
        <v>2570</v>
      </c>
      <c r="J1616" s="53">
        <v>45555</v>
      </c>
      <c r="K1616" s="55" t="s">
        <v>20</v>
      </c>
      <c r="N1616" t="str">
        <f t="shared" si="118"/>
        <v>NÃO</v>
      </c>
      <c r="O1616" t="str">
        <f t="shared" si="117"/>
        <v/>
      </c>
      <c r="P1616" s="52" t="str">
        <f t="shared" si="119"/>
        <v>45555193649070600DIÁRIA45555</v>
      </c>
      <c r="Q1616" s="1">
        <f>IF(A1616=0,"",VLOOKUP($A1616,RESUMO!$A$8:$B$107,2,FALSE))</f>
        <v>59</v>
      </c>
    </row>
    <row r="1617" spans="1:17" x14ac:dyDescent="0.25">
      <c r="A1617" s="53">
        <v>45555</v>
      </c>
      <c r="B1617" s="1">
        <v>1</v>
      </c>
      <c r="C1617" t="s">
        <v>391</v>
      </c>
      <c r="D1617" t="s">
        <v>392</v>
      </c>
      <c r="E1617" s="42" t="s">
        <v>19</v>
      </c>
      <c r="I1617" s="72">
        <v>2000</v>
      </c>
      <c r="J1617" s="53">
        <v>45555</v>
      </c>
      <c r="K1617" s="55" t="s">
        <v>20</v>
      </c>
      <c r="N1617" t="str">
        <f t="shared" si="118"/>
        <v>NÃO</v>
      </c>
      <c r="O1617" t="str">
        <f t="shared" si="117"/>
        <v/>
      </c>
      <c r="P1617" s="52" t="str">
        <f t="shared" si="119"/>
        <v>45555111776778650DIÁRIA45555</v>
      </c>
      <c r="Q1617" s="1">
        <f>IF(A1617=0,"",VLOOKUP($A1617,RESUMO!$A$8:$B$107,2,FALSE))</f>
        <v>59</v>
      </c>
    </row>
    <row r="1618" spans="1:17" x14ac:dyDescent="0.25">
      <c r="A1618" s="53">
        <v>45555</v>
      </c>
      <c r="B1618" s="1">
        <v>3</v>
      </c>
      <c r="D1618" s="54" t="s">
        <v>145</v>
      </c>
      <c r="E1618" s="42" t="s">
        <v>1218</v>
      </c>
      <c r="I1618" s="72">
        <v>75</v>
      </c>
      <c r="J1618" s="55">
        <v>45558</v>
      </c>
      <c r="K1618" s="55" t="s">
        <v>148</v>
      </c>
      <c r="N1618" t="str">
        <f t="shared" si="118"/>
        <v>SIM</v>
      </c>
      <c r="O1618" t="str">
        <f t="shared" si="117"/>
        <v/>
      </c>
      <c r="P1618" s="52" t="str">
        <f t="shared" si="119"/>
        <v>455553LIXADEIRA - NF 2579145558</v>
      </c>
      <c r="Q1618" s="1">
        <f>IF(A1618=0,"",VLOOKUP($A1618,RESUMO!$A$8:$B$107,2,FALSE))</f>
        <v>59</v>
      </c>
    </row>
    <row r="1619" spans="1:17" x14ac:dyDescent="0.25">
      <c r="A1619" s="53">
        <v>45555</v>
      </c>
      <c r="B1619" s="1">
        <v>3</v>
      </c>
      <c r="D1619" s="54" t="s">
        <v>651</v>
      </c>
      <c r="E1619" s="42" t="s">
        <v>1219</v>
      </c>
      <c r="I1619" s="72">
        <v>990</v>
      </c>
      <c r="J1619" s="55">
        <v>45560</v>
      </c>
      <c r="K1619" s="55" t="s">
        <v>148</v>
      </c>
      <c r="N1619" t="str">
        <f t="shared" si="118"/>
        <v>SIM</v>
      </c>
      <c r="O1619" t="str">
        <f t="shared" si="117"/>
        <v/>
      </c>
      <c r="P1619" s="52" t="str">
        <f t="shared" si="119"/>
        <v>455553LOCAÇÃO DE CAÇAMBAS - NF 185645560</v>
      </c>
      <c r="Q1619" s="1">
        <f>IF(A1619=0,"",VLOOKUP($A1619,RESUMO!$A$8:$B$107,2,FALSE))</f>
        <v>59</v>
      </c>
    </row>
    <row r="1620" spans="1:17" x14ac:dyDescent="0.25">
      <c r="A1620" s="53">
        <v>45555</v>
      </c>
      <c r="B1620" s="1">
        <v>3</v>
      </c>
      <c r="D1620" s="54" t="s">
        <v>271</v>
      </c>
      <c r="E1620" s="42" t="s">
        <v>1220</v>
      </c>
      <c r="I1620" s="72">
        <v>1671.2</v>
      </c>
      <c r="J1620" s="55">
        <v>45562</v>
      </c>
      <c r="K1620" s="55" t="s">
        <v>33</v>
      </c>
      <c r="N1620" t="str">
        <f t="shared" si="118"/>
        <v>SIM</v>
      </c>
      <c r="O1620" t="str">
        <f t="shared" si="117"/>
        <v/>
      </c>
      <c r="P1620" s="52" t="str">
        <f t="shared" si="119"/>
        <v>455553MATERIAIS DIVERSOS - NF 132145562</v>
      </c>
      <c r="Q1620" s="1">
        <f>IF(A1620=0,"",VLOOKUP($A1620,RESUMO!$A$8:$B$107,2,FALSE))</f>
        <v>59</v>
      </c>
    </row>
    <row r="1621" spans="1:17" x14ac:dyDescent="0.25">
      <c r="A1621" s="53">
        <v>45555</v>
      </c>
      <c r="B1621" s="1">
        <v>3</v>
      </c>
      <c r="D1621" s="54" t="s">
        <v>606</v>
      </c>
      <c r="E1621" s="42" t="s">
        <v>1221</v>
      </c>
      <c r="I1621" s="72">
        <v>1319.85</v>
      </c>
      <c r="J1621" s="55">
        <v>45563</v>
      </c>
      <c r="K1621" s="55" t="s">
        <v>20</v>
      </c>
      <c r="N1621" t="str">
        <f t="shared" si="118"/>
        <v>SIM</v>
      </c>
      <c r="O1621" t="str">
        <f t="shared" si="117"/>
        <v/>
      </c>
      <c r="P1621" s="52" t="str">
        <f t="shared" si="119"/>
        <v>455553CESTAS BASICAS - NF 25641245563</v>
      </c>
      <c r="Q1621" s="1">
        <f>IF(A1621=0,"",VLOOKUP($A1621,RESUMO!$A$8:$B$107,2,FALSE))</f>
        <v>59</v>
      </c>
    </row>
    <row r="1622" spans="1:17" x14ac:dyDescent="0.25">
      <c r="A1622" s="53">
        <v>45555</v>
      </c>
      <c r="B1622" s="1">
        <v>3</v>
      </c>
      <c r="D1622" s="54" t="s">
        <v>145</v>
      </c>
      <c r="E1622" s="42" t="s">
        <v>1222</v>
      </c>
      <c r="I1622" s="72">
        <v>100</v>
      </c>
      <c r="J1622" s="55">
        <v>45569</v>
      </c>
      <c r="K1622" s="55" t="s">
        <v>148</v>
      </c>
      <c r="N1622" t="str">
        <f t="shared" si="118"/>
        <v>SIM</v>
      </c>
      <c r="O1622" t="str">
        <f t="shared" si="117"/>
        <v/>
      </c>
      <c r="P1622" s="52" t="str">
        <f t="shared" si="119"/>
        <v>455553ESMERILHADEIRA - NF 2592945569</v>
      </c>
      <c r="Q1622" s="1">
        <f>IF(A1622=0,"",VLOOKUP($A1622,RESUMO!$A$8:$B$107,2,FALSE))</f>
        <v>59</v>
      </c>
    </row>
    <row r="1623" spans="1:17" x14ac:dyDescent="0.25">
      <c r="A1623" s="53">
        <v>45570</v>
      </c>
      <c r="B1623" s="1">
        <v>1</v>
      </c>
      <c r="C1623" s="51" t="s">
        <v>790</v>
      </c>
      <c r="D1623" s="54" t="s">
        <v>791</v>
      </c>
      <c r="E1623" s="42" t="s">
        <v>19</v>
      </c>
      <c r="I1623" s="72">
        <v>1760</v>
      </c>
      <c r="J1623" s="53">
        <v>45570</v>
      </c>
      <c r="K1623" s="55" t="s">
        <v>20</v>
      </c>
      <c r="N1623" t="str">
        <f t="shared" si="118"/>
        <v>NÃO</v>
      </c>
      <c r="O1623" t="str">
        <f t="shared" si="117"/>
        <v/>
      </c>
      <c r="P1623" s="52" t="str">
        <f t="shared" si="119"/>
        <v>45570100000012793DIÁRIA45570</v>
      </c>
      <c r="Q1623" s="1">
        <f>IF(A1623=0,"",VLOOKUP($A1623,RESUMO!$A$8:$B$107,2,FALSE))</f>
        <v>60</v>
      </c>
    </row>
    <row r="1624" spans="1:17" x14ac:dyDescent="0.25">
      <c r="A1624" s="53">
        <v>45570</v>
      </c>
      <c r="B1624" s="1">
        <v>1</v>
      </c>
      <c r="C1624" s="67" t="s">
        <v>529</v>
      </c>
      <c r="D1624" s="54" t="s">
        <v>530</v>
      </c>
      <c r="E1624" s="42" t="s">
        <v>19</v>
      </c>
      <c r="I1624" s="72">
        <v>2827</v>
      </c>
      <c r="J1624" s="53">
        <v>45570</v>
      </c>
      <c r="K1624" s="55" t="s">
        <v>20</v>
      </c>
      <c r="N1624" t="str">
        <f t="shared" si="118"/>
        <v>NÃO</v>
      </c>
      <c r="O1624" t="str">
        <f t="shared" ref="O1624:O1686" si="120">IF($B1624=5,"SIM","")</f>
        <v/>
      </c>
      <c r="P1624" s="52" t="str">
        <f t="shared" si="119"/>
        <v>45570193649070600DIÁRIA45570</v>
      </c>
      <c r="Q1624" s="1">
        <f>IF(A1624=0,"",VLOOKUP($A1624,RESUMO!$A$8:$B$107,2,FALSE))</f>
        <v>60</v>
      </c>
    </row>
    <row r="1625" spans="1:17" x14ac:dyDescent="0.25">
      <c r="A1625" s="53">
        <v>45570</v>
      </c>
      <c r="B1625" s="1">
        <v>1</v>
      </c>
      <c r="C1625" t="s">
        <v>391</v>
      </c>
      <c r="D1625" t="s">
        <v>392</v>
      </c>
      <c r="E1625" s="42" t="s">
        <v>19</v>
      </c>
      <c r="I1625" s="72">
        <v>2200</v>
      </c>
      <c r="J1625" s="53">
        <v>45570</v>
      </c>
      <c r="K1625" s="55" t="s">
        <v>20</v>
      </c>
      <c r="N1625" t="str">
        <f t="shared" si="118"/>
        <v>NÃO</v>
      </c>
      <c r="O1625" t="str">
        <f t="shared" si="120"/>
        <v/>
      </c>
      <c r="P1625" s="52" t="str">
        <f t="shared" si="119"/>
        <v>45570111776778650DIÁRIA45570</v>
      </c>
      <c r="Q1625" s="1">
        <f>IF(A1625=0,"",VLOOKUP($A1625,RESUMO!$A$8:$B$107,2,FALSE))</f>
        <v>60</v>
      </c>
    </row>
    <row r="1626" spans="1:17" x14ac:dyDescent="0.25">
      <c r="A1626" s="53">
        <v>45570</v>
      </c>
      <c r="B1626" s="1">
        <v>3</v>
      </c>
      <c r="D1626" s="54" t="s">
        <v>669</v>
      </c>
      <c r="E1626" s="42" t="s">
        <v>1223</v>
      </c>
      <c r="I1626" s="72">
        <v>1000.72</v>
      </c>
      <c r="J1626" s="55">
        <v>45575</v>
      </c>
      <c r="K1626" s="55" t="s">
        <v>148</v>
      </c>
      <c r="N1626" t="str">
        <f t="shared" si="118"/>
        <v>SIM</v>
      </c>
      <c r="O1626" t="str">
        <f t="shared" si="120"/>
        <v/>
      </c>
      <c r="P1626" s="52" t="str">
        <f t="shared" si="119"/>
        <v>455703TUPI ANDAIMES - NF 6441845575</v>
      </c>
      <c r="Q1626" s="1">
        <f>IF(A1626=0,"",VLOOKUP($A1626,RESUMO!$A$8:$B$107,2,FALSE))</f>
        <v>60</v>
      </c>
    </row>
    <row r="1627" spans="1:17" x14ac:dyDescent="0.25">
      <c r="A1627" s="53">
        <v>45570</v>
      </c>
      <c r="B1627" s="1">
        <v>3</v>
      </c>
      <c r="D1627" s="54" t="s">
        <v>271</v>
      </c>
      <c r="E1627" s="42" t="s">
        <v>1224</v>
      </c>
      <c r="I1627" s="72">
        <v>1256.5999999999999</v>
      </c>
      <c r="J1627" s="55">
        <v>45575</v>
      </c>
      <c r="K1627" s="55" t="s">
        <v>33</v>
      </c>
      <c r="N1627" t="str">
        <f t="shared" ref="N1627:N1686" si="121">IF(ISERROR(SEARCH("NF",E1627,1)),"NÃO","SIM")</f>
        <v>SIM</v>
      </c>
      <c r="O1627" t="str">
        <f t="shared" si="120"/>
        <v/>
      </c>
      <c r="P1627" s="52" t="str">
        <f t="shared" ref="P1627:P1686" si="122">A1627&amp;B1627&amp;C1627&amp;E1627&amp;G1627&amp;EDATE(J1627,0)</f>
        <v>455703MATERIAIS DIVERSOS - NF 133345575</v>
      </c>
      <c r="Q1627" s="1">
        <f>IF(A1627=0,"",VLOOKUP($A1627,RESUMO!$A$8:$B$107,2,FALSE))</f>
        <v>60</v>
      </c>
    </row>
    <row r="1628" spans="1:17" x14ac:dyDescent="0.25">
      <c r="A1628" s="53">
        <v>45570</v>
      </c>
      <c r="B1628" s="1">
        <v>3</v>
      </c>
      <c r="D1628" s="54" t="s">
        <v>145</v>
      </c>
      <c r="E1628" s="42" t="s">
        <v>1225</v>
      </c>
      <c r="I1628" s="72">
        <v>270</v>
      </c>
      <c r="J1628" s="55">
        <v>45576</v>
      </c>
      <c r="K1628" s="55" t="s">
        <v>148</v>
      </c>
      <c r="N1628" t="str">
        <f t="shared" si="121"/>
        <v>SIM</v>
      </c>
      <c r="O1628" t="str">
        <f t="shared" si="120"/>
        <v/>
      </c>
      <c r="P1628" s="52" t="str">
        <f t="shared" si="122"/>
        <v>455703MARTELO - NF 2601645576</v>
      </c>
      <c r="Q1628" s="1">
        <f>IF(A1628=0,"",VLOOKUP($A1628,RESUMO!$A$8:$B$107,2,FALSE))</f>
        <v>60</v>
      </c>
    </row>
    <row r="1629" spans="1:17" x14ac:dyDescent="0.25">
      <c r="A1629" s="53">
        <v>45570</v>
      </c>
      <c r="B1629" s="1">
        <v>3</v>
      </c>
      <c r="D1629" s="54" t="s">
        <v>592</v>
      </c>
      <c r="E1629" s="42" t="s">
        <v>1226</v>
      </c>
      <c r="I1629" s="72">
        <v>729.91</v>
      </c>
      <c r="J1629" s="55">
        <v>45579</v>
      </c>
      <c r="K1629" s="55" t="s">
        <v>33</v>
      </c>
      <c r="N1629" t="str">
        <f t="shared" si="121"/>
        <v>SIM</v>
      </c>
      <c r="O1629" t="str">
        <f t="shared" si="120"/>
        <v/>
      </c>
      <c r="P1629" s="52" t="str">
        <f t="shared" si="122"/>
        <v>455703MATERIAIS HIDRAULICOS - NF 48334045579</v>
      </c>
      <c r="Q1629" s="1">
        <f>IF(A1629=0,"",VLOOKUP($A1629,RESUMO!$A$8:$B$107,2,FALSE))</f>
        <v>60</v>
      </c>
    </row>
    <row r="1630" spans="1:17" x14ac:dyDescent="0.25">
      <c r="A1630" s="53">
        <v>45570</v>
      </c>
      <c r="B1630" s="1">
        <v>5</v>
      </c>
      <c r="D1630" s="54" t="s">
        <v>1227</v>
      </c>
      <c r="E1630" s="42" t="s">
        <v>1228</v>
      </c>
      <c r="I1630" s="72">
        <v>6.91</v>
      </c>
      <c r="J1630" s="55">
        <v>45565</v>
      </c>
      <c r="K1630" s="55" t="s">
        <v>53</v>
      </c>
      <c r="N1630" t="str">
        <f t="shared" si="121"/>
        <v>NÃO</v>
      </c>
      <c r="O1630" t="str">
        <f t="shared" si="120"/>
        <v>SIM</v>
      </c>
      <c r="P1630" s="52" t="str">
        <f t="shared" si="122"/>
        <v>455705TAXA RENOVAÇÃO DE ALVARA45565</v>
      </c>
      <c r="Q1630" s="1">
        <f>IF(A1630=0,"",VLOOKUP($A1630,RESUMO!$A$8:$B$107,2,FALSE))</f>
        <v>60</v>
      </c>
    </row>
    <row r="1631" spans="1:17" x14ac:dyDescent="0.25">
      <c r="A1631" s="53">
        <v>45570</v>
      </c>
      <c r="B1631" s="1">
        <v>5</v>
      </c>
      <c r="D1631" s="54" t="s">
        <v>1229</v>
      </c>
      <c r="E1631" s="42" t="s">
        <v>1230</v>
      </c>
      <c r="I1631" s="72">
        <v>27469</v>
      </c>
      <c r="J1631" s="55">
        <v>45545</v>
      </c>
      <c r="K1631" s="55" t="s">
        <v>33</v>
      </c>
      <c r="N1631" t="str">
        <f t="shared" si="121"/>
        <v>SIM</v>
      </c>
      <c r="O1631" t="str">
        <f t="shared" si="120"/>
        <v>SIM</v>
      </c>
      <c r="P1631" s="52" t="str">
        <f t="shared" si="122"/>
        <v>455705AR CONDICIONADO - NF 77256145545</v>
      </c>
      <c r="Q1631" s="1">
        <f>IF(A1631=0,"",VLOOKUP($A1631,RESUMO!$A$8:$B$107,2,FALSE))</f>
        <v>60</v>
      </c>
    </row>
    <row r="1632" spans="1:17" x14ac:dyDescent="0.25">
      <c r="A1632" s="53">
        <v>45570</v>
      </c>
      <c r="B1632" s="1">
        <v>5</v>
      </c>
      <c r="D1632" s="54" t="s">
        <v>1231</v>
      </c>
      <c r="E1632" s="42" t="s">
        <v>1232</v>
      </c>
      <c r="I1632" s="72">
        <v>337.4</v>
      </c>
      <c r="J1632" s="55">
        <v>45562</v>
      </c>
      <c r="K1632" s="55" t="s">
        <v>20</v>
      </c>
      <c r="N1632" t="str">
        <f t="shared" si="121"/>
        <v>SIM</v>
      </c>
      <c r="O1632" t="str">
        <f t="shared" si="120"/>
        <v>SIM</v>
      </c>
      <c r="P1632" s="52" t="str">
        <f t="shared" si="122"/>
        <v>455705EQUIPAMENTOS DE PROTEÇÃO - NF 14637445562</v>
      </c>
      <c r="Q1632" s="1">
        <f>IF(A1632=0,"",VLOOKUP($A1632,RESUMO!$A$8:$B$107,2,FALSE))</f>
        <v>60</v>
      </c>
    </row>
    <row r="1633" spans="1:17" x14ac:dyDescent="0.25">
      <c r="A1633" s="53">
        <v>45585</v>
      </c>
      <c r="B1633" s="1">
        <v>1</v>
      </c>
      <c r="C1633" s="51" t="s">
        <v>790</v>
      </c>
      <c r="D1633" s="54" t="s">
        <v>791</v>
      </c>
      <c r="E1633" s="42" t="s">
        <v>19</v>
      </c>
      <c r="I1633" s="72">
        <v>960</v>
      </c>
      <c r="J1633" s="53">
        <v>45585</v>
      </c>
      <c r="K1633" s="55" t="s">
        <v>20</v>
      </c>
      <c r="N1633" t="str">
        <f t="shared" si="121"/>
        <v>NÃO</v>
      </c>
      <c r="O1633" t="str">
        <f t="shared" si="120"/>
        <v/>
      </c>
      <c r="P1633" s="52" t="str">
        <f t="shared" si="122"/>
        <v>45585100000012793DIÁRIA45585</v>
      </c>
      <c r="Q1633" s="1">
        <f>IF(A1633=0,"",VLOOKUP($A1633,RESUMO!$A$8:$B$107,2,FALSE))</f>
        <v>61</v>
      </c>
    </row>
    <row r="1634" spans="1:17" x14ac:dyDescent="0.25">
      <c r="A1634" s="53">
        <v>45585</v>
      </c>
      <c r="B1634" s="1">
        <v>1</v>
      </c>
      <c r="C1634" s="67" t="s">
        <v>529</v>
      </c>
      <c r="D1634" s="54" t="s">
        <v>530</v>
      </c>
      <c r="E1634" s="42" t="s">
        <v>19</v>
      </c>
      <c r="I1634" s="72">
        <v>2827</v>
      </c>
      <c r="J1634" s="53">
        <v>45585</v>
      </c>
      <c r="K1634" s="55" t="s">
        <v>20</v>
      </c>
      <c r="N1634" t="str">
        <f t="shared" si="121"/>
        <v>NÃO</v>
      </c>
      <c r="O1634" t="str">
        <f t="shared" si="120"/>
        <v/>
      </c>
      <c r="P1634" s="52" t="str">
        <f t="shared" si="122"/>
        <v>45585193649070600DIÁRIA45585</v>
      </c>
      <c r="Q1634" s="1">
        <f>IF(A1634=0,"",VLOOKUP($A1634,RESUMO!$A$8:$B$107,2,FALSE))</f>
        <v>61</v>
      </c>
    </row>
    <row r="1635" spans="1:17" x14ac:dyDescent="0.25">
      <c r="A1635" s="53">
        <v>45585</v>
      </c>
      <c r="B1635" s="1">
        <v>1</v>
      </c>
      <c r="C1635" t="s">
        <v>391</v>
      </c>
      <c r="D1635" t="s">
        <v>392</v>
      </c>
      <c r="E1635" s="42" t="s">
        <v>19</v>
      </c>
      <c r="I1635" s="72">
        <v>2200</v>
      </c>
      <c r="J1635" s="53">
        <v>45585</v>
      </c>
      <c r="K1635" s="55" t="s">
        <v>20</v>
      </c>
      <c r="N1635" t="str">
        <f t="shared" si="121"/>
        <v>NÃO</v>
      </c>
      <c r="O1635" t="str">
        <f t="shared" si="120"/>
        <v/>
      </c>
      <c r="P1635" s="52" t="str">
        <f t="shared" si="122"/>
        <v>45585111776778650DIÁRIA45585</v>
      </c>
      <c r="Q1635" s="1">
        <f>IF(A1635=0,"",VLOOKUP($A1635,RESUMO!$A$8:$B$107,2,FALSE))</f>
        <v>61</v>
      </c>
    </row>
    <row r="1636" spans="1:17" x14ac:dyDescent="0.25">
      <c r="A1636" s="53">
        <v>45585</v>
      </c>
      <c r="B1636" s="1">
        <v>2</v>
      </c>
      <c r="D1636" s="54" t="s">
        <v>46</v>
      </c>
      <c r="E1636" s="42" t="s">
        <v>629</v>
      </c>
      <c r="I1636" s="72">
        <v>82</v>
      </c>
      <c r="J1636" s="55">
        <v>45583</v>
      </c>
      <c r="K1636" s="55" t="s">
        <v>28</v>
      </c>
      <c r="N1636" t="str">
        <f t="shared" si="121"/>
        <v>SIM</v>
      </c>
      <c r="O1636" t="str">
        <f t="shared" si="120"/>
        <v/>
      </c>
      <c r="P1636" s="52" t="str">
        <f t="shared" si="122"/>
        <v>455852PLOTAGENS - NF A EMITIR45583</v>
      </c>
      <c r="Q1636" s="1">
        <f>IF(A1636=0,"",VLOOKUP($A1636,RESUMO!$A$8:$B$107,2,FALSE))</f>
        <v>61</v>
      </c>
    </row>
    <row r="1637" spans="1:17" x14ac:dyDescent="0.25">
      <c r="A1637" s="53">
        <v>45585</v>
      </c>
      <c r="B1637" s="1">
        <v>3</v>
      </c>
      <c r="D1637" s="54" t="s">
        <v>271</v>
      </c>
      <c r="E1637" s="42" t="s">
        <v>1233</v>
      </c>
      <c r="I1637" s="72">
        <v>564.5</v>
      </c>
      <c r="J1637" s="55">
        <v>45587</v>
      </c>
      <c r="K1637" s="55" t="s">
        <v>33</v>
      </c>
      <c r="N1637" t="str">
        <f t="shared" si="121"/>
        <v>SIM</v>
      </c>
      <c r="O1637" t="str">
        <f t="shared" si="120"/>
        <v/>
      </c>
      <c r="P1637" s="52" t="str">
        <f t="shared" si="122"/>
        <v>455853MATERIAIS DIVERSOS - NF 303445587</v>
      </c>
      <c r="Q1637" s="1">
        <f>IF(A1637=0,"",VLOOKUP($A1637,RESUMO!$A$8:$B$107,2,FALSE))</f>
        <v>61</v>
      </c>
    </row>
    <row r="1638" spans="1:17" x14ac:dyDescent="0.25">
      <c r="A1638" s="53">
        <v>45585</v>
      </c>
      <c r="B1638" s="1">
        <v>3</v>
      </c>
      <c r="D1638" s="54" t="s">
        <v>145</v>
      </c>
      <c r="E1638" s="42" t="s">
        <v>1234</v>
      </c>
      <c r="I1638" s="72">
        <v>75</v>
      </c>
      <c r="J1638" s="55">
        <v>45588</v>
      </c>
      <c r="K1638" s="55" t="s">
        <v>148</v>
      </c>
      <c r="N1638" t="str">
        <f t="shared" si="121"/>
        <v>SIM</v>
      </c>
      <c r="O1638" t="str">
        <f t="shared" si="120"/>
        <v/>
      </c>
      <c r="P1638" s="52" t="str">
        <f t="shared" si="122"/>
        <v>455853LIXADEIRA - NF 2616545588</v>
      </c>
      <c r="Q1638" s="1">
        <f>IF(A1638=0,"",VLOOKUP($A1638,RESUMO!$A$8:$B$107,2,FALSE))</f>
        <v>61</v>
      </c>
    </row>
    <row r="1639" spans="1:17" x14ac:dyDescent="0.25">
      <c r="A1639" s="53">
        <v>45585</v>
      </c>
      <c r="B1639" s="1">
        <v>3</v>
      </c>
      <c r="D1639" s="54" t="s">
        <v>651</v>
      </c>
      <c r="E1639" s="42" t="s">
        <v>1235</v>
      </c>
      <c r="I1639" s="72">
        <v>330</v>
      </c>
      <c r="J1639" s="55">
        <v>45588</v>
      </c>
      <c r="K1639" s="55" t="s">
        <v>148</v>
      </c>
      <c r="N1639" t="str">
        <f t="shared" si="121"/>
        <v>SIM</v>
      </c>
      <c r="O1639" t="str">
        <f t="shared" si="120"/>
        <v/>
      </c>
      <c r="P1639" s="52" t="str">
        <f t="shared" si="122"/>
        <v>455853LOCAÇÃO DE CAÇAMBA - NF 195445588</v>
      </c>
      <c r="Q1639" s="1">
        <f>IF(A1639=0,"",VLOOKUP($A1639,RESUMO!$A$8:$B$107,2,FALSE))</f>
        <v>61</v>
      </c>
    </row>
    <row r="1640" spans="1:17" x14ac:dyDescent="0.25">
      <c r="A1640" s="53">
        <v>45585</v>
      </c>
      <c r="B1640" s="1">
        <v>3</v>
      </c>
      <c r="D1640" s="54" t="s">
        <v>606</v>
      </c>
      <c r="E1640" s="42" t="s">
        <v>1236</v>
      </c>
      <c r="I1640" s="72">
        <v>830.91</v>
      </c>
      <c r="J1640" s="55">
        <v>45593</v>
      </c>
      <c r="K1640" s="55" t="s">
        <v>20</v>
      </c>
      <c r="N1640" t="str">
        <f t="shared" si="121"/>
        <v>SIM</v>
      </c>
      <c r="O1640" t="str">
        <f t="shared" si="120"/>
        <v/>
      </c>
      <c r="P1640" s="52" t="str">
        <f t="shared" si="122"/>
        <v>455853CESTAS BASICAS - NF 25947545593</v>
      </c>
      <c r="Q1640" s="1">
        <f>IF(A1640=0,"",VLOOKUP($A1640,RESUMO!$A$8:$B$107,2,FALSE))</f>
        <v>61</v>
      </c>
    </row>
    <row r="1641" spans="1:17" x14ac:dyDescent="0.25">
      <c r="A1641" s="53">
        <v>45585</v>
      </c>
      <c r="B1641" s="1">
        <v>3</v>
      </c>
      <c r="D1641" s="54" t="s">
        <v>145</v>
      </c>
      <c r="E1641" s="42" t="s">
        <v>1237</v>
      </c>
      <c r="I1641" s="72">
        <v>100</v>
      </c>
      <c r="J1641" s="55">
        <v>45600</v>
      </c>
      <c r="K1641" s="55" t="s">
        <v>148</v>
      </c>
      <c r="N1641" t="str">
        <f t="shared" si="121"/>
        <v>SIM</v>
      </c>
      <c r="O1641" t="str">
        <f t="shared" si="120"/>
        <v/>
      </c>
      <c r="P1641" s="52" t="str">
        <f t="shared" si="122"/>
        <v>455853ESMERILHADEIRA - NF 2630245600</v>
      </c>
      <c r="Q1641" s="1">
        <f>IF(A1641=0,"",VLOOKUP($A1641,RESUMO!$A$8:$B$107,2,FALSE))</f>
        <v>61</v>
      </c>
    </row>
    <row r="1642" spans="1:17" x14ac:dyDescent="0.25">
      <c r="A1642" s="53">
        <v>45585</v>
      </c>
      <c r="B1642" s="1">
        <v>5</v>
      </c>
      <c r="D1642" s="42" t="s">
        <v>1238</v>
      </c>
      <c r="E1642" s="42" t="s">
        <v>1239</v>
      </c>
      <c r="F1642" s="51"/>
      <c r="I1642" s="72">
        <v>255.15</v>
      </c>
      <c r="J1642" s="55">
        <v>45575</v>
      </c>
      <c r="K1642" s="55" t="s">
        <v>53</v>
      </c>
      <c r="N1642" t="str">
        <f t="shared" si="121"/>
        <v>NÃO</v>
      </c>
      <c r="O1642" t="str">
        <f t="shared" si="120"/>
        <v>SIM</v>
      </c>
      <c r="P1642" s="52" t="str">
        <f t="shared" si="122"/>
        <v>455855TAXA45575</v>
      </c>
      <c r="Q1642" s="1">
        <f>IF(A1642=0,"",VLOOKUP($A1642,RESUMO!$A$8:$B$107,2,FALSE))</f>
        <v>61</v>
      </c>
    </row>
    <row r="1643" spans="1:17" x14ac:dyDescent="0.25">
      <c r="A1643" s="53">
        <v>45585</v>
      </c>
      <c r="B1643" s="1">
        <v>5</v>
      </c>
      <c r="D1643" s="42" t="s">
        <v>1240</v>
      </c>
      <c r="E1643" s="42" t="s">
        <v>204</v>
      </c>
      <c r="F1643" s="51"/>
      <c r="I1643" s="72">
        <v>430</v>
      </c>
      <c r="J1643" s="55">
        <v>45569</v>
      </c>
      <c r="K1643" s="55" t="s">
        <v>28</v>
      </c>
      <c r="N1643" t="str">
        <f t="shared" si="121"/>
        <v>NÃO</v>
      </c>
      <c r="O1643" t="str">
        <f t="shared" si="120"/>
        <v>SIM</v>
      </c>
      <c r="P1643" s="52" t="str">
        <f t="shared" si="122"/>
        <v>455855FRETE45569</v>
      </c>
      <c r="Q1643" s="1">
        <f>IF(A1643=0,"",VLOOKUP($A1643,RESUMO!$A$8:$B$107,2,FALSE))</f>
        <v>61</v>
      </c>
    </row>
    <row r="1644" spans="1:17" x14ac:dyDescent="0.25">
      <c r="A1644" s="53">
        <v>45601</v>
      </c>
      <c r="B1644" s="1">
        <v>1</v>
      </c>
      <c r="C1644" s="51" t="s">
        <v>790</v>
      </c>
      <c r="D1644" s="54" t="s">
        <v>791</v>
      </c>
      <c r="E1644" s="42" t="s">
        <v>19</v>
      </c>
      <c r="I1644" s="72">
        <v>2280</v>
      </c>
      <c r="J1644" s="55">
        <v>45602</v>
      </c>
      <c r="K1644" s="55" t="s">
        <v>20</v>
      </c>
      <c r="N1644" t="str">
        <f t="shared" si="121"/>
        <v>NÃO</v>
      </c>
      <c r="O1644" t="str">
        <f t="shared" si="120"/>
        <v/>
      </c>
      <c r="P1644" s="52" t="str">
        <f t="shared" si="122"/>
        <v>45601100000012793DIÁRIA45602</v>
      </c>
      <c r="Q1644" s="1">
        <f>IF(A1644=0,"",VLOOKUP($A1644,RESUMO!$A$8:$B$107,2,FALSE))</f>
        <v>62</v>
      </c>
    </row>
    <row r="1645" spans="1:17" x14ac:dyDescent="0.25">
      <c r="A1645" s="53">
        <v>45601</v>
      </c>
      <c r="B1645" s="1">
        <v>1</v>
      </c>
      <c r="C1645" s="67" t="s">
        <v>529</v>
      </c>
      <c r="D1645" s="54" t="s">
        <v>530</v>
      </c>
      <c r="E1645" s="42" t="s">
        <v>19</v>
      </c>
      <c r="I1645" s="72">
        <v>3444</v>
      </c>
      <c r="J1645" s="55">
        <v>45602</v>
      </c>
      <c r="K1645" s="55" t="s">
        <v>20</v>
      </c>
      <c r="N1645" t="str">
        <f t="shared" si="121"/>
        <v>NÃO</v>
      </c>
      <c r="O1645" t="str">
        <f t="shared" si="120"/>
        <v/>
      </c>
      <c r="P1645" s="52" t="str">
        <f t="shared" si="122"/>
        <v>45601193649070600DIÁRIA45602</v>
      </c>
      <c r="Q1645" s="1">
        <f>IF(A1645=0,"",VLOOKUP($A1645,RESUMO!$A$8:$B$107,2,FALSE))</f>
        <v>62</v>
      </c>
    </row>
    <row r="1646" spans="1:17" x14ac:dyDescent="0.25">
      <c r="A1646" s="53">
        <v>45601</v>
      </c>
      <c r="B1646" s="1">
        <v>1</v>
      </c>
      <c r="C1646" t="s">
        <v>391</v>
      </c>
      <c r="D1646" t="s">
        <v>392</v>
      </c>
      <c r="E1646" s="42" t="s">
        <v>19</v>
      </c>
      <c r="I1646" s="72">
        <v>2760</v>
      </c>
      <c r="J1646" s="55">
        <v>45602</v>
      </c>
      <c r="K1646" s="55" t="s">
        <v>20</v>
      </c>
      <c r="N1646" t="str">
        <f t="shared" si="121"/>
        <v>NÃO</v>
      </c>
      <c r="O1646" t="str">
        <f t="shared" si="120"/>
        <v/>
      </c>
      <c r="P1646" s="52" t="str">
        <f t="shared" si="122"/>
        <v>45601111776778650DIÁRIA45602</v>
      </c>
      <c r="Q1646" s="1">
        <f>IF(A1646=0,"",VLOOKUP($A1646,RESUMO!$A$8:$B$107,2,FALSE))</f>
        <v>62</v>
      </c>
    </row>
    <row r="1647" spans="1:17" x14ac:dyDescent="0.25">
      <c r="A1647" s="53">
        <v>45601</v>
      </c>
      <c r="B1647" s="1">
        <v>2</v>
      </c>
      <c r="D1647" s="54" t="s">
        <v>1241</v>
      </c>
      <c r="I1647" s="72">
        <v>115</v>
      </c>
      <c r="J1647" s="55">
        <v>45602</v>
      </c>
      <c r="K1647" s="55" t="s">
        <v>53</v>
      </c>
      <c r="N1647" t="str">
        <f t="shared" si="121"/>
        <v>NÃO</v>
      </c>
      <c r="O1647" t="str">
        <f t="shared" si="120"/>
        <v/>
      </c>
      <c r="P1647" s="52" t="str">
        <f t="shared" si="122"/>
        <v>45601245602</v>
      </c>
      <c r="Q1647" s="1">
        <f>IF(A1647=0,"",VLOOKUP($A1647,RESUMO!$A$8:$B$107,2,FALSE))</f>
        <v>62</v>
      </c>
    </row>
    <row r="1648" spans="1:17" x14ac:dyDescent="0.25">
      <c r="A1648" s="53">
        <v>45601</v>
      </c>
      <c r="B1648" s="1">
        <v>2</v>
      </c>
      <c r="D1648" s="54" t="s">
        <v>1242</v>
      </c>
      <c r="I1648" s="72">
        <v>115</v>
      </c>
      <c r="J1648" s="55">
        <v>45602</v>
      </c>
      <c r="K1648" s="55" t="s">
        <v>53</v>
      </c>
      <c r="N1648" t="str">
        <f t="shared" si="121"/>
        <v>NÃO</v>
      </c>
      <c r="O1648" t="str">
        <f t="shared" si="120"/>
        <v/>
      </c>
      <c r="P1648" s="52" t="str">
        <f t="shared" si="122"/>
        <v>45601245602</v>
      </c>
      <c r="Q1648" s="1">
        <f>IF(A1648=0,"",VLOOKUP($A1648,RESUMO!$A$8:$B$107,2,FALSE))</f>
        <v>62</v>
      </c>
    </row>
    <row r="1649" spans="1:17" x14ac:dyDescent="0.25">
      <c r="A1649" s="53">
        <v>45601</v>
      </c>
      <c r="B1649" s="1">
        <v>3</v>
      </c>
      <c r="D1649" s="54" t="s">
        <v>1243</v>
      </c>
      <c r="E1649" s="42" t="s">
        <v>1244</v>
      </c>
      <c r="I1649" s="72">
        <v>423.24</v>
      </c>
      <c r="J1649" s="55">
        <v>45604</v>
      </c>
      <c r="K1649" s="55" t="s">
        <v>148</v>
      </c>
      <c r="N1649" t="str">
        <f t="shared" si="121"/>
        <v>NÃO</v>
      </c>
      <c r="O1649" t="str">
        <f t="shared" si="120"/>
        <v/>
      </c>
      <c r="P1649" s="52" t="str">
        <f t="shared" si="122"/>
        <v>456013LOCAÇÃO DE ANDAIMES - 6474945604</v>
      </c>
      <c r="Q1649" s="1">
        <f>IF(A1649=0,"",VLOOKUP($A1649,RESUMO!$A$8:$B$107,2,FALSE))</f>
        <v>62</v>
      </c>
    </row>
    <row r="1650" spans="1:17" x14ac:dyDescent="0.25">
      <c r="A1650" s="53">
        <v>45601</v>
      </c>
      <c r="B1650" s="1">
        <v>3</v>
      </c>
      <c r="D1650" s="54" t="s">
        <v>145</v>
      </c>
      <c r="E1650" s="42" t="s">
        <v>1245</v>
      </c>
      <c r="I1650" s="72">
        <v>270</v>
      </c>
      <c r="J1650" s="55">
        <v>45605</v>
      </c>
      <c r="K1650" s="55" t="s">
        <v>148</v>
      </c>
      <c r="N1650" t="str">
        <f t="shared" si="121"/>
        <v>SIM</v>
      </c>
      <c r="O1650" t="str">
        <f t="shared" si="120"/>
        <v/>
      </c>
      <c r="P1650" s="52" t="str">
        <f t="shared" si="122"/>
        <v>456013MARTELO - NF 2637945605</v>
      </c>
      <c r="Q1650" s="1">
        <f>IF(A1650=0,"",VLOOKUP($A1650,RESUMO!$A$8:$B$107,2,FALSE))</f>
        <v>62</v>
      </c>
    </row>
    <row r="1651" spans="1:17" x14ac:dyDescent="0.25">
      <c r="A1651" s="53">
        <v>45601</v>
      </c>
      <c r="B1651" s="1">
        <v>5</v>
      </c>
      <c r="D1651" s="54" t="s">
        <v>649</v>
      </c>
      <c r="E1651" s="42" t="s">
        <v>1246</v>
      </c>
      <c r="I1651" s="72">
        <v>1976</v>
      </c>
      <c r="J1651" s="55">
        <v>45547</v>
      </c>
      <c r="K1651" s="55" t="s">
        <v>33</v>
      </c>
      <c r="N1651" t="str">
        <f t="shared" si="121"/>
        <v>SIM</v>
      </c>
      <c r="O1651" t="str">
        <f t="shared" si="120"/>
        <v>SIM</v>
      </c>
      <c r="P1651" s="52" t="str">
        <f t="shared" si="122"/>
        <v>456015ARGAMASSA - NF 1412645547</v>
      </c>
      <c r="Q1651" s="1">
        <f>IF(A1651=0,"",VLOOKUP($A1651,RESUMO!$A$8:$B$107,2,FALSE))</f>
        <v>62</v>
      </c>
    </row>
    <row r="1652" spans="1:17" x14ac:dyDescent="0.25">
      <c r="A1652" s="53">
        <v>45616</v>
      </c>
      <c r="B1652" s="1">
        <v>1</v>
      </c>
      <c r="C1652" s="51" t="s">
        <v>790</v>
      </c>
      <c r="D1652" s="54" t="s">
        <v>791</v>
      </c>
      <c r="E1652" s="42" t="s">
        <v>19</v>
      </c>
      <c r="I1652" s="72">
        <v>1750</v>
      </c>
      <c r="J1652" s="53">
        <v>45616</v>
      </c>
      <c r="K1652" s="55" t="s">
        <v>20</v>
      </c>
      <c r="N1652" t="str">
        <f t="shared" si="121"/>
        <v>NÃO</v>
      </c>
      <c r="O1652" t="str">
        <f t="shared" si="120"/>
        <v/>
      </c>
      <c r="P1652" s="52" t="str">
        <f t="shared" si="122"/>
        <v>45616100000012793DIÁRIA45616</v>
      </c>
      <c r="Q1652" s="1">
        <f>IF(A1652=0,"",VLOOKUP($A1652,RESUMO!$A$8:$B$107,2,FALSE))</f>
        <v>63</v>
      </c>
    </row>
    <row r="1653" spans="1:17" x14ac:dyDescent="0.25">
      <c r="A1653" s="53">
        <v>45616</v>
      </c>
      <c r="B1653" s="1">
        <v>1</v>
      </c>
      <c r="C1653" s="67" t="s">
        <v>529</v>
      </c>
      <c r="D1653" s="54" t="s">
        <v>530</v>
      </c>
      <c r="E1653" s="42" t="s">
        <v>19</v>
      </c>
      <c r="I1653" s="72">
        <v>2448</v>
      </c>
      <c r="J1653" s="53">
        <v>45616</v>
      </c>
      <c r="K1653" s="55" t="s">
        <v>20</v>
      </c>
      <c r="N1653" t="str">
        <f t="shared" si="121"/>
        <v>NÃO</v>
      </c>
      <c r="O1653" t="str">
        <f t="shared" si="120"/>
        <v/>
      </c>
      <c r="P1653" s="52" t="str">
        <f t="shared" si="122"/>
        <v>45616193649070600DIÁRIA45616</v>
      </c>
      <c r="Q1653" s="1">
        <f>IF(A1653=0,"",VLOOKUP($A1653,RESUMO!$A$8:$B$107,2,FALSE))</f>
        <v>63</v>
      </c>
    </row>
    <row r="1654" spans="1:17" x14ac:dyDescent="0.25">
      <c r="A1654" s="53">
        <v>45616</v>
      </c>
      <c r="B1654" s="1">
        <v>1</v>
      </c>
      <c r="C1654" t="s">
        <v>391</v>
      </c>
      <c r="D1654" t="s">
        <v>392</v>
      </c>
      <c r="E1654" s="42" t="s">
        <v>19</v>
      </c>
      <c r="I1654" s="72">
        <v>1290</v>
      </c>
      <c r="J1654" s="53">
        <v>45616</v>
      </c>
      <c r="K1654" s="55" t="s">
        <v>20</v>
      </c>
      <c r="N1654" t="str">
        <f t="shared" si="121"/>
        <v>NÃO</v>
      </c>
      <c r="O1654" t="str">
        <f t="shared" si="120"/>
        <v/>
      </c>
      <c r="P1654" s="52" t="str">
        <f t="shared" si="122"/>
        <v>45616111776778650DIÁRIA45616</v>
      </c>
      <c r="Q1654" s="1">
        <f>IF(A1654=0,"",VLOOKUP($A1654,RESUMO!$A$8:$B$107,2,FALSE))</f>
        <v>63</v>
      </c>
    </row>
    <row r="1655" spans="1:17" x14ac:dyDescent="0.25">
      <c r="A1655" s="53">
        <v>45616</v>
      </c>
      <c r="B1655" s="1">
        <v>3</v>
      </c>
      <c r="D1655" s="54" t="s">
        <v>651</v>
      </c>
      <c r="E1655" s="42" t="s">
        <v>1247</v>
      </c>
      <c r="I1655" s="72">
        <v>660</v>
      </c>
      <c r="J1655" s="55">
        <v>45617</v>
      </c>
      <c r="K1655" s="55" t="s">
        <v>148</v>
      </c>
      <c r="N1655" t="str">
        <f t="shared" si="121"/>
        <v>SIM</v>
      </c>
      <c r="O1655" t="str">
        <f t="shared" si="120"/>
        <v/>
      </c>
      <c r="P1655" s="52" t="str">
        <f t="shared" si="122"/>
        <v>456163LOCAÇÃO DE CAÇAMBAS - NF 201345617</v>
      </c>
      <c r="Q1655" s="1">
        <f>IF(A1655=0,"",VLOOKUP($A1655,RESUMO!$A$8:$B$107,2,FALSE))</f>
        <v>63</v>
      </c>
    </row>
    <row r="1656" spans="1:17" x14ac:dyDescent="0.25">
      <c r="A1656" s="53">
        <v>45616</v>
      </c>
      <c r="B1656" s="1">
        <v>3</v>
      </c>
      <c r="D1656" s="54" t="s">
        <v>145</v>
      </c>
      <c r="E1656" s="42" t="s">
        <v>1248</v>
      </c>
      <c r="I1656" s="72">
        <v>75</v>
      </c>
      <c r="J1656" s="55">
        <v>45618</v>
      </c>
      <c r="K1656" s="55" t="s">
        <v>148</v>
      </c>
      <c r="N1656" t="str">
        <f t="shared" si="121"/>
        <v>SIM</v>
      </c>
      <c r="O1656" t="str">
        <f t="shared" si="120"/>
        <v/>
      </c>
      <c r="P1656" s="52" t="str">
        <f t="shared" si="122"/>
        <v>456163LIXADEIRA - NF 2655245618</v>
      </c>
      <c r="Q1656" s="1">
        <f>IF(A1656=0,"",VLOOKUP($A1656,RESUMO!$A$8:$B$107,2,FALSE))</f>
        <v>63</v>
      </c>
    </row>
    <row r="1657" spans="1:17" x14ac:dyDescent="0.25">
      <c r="A1657" s="53">
        <v>45616</v>
      </c>
      <c r="B1657" s="1">
        <v>3</v>
      </c>
      <c r="D1657" s="54" t="s">
        <v>271</v>
      </c>
      <c r="E1657" s="42" t="s">
        <v>1249</v>
      </c>
      <c r="I1657" s="72">
        <v>1056.4000000000001</v>
      </c>
      <c r="J1657" s="55">
        <v>45621</v>
      </c>
      <c r="K1657" s="55" t="s">
        <v>33</v>
      </c>
      <c r="N1657" t="str">
        <f t="shared" si="121"/>
        <v>SIM</v>
      </c>
      <c r="O1657" t="str">
        <f t="shared" si="120"/>
        <v/>
      </c>
      <c r="P1657" s="52" t="str">
        <f t="shared" si="122"/>
        <v>456163MATERIAIS DIVERSOS - NF 156645621</v>
      </c>
      <c r="Q1657" s="1">
        <f>IF(A1657=0,"",VLOOKUP($A1657,RESUMO!$A$8:$B$107,2,FALSE))</f>
        <v>63</v>
      </c>
    </row>
    <row r="1658" spans="1:17" x14ac:dyDescent="0.25">
      <c r="A1658" s="53">
        <v>45616</v>
      </c>
      <c r="B1658" s="1">
        <v>3</v>
      </c>
      <c r="D1658" s="54" t="s">
        <v>606</v>
      </c>
      <c r="E1658" s="42" t="s">
        <v>1250</v>
      </c>
      <c r="I1658" s="72">
        <v>838.11</v>
      </c>
      <c r="J1658" s="55">
        <v>45624</v>
      </c>
      <c r="K1658" s="55" t="s">
        <v>20</v>
      </c>
      <c r="N1658" t="str">
        <f t="shared" si="121"/>
        <v>SIM</v>
      </c>
      <c r="O1658" t="str">
        <f t="shared" si="120"/>
        <v/>
      </c>
      <c r="P1658" s="52" t="str">
        <f t="shared" si="122"/>
        <v>456163CESTAS BASICAS - NF 26280845624</v>
      </c>
      <c r="Q1658" s="1">
        <f>IF(A1658=0,"",VLOOKUP($A1658,RESUMO!$A$8:$B$107,2,FALSE))</f>
        <v>63</v>
      </c>
    </row>
    <row r="1659" spans="1:17" x14ac:dyDescent="0.25">
      <c r="A1659" s="53">
        <v>45616</v>
      </c>
      <c r="B1659" s="1">
        <v>3</v>
      </c>
      <c r="D1659" s="54" t="s">
        <v>271</v>
      </c>
      <c r="E1659" s="42" t="s">
        <v>1251</v>
      </c>
      <c r="I1659" s="72">
        <v>908.3</v>
      </c>
      <c r="J1659" s="55">
        <v>45624</v>
      </c>
      <c r="K1659" s="55" t="s">
        <v>33</v>
      </c>
      <c r="N1659" t="str">
        <f t="shared" si="121"/>
        <v>SIM</v>
      </c>
      <c r="O1659" t="str">
        <f t="shared" si="120"/>
        <v/>
      </c>
      <c r="P1659" s="52" t="str">
        <f t="shared" si="122"/>
        <v>456163MATERIAIS DIVERSOS - NF 290645624</v>
      </c>
      <c r="Q1659" s="1">
        <f>IF(A1659=0,"",VLOOKUP($A1659,RESUMO!$A$8:$B$107,2,FALSE))</f>
        <v>63</v>
      </c>
    </row>
    <row r="1660" spans="1:17" x14ac:dyDescent="0.25">
      <c r="A1660" s="53">
        <v>45616</v>
      </c>
      <c r="B1660" s="1">
        <v>3</v>
      </c>
      <c r="D1660" s="54" t="s">
        <v>145</v>
      </c>
      <c r="E1660" s="42" t="s">
        <v>1252</v>
      </c>
      <c r="I1660" s="72">
        <v>100</v>
      </c>
      <c r="J1660" s="55">
        <v>45630</v>
      </c>
      <c r="K1660" s="55" t="s">
        <v>148</v>
      </c>
      <c r="N1660" t="str">
        <f t="shared" si="121"/>
        <v>SIM</v>
      </c>
      <c r="O1660" t="str">
        <f t="shared" si="120"/>
        <v/>
      </c>
      <c r="P1660" s="52" t="str">
        <f t="shared" si="122"/>
        <v>456163ESMERILHADEIRA - NF 2668345630</v>
      </c>
      <c r="Q1660" s="1">
        <f>IF(A1660=0,"",VLOOKUP($A1660,RESUMO!$A$8:$B$107,2,FALSE))</f>
        <v>63</v>
      </c>
    </row>
    <row r="1661" spans="1:17" x14ac:dyDescent="0.25">
      <c r="A1661" s="53">
        <v>45631</v>
      </c>
      <c r="B1661" s="1">
        <v>1</v>
      </c>
      <c r="C1661" s="51" t="s">
        <v>790</v>
      </c>
      <c r="D1661" s="54" t="s">
        <v>791</v>
      </c>
      <c r="E1661" s="42" t="s">
        <v>19</v>
      </c>
      <c r="I1661" s="72">
        <v>1750</v>
      </c>
      <c r="J1661" s="53">
        <v>45631</v>
      </c>
      <c r="K1661" s="55" t="s">
        <v>20</v>
      </c>
      <c r="N1661" t="str">
        <f t="shared" si="121"/>
        <v>NÃO</v>
      </c>
      <c r="O1661" t="str">
        <f t="shared" si="120"/>
        <v/>
      </c>
      <c r="P1661" s="52" t="str">
        <f t="shared" si="122"/>
        <v>45631100000012793DIÁRIA45631</v>
      </c>
      <c r="Q1661" s="1">
        <f>IF(A1661=0,"",VLOOKUP($A1661,RESUMO!$A$8:$B$107,2,FALSE))</f>
        <v>64</v>
      </c>
    </row>
    <row r="1662" spans="1:17" x14ac:dyDescent="0.25">
      <c r="A1662" s="53">
        <v>45631</v>
      </c>
      <c r="B1662" s="1">
        <v>1</v>
      </c>
      <c r="C1662" s="67" t="s">
        <v>529</v>
      </c>
      <c r="D1662" s="54" t="s">
        <v>530</v>
      </c>
      <c r="E1662" s="42" t="s">
        <v>19</v>
      </c>
      <c r="I1662" s="72">
        <v>2720</v>
      </c>
      <c r="J1662" s="53">
        <v>45631</v>
      </c>
      <c r="K1662" s="55" t="s">
        <v>20</v>
      </c>
      <c r="N1662" t="str">
        <f t="shared" si="121"/>
        <v>NÃO</v>
      </c>
      <c r="O1662" t="str">
        <f t="shared" si="120"/>
        <v/>
      </c>
      <c r="P1662" s="52" t="str">
        <f t="shared" si="122"/>
        <v>45631193649070600DIÁRIA45631</v>
      </c>
      <c r="Q1662" s="1">
        <f>IF(A1662=0,"",VLOOKUP($A1662,RESUMO!$A$8:$B$107,2,FALSE))</f>
        <v>64</v>
      </c>
    </row>
    <row r="1663" spans="1:17" x14ac:dyDescent="0.25">
      <c r="A1663" s="53">
        <v>45631</v>
      </c>
      <c r="B1663" s="1">
        <v>1</v>
      </c>
      <c r="C1663" t="s">
        <v>391</v>
      </c>
      <c r="D1663" t="s">
        <v>392</v>
      </c>
      <c r="E1663" s="42" t="s">
        <v>19</v>
      </c>
      <c r="I1663" s="72">
        <v>1075</v>
      </c>
      <c r="J1663" s="53">
        <v>45631</v>
      </c>
      <c r="K1663" s="55" t="s">
        <v>20</v>
      </c>
      <c r="N1663" t="str">
        <f t="shared" si="121"/>
        <v>NÃO</v>
      </c>
      <c r="O1663" t="str">
        <f t="shared" si="120"/>
        <v/>
      </c>
      <c r="P1663" s="52" t="str">
        <f t="shared" si="122"/>
        <v>45631111776778650DIÁRIA45631</v>
      </c>
      <c r="Q1663" s="1">
        <f>IF(A1663=0,"",VLOOKUP($A1663,RESUMO!$A$8:$B$107,2,FALSE))</f>
        <v>64</v>
      </c>
    </row>
    <row r="1664" spans="1:17" x14ac:dyDescent="0.25">
      <c r="A1664" s="53">
        <v>45631</v>
      </c>
      <c r="B1664" s="1">
        <v>2</v>
      </c>
      <c r="D1664" s="54" t="s">
        <v>1253</v>
      </c>
      <c r="E1664" s="42" t="s">
        <v>1254</v>
      </c>
      <c r="I1664" s="72">
        <v>680</v>
      </c>
      <c r="J1664" s="55">
        <v>45632</v>
      </c>
      <c r="K1664" s="55" t="s">
        <v>48</v>
      </c>
      <c r="N1664" t="str">
        <f t="shared" si="121"/>
        <v>NÃO</v>
      </c>
      <c r="O1664" t="str">
        <f t="shared" si="120"/>
        <v/>
      </c>
      <c r="P1664" s="52" t="str">
        <f t="shared" si="122"/>
        <v>456312RETIRADA DE ENTULHO DO PORÃO45632</v>
      </c>
      <c r="Q1664" s="1">
        <f>IF(A1664=0,"",VLOOKUP($A1664,RESUMO!$A$8:$B$107,2,FALSE))</f>
        <v>64</v>
      </c>
    </row>
    <row r="1665" spans="1:17" x14ac:dyDescent="0.25">
      <c r="A1665" s="53">
        <v>45631</v>
      </c>
      <c r="B1665" s="1">
        <v>3</v>
      </c>
      <c r="D1665" s="54" t="s">
        <v>145</v>
      </c>
      <c r="E1665" s="42" t="s">
        <v>1255</v>
      </c>
      <c r="I1665" s="72">
        <v>270</v>
      </c>
      <c r="J1665" s="55">
        <v>45637</v>
      </c>
      <c r="K1665" s="55" t="s">
        <v>148</v>
      </c>
      <c r="N1665" t="str">
        <f t="shared" si="121"/>
        <v>SIM</v>
      </c>
      <c r="O1665" t="str">
        <f t="shared" si="120"/>
        <v/>
      </c>
      <c r="P1665" s="52" t="str">
        <f t="shared" si="122"/>
        <v>456313MARTELO - NF 2680245637</v>
      </c>
      <c r="Q1665" s="1">
        <f>IF(A1665=0,"",VLOOKUP($A1665,RESUMO!$A$8:$B$107,2,FALSE))</f>
        <v>64</v>
      </c>
    </row>
    <row r="1666" spans="1:17" x14ac:dyDescent="0.25">
      <c r="A1666" s="53">
        <v>45631</v>
      </c>
      <c r="B1666" s="1">
        <v>5</v>
      </c>
      <c r="D1666" s="54" t="s">
        <v>1256</v>
      </c>
      <c r="E1666" s="42" t="s">
        <v>1257</v>
      </c>
      <c r="I1666" s="72">
        <v>365.56</v>
      </c>
      <c r="J1666" s="55">
        <v>45624</v>
      </c>
      <c r="K1666" s="55" t="s">
        <v>148</v>
      </c>
      <c r="N1666" t="str">
        <f t="shared" si="121"/>
        <v>NÃO</v>
      </c>
      <c r="O1666" t="str">
        <f t="shared" si="120"/>
        <v>SIM</v>
      </c>
      <c r="P1666" s="52" t="str">
        <f t="shared" si="122"/>
        <v>456315LOCAÇÃO DE ANDAIME45624</v>
      </c>
      <c r="Q1666" s="1">
        <f>IF(A1666=0,"",VLOOKUP($A1666,RESUMO!$A$8:$B$107,2,FALSE))</f>
        <v>64</v>
      </c>
    </row>
    <row r="1667" spans="1:17" x14ac:dyDescent="0.25">
      <c r="A1667" s="53">
        <v>45646</v>
      </c>
      <c r="B1667" s="1">
        <v>1</v>
      </c>
      <c r="C1667" s="51" t="s">
        <v>790</v>
      </c>
      <c r="D1667" s="54" t="s">
        <v>791</v>
      </c>
      <c r="E1667" s="42" t="s">
        <v>19</v>
      </c>
      <c r="I1667" s="72">
        <v>1750</v>
      </c>
      <c r="J1667" s="53">
        <v>45646</v>
      </c>
      <c r="K1667" s="55" t="s">
        <v>20</v>
      </c>
      <c r="N1667" t="str">
        <f t="shared" si="121"/>
        <v>NÃO</v>
      </c>
      <c r="O1667" t="str">
        <f t="shared" si="120"/>
        <v/>
      </c>
      <c r="P1667" s="52" t="str">
        <f t="shared" si="122"/>
        <v>45646100000012793DIÁRIA45646</v>
      </c>
      <c r="Q1667" s="1">
        <f>IF(A1667=0,"",VLOOKUP($A1667,RESUMO!$A$8:$B$107,2,FALSE))</f>
        <v>65</v>
      </c>
    </row>
    <row r="1668" spans="1:17" x14ac:dyDescent="0.25">
      <c r="A1668" s="53">
        <v>45646</v>
      </c>
      <c r="B1668" s="1">
        <v>1</v>
      </c>
      <c r="C1668" s="51" t="s">
        <v>529</v>
      </c>
      <c r="D1668" s="54" t="s">
        <v>530</v>
      </c>
      <c r="E1668" s="42" t="s">
        <v>19</v>
      </c>
      <c r="I1668" s="72">
        <v>2448</v>
      </c>
      <c r="J1668" s="53">
        <v>45646</v>
      </c>
      <c r="K1668" s="55" t="s">
        <v>20</v>
      </c>
      <c r="N1668" t="str">
        <f t="shared" si="121"/>
        <v>NÃO</v>
      </c>
      <c r="O1668" t="str">
        <f t="shared" si="120"/>
        <v/>
      </c>
      <c r="P1668" s="52" t="str">
        <f t="shared" si="122"/>
        <v>45646193649070600DIÁRIA45646</v>
      </c>
      <c r="Q1668" s="1">
        <f>IF(A1668=0,"",VLOOKUP($A1668,RESUMO!$A$8:$B$107,2,FALSE))</f>
        <v>65</v>
      </c>
    </row>
    <row r="1669" spans="1:17" x14ac:dyDescent="0.25">
      <c r="A1669" s="53">
        <v>45646</v>
      </c>
      <c r="B1669" s="1">
        <v>3</v>
      </c>
      <c r="D1669" s="54" t="s">
        <v>651</v>
      </c>
      <c r="E1669" s="42" t="s">
        <v>1258</v>
      </c>
      <c r="I1669" s="72">
        <v>1320</v>
      </c>
      <c r="J1669" s="55">
        <v>45648</v>
      </c>
      <c r="K1669" s="55" t="s">
        <v>148</v>
      </c>
      <c r="N1669" t="str">
        <f t="shared" si="121"/>
        <v>SIM</v>
      </c>
      <c r="O1669" t="str">
        <f t="shared" si="120"/>
        <v/>
      </c>
      <c r="P1669" s="52" t="str">
        <f t="shared" si="122"/>
        <v>456463LOCAÇÃO DE CAÇAMBAS - NF 209745648</v>
      </c>
      <c r="Q1669" s="1">
        <f>IF(A1669=0,"",VLOOKUP($A1669,RESUMO!$A$8:$B$107,2,FALSE))</f>
        <v>65</v>
      </c>
    </row>
    <row r="1670" spans="1:17" x14ac:dyDescent="0.25">
      <c r="A1670" s="53">
        <v>45646</v>
      </c>
      <c r="B1670" s="1">
        <v>3</v>
      </c>
      <c r="D1670" s="54" t="s">
        <v>145</v>
      </c>
      <c r="E1670" s="42" t="s">
        <v>1259</v>
      </c>
      <c r="I1670" s="72">
        <v>75</v>
      </c>
      <c r="J1670" s="55">
        <v>45650</v>
      </c>
      <c r="K1670" s="55" t="s">
        <v>148</v>
      </c>
      <c r="N1670" t="str">
        <f t="shared" si="121"/>
        <v>SIM</v>
      </c>
      <c r="O1670" t="str">
        <f t="shared" si="120"/>
        <v/>
      </c>
      <c r="P1670" s="52" t="str">
        <f t="shared" si="122"/>
        <v>456463LIXADEIRA - NF 2691445650</v>
      </c>
      <c r="Q1670" s="1">
        <f>IF(A1670=0,"",VLOOKUP($A1670,RESUMO!$A$8:$B$107,2,FALSE))</f>
        <v>65</v>
      </c>
    </row>
    <row r="1671" spans="1:17" x14ac:dyDescent="0.25">
      <c r="A1671" s="53">
        <v>45646</v>
      </c>
      <c r="B1671" s="1">
        <v>3</v>
      </c>
      <c r="D1671" s="54" t="s">
        <v>606</v>
      </c>
      <c r="E1671" s="42" t="s">
        <v>1260</v>
      </c>
      <c r="I1671" s="72">
        <v>838.11</v>
      </c>
      <c r="J1671" s="55">
        <v>45654</v>
      </c>
      <c r="K1671" s="55" t="s">
        <v>20</v>
      </c>
      <c r="N1671" t="str">
        <f t="shared" si="121"/>
        <v>SIM</v>
      </c>
      <c r="O1671" t="str">
        <f t="shared" si="120"/>
        <v/>
      </c>
      <c r="P1671" s="52" t="str">
        <f t="shared" si="122"/>
        <v>456463CESTAS BASICAS - NF 26857245654</v>
      </c>
      <c r="Q1671" s="1">
        <f>IF(A1671=0,"",VLOOKUP($A1671,RESUMO!$A$8:$B$107,2,FALSE))</f>
        <v>65</v>
      </c>
    </row>
    <row r="1672" spans="1:17" x14ac:dyDescent="0.25">
      <c r="A1672" s="53">
        <v>45646</v>
      </c>
      <c r="B1672" s="1">
        <v>3</v>
      </c>
      <c r="D1672" s="54" t="s">
        <v>145</v>
      </c>
      <c r="E1672" s="42" t="s">
        <v>1261</v>
      </c>
      <c r="I1672" s="72">
        <v>216</v>
      </c>
      <c r="J1672" s="55">
        <v>45659</v>
      </c>
      <c r="K1672" s="55" t="s">
        <v>148</v>
      </c>
      <c r="N1672" t="str">
        <f t="shared" si="121"/>
        <v>SIM</v>
      </c>
      <c r="O1672" t="str">
        <f t="shared" si="120"/>
        <v/>
      </c>
      <c r="P1672" s="52" t="str">
        <f t="shared" si="122"/>
        <v>456463MARTELO - NF 2710145659</v>
      </c>
      <c r="Q1672" s="1">
        <f>IF(A1672=0,"",VLOOKUP($A1672,RESUMO!$A$8:$B$107,2,FALSE))</f>
        <v>65</v>
      </c>
    </row>
    <row r="1673" spans="1:17" x14ac:dyDescent="0.25">
      <c r="A1673" s="53">
        <v>45646</v>
      </c>
      <c r="B1673" s="1">
        <v>3</v>
      </c>
      <c r="D1673" s="54" t="s">
        <v>606</v>
      </c>
      <c r="E1673" s="42" t="s">
        <v>1262</v>
      </c>
      <c r="I1673" s="72">
        <v>295.38</v>
      </c>
      <c r="J1673" s="55">
        <v>45667</v>
      </c>
      <c r="K1673" s="55" t="s">
        <v>20</v>
      </c>
      <c r="N1673" t="str">
        <f t="shared" si="121"/>
        <v>SIM</v>
      </c>
      <c r="O1673" t="str">
        <f t="shared" si="120"/>
        <v/>
      </c>
      <c r="P1673" s="52" t="str">
        <f t="shared" si="122"/>
        <v>456463CESTAS DE NATAL - NF 26969945667</v>
      </c>
      <c r="Q1673" s="1">
        <f>IF(A1673=0,"",VLOOKUP($A1673,RESUMO!$A$8:$B$107,2,FALSE))</f>
        <v>65</v>
      </c>
    </row>
    <row r="1674" spans="1:17" x14ac:dyDescent="0.25">
      <c r="A1674" s="53">
        <v>45646</v>
      </c>
      <c r="B1674" s="1">
        <v>5</v>
      </c>
      <c r="D1674" s="54" t="s">
        <v>1253</v>
      </c>
      <c r="E1674" s="42" t="s">
        <v>1336</v>
      </c>
      <c r="I1674" s="72">
        <v>680</v>
      </c>
      <c r="J1674" s="55">
        <v>45632</v>
      </c>
      <c r="K1674" s="55" t="s">
        <v>48</v>
      </c>
      <c r="N1674" t="str">
        <f t="shared" si="121"/>
        <v>NÃO</v>
      </c>
      <c r="O1674" t="str">
        <f t="shared" si="120"/>
        <v>SIM</v>
      </c>
      <c r="P1674" s="52" t="str">
        <f t="shared" si="122"/>
        <v>456465LIMPEZA TERRA PORÃO45632</v>
      </c>
      <c r="Q1674" s="1">
        <f>IF(A1674=0,"",VLOOKUP($A1674,RESUMO!$A$8:$B$107,2,FALSE))</f>
        <v>65</v>
      </c>
    </row>
    <row r="1675" spans="1:17" x14ac:dyDescent="0.25">
      <c r="A1675" s="41">
        <v>45662</v>
      </c>
      <c r="B1675" s="56">
        <v>1</v>
      </c>
      <c r="C1675" t="s">
        <v>790</v>
      </c>
      <c r="D1675" t="s">
        <v>791</v>
      </c>
      <c r="E1675" t="s">
        <v>19</v>
      </c>
      <c r="G1675" s="64">
        <v>175</v>
      </c>
      <c r="H1675">
        <v>4</v>
      </c>
      <c r="I1675" s="64">
        <v>700</v>
      </c>
      <c r="J1675" s="41">
        <v>45663</v>
      </c>
      <c r="K1675" t="s">
        <v>20</v>
      </c>
      <c r="L1675" t="s">
        <v>1263</v>
      </c>
      <c r="N1675" t="str">
        <f t="shared" si="121"/>
        <v>NÃO</v>
      </c>
      <c r="O1675" t="str">
        <f t="shared" si="120"/>
        <v/>
      </c>
      <c r="P1675" s="52" t="str">
        <f t="shared" si="122"/>
        <v>45662100000012793DIÁRIA17545663</v>
      </c>
      <c r="Q1675" s="1">
        <f>IF(A1675=0,"",VLOOKUP($A1675,RESUMO!$A$8:$B$107,2,FALSE))</f>
        <v>66</v>
      </c>
    </row>
    <row r="1676" spans="1:17" x14ac:dyDescent="0.25">
      <c r="A1676" s="41">
        <v>45662</v>
      </c>
      <c r="B1676" s="56">
        <v>1</v>
      </c>
      <c r="C1676" t="s">
        <v>529</v>
      </c>
      <c r="D1676" t="s">
        <v>530</v>
      </c>
      <c r="E1676" t="s">
        <v>19</v>
      </c>
      <c r="G1676" s="64">
        <v>272</v>
      </c>
      <c r="H1676">
        <v>5</v>
      </c>
      <c r="I1676" s="64">
        <v>1360</v>
      </c>
      <c r="J1676" s="41">
        <v>45663</v>
      </c>
      <c r="K1676" t="s">
        <v>20</v>
      </c>
      <c r="L1676" t="s">
        <v>1264</v>
      </c>
      <c r="N1676" t="str">
        <f t="shared" si="121"/>
        <v>NÃO</v>
      </c>
      <c r="O1676" t="str">
        <f t="shared" si="120"/>
        <v/>
      </c>
      <c r="P1676" s="52" t="str">
        <f t="shared" si="122"/>
        <v>45662193649070600DIÁRIA27245663</v>
      </c>
      <c r="Q1676" s="1">
        <f>IF(A1676=0,"",VLOOKUP($A1676,RESUMO!$A$8:$B$107,2,FALSE))</f>
        <v>66</v>
      </c>
    </row>
    <row r="1677" spans="1:17" x14ac:dyDescent="0.25">
      <c r="A1677" s="41">
        <v>45662</v>
      </c>
      <c r="B1677" s="56">
        <v>3</v>
      </c>
      <c r="C1677" t="s">
        <v>270</v>
      </c>
      <c r="D1677" t="s">
        <v>271</v>
      </c>
      <c r="E1677" t="s">
        <v>141</v>
      </c>
      <c r="F1677" t="s">
        <v>1265</v>
      </c>
      <c r="G1677" s="64">
        <v>1030.8499999999999</v>
      </c>
      <c r="H1677">
        <v>1</v>
      </c>
      <c r="I1677" s="64">
        <v>1030.8499999999999</v>
      </c>
      <c r="J1677" s="41">
        <v>45674</v>
      </c>
      <c r="K1677" t="s">
        <v>33</v>
      </c>
      <c r="L1677" t="s">
        <v>24</v>
      </c>
      <c r="N1677" t="str">
        <f t="shared" si="121"/>
        <v>NÃO</v>
      </c>
      <c r="O1677" t="str">
        <f t="shared" si="120"/>
        <v/>
      </c>
      <c r="P1677" s="52" t="str">
        <f t="shared" si="122"/>
        <v>45662332392731000116MATERIAIS DIVERSOS1030,8545674</v>
      </c>
      <c r="Q1677" s="1">
        <f>IF(A1677=0,"",VLOOKUP($A1677,RESUMO!$A$8:$B$107,2,FALSE))</f>
        <v>66</v>
      </c>
    </row>
    <row r="1678" spans="1:17" x14ac:dyDescent="0.25">
      <c r="A1678" s="41">
        <v>45677</v>
      </c>
      <c r="B1678" s="56">
        <v>1</v>
      </c>
      <c r="C1678" t="s">
        <v>790</v>
      </c>
      <c r="D1678" t="s">
        <v>791</v>
      </c>
      <c r="E1678" t="s">
        <v>19</v>
      </c>
      <c r="G1678" s="64">
        <v>175</v>
      </c>
      <c r="H1678">
        <v>9</v>
      </c>
      <c r="I1678" s="64">
        <v>1575</v>
      </c>
      <c r="J1678" s="41">
        <v>45677</v>
      </c>
      <c r="K1678" t="s">
        <v>20</v>
      </c>
      <c r="L1678" t="s">
        <v>1263</v>
      </c>
      <c r="N1678" t="str">
        <f t="shared" si="121"/>
        <v>NÃO</v>
      </c>
      <c r="O1678" t="str">
        <f t="shared" si="120"/>
        <v/>
      </c>
      <c r="P1678" s="52" t="str">
        <f t="shared" si="122"/>
        <v>45677100000012793DIÁRIA17545677</v>
      </c>
      <c r="Q1678" s="1">
        <f>IF(A1678=0,"",VLOOKUP($A1678,RESUMO!$A$8:$B$107,2,FALSE))</f>
        <v>67</v>
      </c>
    </row>
    <row r="1679" spans="1:17" x14ac:dyDescent="0.25">
      <c r="A1679" s="41">
        <v>45677</v>
      </c>
      <c r="B1679" s="56">
        <v>1</v>
      </c>
      <c r="C1679" t="s">
        <v>1266</v>
      </c>
      <c r="D1679" t="s">
        <v>1267</v>
      </c>
      <c r="E1679" t="s">
        <v>19</v>
      </c>
      <c r="G1679" s="64">
        <v>230</v>
      </c>
      <c r="H1679">
        <v>1</v>
      </c>
      <c r="I1679" s="64">
        <v>230</v>
      </c>
      <c r="J1679" s="41">
        <v>45677</v>
      </c>
      <c r="K1679" t="s">
        <v>20</v>
      </c>
      <c r="L1679" t="s">
        <v>1268</v>
      </c>
      <c r="N1679" t="str">
        <f t="shared" si="121"/>
        <v>NÃO</v>
      </c>
      <c r="O1679" t="str">
        <f t="shared" si="120"/>
        <v/>
      </c>
      <c r="P1679" s="52" t="str">
        <f t="shared" si="122"/>
        <v>45677112054582638DIÁRIA23045677</v>
      </c>
      <c r="Q1679" s="1">
        <f>IF(A1679=0,"",VLOOKUP($A1679,RESUMO!$A$8:$B$107,2,FALSE))</f>
        <v>67</v>
      </c>
    </row>
    <row r="1680" spans="1:17" x14ac:dyDescent="0.25">
      <c r="A1680" s="41">
        <v>45677</v>
      </c>
      <c r="B1680" s="56">
        <v>1</v>
      </c>
      <c r="C1680" t="s">
        <v>529</v>
      </c>
      <c r="D1680" t="s">
        <v>530</v>
      </c>
      <c r="E1680" t="s">
        <v>19</v>
      </c>
      <c r="G1680" s="64">
        <v>272</v>
      </c>
      <c r="H1680">
        <v>9</v>
      </c>
      <c r="I1680" s="64">
        <v>2448</v>
      </c>
      <c r="J1680" s="41">
        <v>45677</v>
      </c>
      <c r="K1680" t="s">
        <v>20</v>
      </c>
      <c r="L1680" t="s">
        <v>1269</v>
      </c>
      <c r="N1680" t="str">
        <f t="shared" si="121"/>
        <v>NÃO</v>
      </c>
      <c r="O1680" t="str">
        <f t="shared" si="120"/>
        <v/>
      </c>
      <c r="P1680" s="52" t="str">
        <f t="shared" si="122"/>
        <v>45677193649070600DIÁRIA27245677</v>
      </c>
      <c r="Q1680" s="1">
        <f>IF(A1680=0,"",VLOOKUP($A1680,RESUMO!$A$8:$B$107,2,FALSE))</f>
        <v>67</v>
      </c>
    </row>
    <row r="1681" spans="1:17" x14ac:dyDescent="0.25">
      <c r="A1681" s="41">
        <v>45677</v>
      </c>
      <c r="B1681" s="56">
        <v>3</v>
      </c>
      <c r="C1681" t="s">
        <v>193</v>
      </c>
      <c r="D1681" t="s">
        <v>194</v>
      </c>
      <c r="E1681" t="s">
        <v>354</v>
      </c>
      <c r="F1681" t="s">
        <v>1270</v>
      </c>
      <c r="G1681" s="64">
        <v>558.74</v>
      </c>
      <c r="H1681">
        <v>1</v>
      </c>
      <c r="I1681" s="64">
        <v>558.74</v>
      </c>
      <c r="J1681" s="41">
        <v>45685</v>
      </c>
      <c r="K1681" t="s">
        <v>20</v>
      </c>
      <c r="L1681" t="s">
        <v>24</v>
      </c>
      <c r="N1681" t="str">
        <f t="shared" si="121"/>
        <v>NÃO</v>
      </c>
      <c r="O1681" t="str">
        <f t="shared" si="120"/>
        <v/>
      </c>
      <c r="P1681" s="52" t="str">
        <f t="shared" si="122"/>
        <v>45677324654133000220CESTAS BASICAS558,7445685</v>
      </c>
      <c r="Q1681" s="1">
        <f>IF(A1681=0,"",VLOOKUP($A1681,RESUMO!$A$8:$B$107,2,FALSE))</f>
        <v>67</v>
      </c>
    </row>
    <row r="1682" spans="1:17" x14ac:dyDescent="0.25">
      <c r="A1682" s="41">
        <v>45693</v>
      </c>
      <c r="B1682" s="56">
        <v>1</v>
      </c>
      <c r="C1682" t="s">
        <v>790</v>
      </c>
      <c r="D1682" t="s">
        <v>791</v>
      </c>
      <c r="E1682" t="s">
        <v>19</v>
      </c>
      <c r="F1682"/>
      <c r="G1682" s="64">
        <v>175</v>
      </c>
      <c r="H1682">
        <v>10</v>
      </c>
      <c r="I1682" s="64">
        <v>1750</v>
      </c>
      <c r="J1682" s="41">
        <v>45694</v>
      </c>
      <c r="K1682" t="s">
        <v>20</v>
      </c>
      <c r="L1682" t="s">
        <v>1263</v>
      </c>
      <c r="M1682"/>
      <c r="N1682" t="str">
        <f t="shared" si="121"/>
        <v>NÃO</v>
      </c>
      <c r="O1682" t="str">
        <f t="shared" si="120"/>
        <v/>
      </c>
      <c r="P1682" s="52" t="str">
        <f t="shared" si="122"/>
        <v>45693100000012793DIÁRIA17545694</v>
      </c>
      <c r="Q1682" s="1">
        <f>IF(A1682=0,"",VLOOKUP($A1682,RESUMO!$A$8:$B$107,2,FALSE))</f>
        <v>68</v>
      </c>
    </row>
    <row r="1683" spans="1:17" x14ac:dyDescent="0.25">
      <c r="A1683" s="41">
        <v>45693</v>
      </c>
      <c r="B1683" s="56">
        <v>1</v>
      </c>
      <c r="C1683" t="s">
        <v>529</v>
      </c>
      <c r="D1683" t="s">
        <v>530</v>
      </c>
      <c r="E1683" t="s">
        <v>19</v>
      </c>
      <c r="F1683"/>
      <c r="G1683" s="64">
        <v>272</v>
      </c>
      <c r="H1683">
        <v>3</v>
      </c>
      <c r="I1683" s="64">
        <v>816</v>
      </c>
      <c r="J1683" s="41">
        <v>45694</v>
      </c>
      <c r="K1683" t="s">
        <v>20</v>
      </c>
      <c r="L1683" t="s">
        <v>1264</v>
      </c>
      <c r="M1683"/>
      <c r="N1683" t="str">
        <f t="shared" si="121"/>
        <v>NÃO</v>
      </c>
      <c r="O1683" t="str">
        <f t="shared" si="120"/>
        <v/>
      </c>
      <c r="P1683" s="52" t="str">
        <f t="shared" si="122"/>
        <v>45693193649070600DIÁRIA27245694</v>
      </c>
      <c r="Q1683" s="1">
        <f>IF(A1683=0,"",VLOOKUP($A1683,RESUMO!$A$8:$B$107,2,FALSE))</f>
        <v>68</v>
      </c>
    </row>
    <row r="1684" spans="1:17" x14ac:dyDescent="0.25">
      <c r="A1684" s="41">
        <v>45693</v>
      </c>
      <c r="B1684" s="56">
        <v>3</v>
      </c>
      <c r="C1684" t="s">
        <v>270</v>
      </c>
      <c r="D1684" t="s">
        <v>271</v>
      </c>
      <c r="E1684" t="s">
        <v>141</v>
      </c>
      <c r="F1684" t="s">
        <v>1271</v>
      </c>
      <c r="G1684" s="64">
        <v>980.6</v>
      </c>
      <c r="H1684">
        <v>1</v>
      </c>
      <c r="I1684" s="64">
        <v>980.6</v>
      </c>
      <c r="J1684" s="41">
        <v>45695</v>
      </c>
      <c r="K1684" t="s">
        <v>33</v>
      </c>
      <c r="L1684" t="s">
        <v>24</v>
      </c>
      <c r="M1684"/>
      <c r="N1684" t="str">
        <f t="shared" si="121"/>
        <v>NÃO</v>
      </c>
      <c r="O1684" t="str">
        <f t="shared" si="120"/>
        <v/>
      </c>
      <c r="P1684" s="52" t="str">
        <f t="shared" si="122"/>
        <v>45693332392731000116MATERIAIS DIVERSOS980,645695</v>
      </c>
      <c r="Q1684" s="1">
        <f>IF(A1684=0,"",VLOOKUP($A1684,RESUMO!$A$8:$B$107,2,FALSE))</f>
        <v>68</v>
      </c>
    </row>
    <row r="1685" spans="1:17" x14ac:dyDescent="0.25">
      <c r="A1685" s="41">
        <v>45693</v>
      </c>
      <c r="B1685" s="56">
        <v>3</v>
      </c>
      <c r="C1685" t="s">
        <v>270</v>
      </c>
      <c r="D1685" t="s">
        <v>271</v>
      </c>
      <c r="E1685" t="s">
        <v>141</v>
      </c>
      <c r="F1685" t="s">
        <v>1272</v>
      </c>
      <c r="G1685" s="64">
        <v>807.6</v>
      </c>
      <c r="H1685">
        <v>1</v>
      </c>
      <c r="I1685" s="64">
        <v>807.6</v>
      </c>
      <c r="J1685" s="41">
        <v>45705</v>
      </c>
      <c r="K1685" t="s">
        <v>33</v>
      </c>
      <c r="L1685" t="s">
        <v>24</v>
      </c>
      <c r="M1685"/>
      <c r="N1685" t="str">
        <f t="shared" si="121"/>
        <v>NÃO</v>
      </c>
      <c r="O1685" t="str">
        <f t="shared" si="120"/>
        <v/>
      </c>
      <c r="P1685" s="52" t="str">
        <f t="shared" si="122"/>
        <v>45693332392731000116MATERIAIS DIVERSOS807,645705</v>
      </c>
      <c r="Q1685" s="1">
        <f>IF(A1685=0,"",VLOOKUP($A1685,RESUMO!$A$8:$B$107,2,FALSE))</f>
        <v>68</v>
      </c>
    </row>
    <row r="1686" spans="1:17" x14ac:dyDescent="0.25">
      <c r="A1686" s="41">
        <v>45693</v>
      </c>
      <c r="B1686" s="56">
        <v>3</v>
      </c>
      <c r="C1686" t="s">
        <v>426</v>
      </c>
      <c r="D1686" t="s">
        <v>427</v>
      </c>
      <c r="E1686" t="s">
        <v>1273</v>
      </c>
      <c r="F1686" t="s">
        <v>1274</v>
      </c>
      <c r="G1686" s="64">
        <v>660</v>
      </c>
      <c r="H1686">
        <v>1</v>
      </c>
      <c r="I1686" s="64">
        <v>660</v>
      </c>
      <c r="J1686" s="41">
        <v>45706</v>
      </c>
      <c r="K1686" t="s">
        <v>148</v>
      </c>
      <c r="L1686" t="s">
        <v>24</v>
      </c>
      <c r="M1686"/>
      <c r="N1686" t="str">
        <f t="shared" si="121"/>
        <v>NÃO</v>
      </c>
      <c r="O1686" t="str">
        <f t="shared" si="120"/>
        <v/>
      </c>
      <c r="P1686" s="52" t="str">
        <f t="shared" si="122"/>
        <v>45693341598885000150LOCAÇÃO DE CAÇAMBAS66045706</v>
      </c>
      <c r="Q1686" s="1">
        <f>IF(A1686=0,"",VLOOKUP($A1686,RESUMO!$A$8:$B$107,2,FALSE))</f>
        <v>68</v>
      </c>
    </row>
  </sheetData>
  <autoFilter ref="A1:O1686" xr:uid="{00000000-0009-0000-0000-000000000000}"/>
  <conditionalFormatting sqref="O825:P825 O2:P311">
    <cfRule type="cellIs" dxfId="25" priority="31" operator="equal">
      <formula>""</formula>
    </cfRule>
  </conditionalFormatting>
  <conditionalFormatting sqref="P2:P311">
    <cfRule type="duplicateValues" dxfId="24" priority="24"/>
  </conditionalFormatting>
  <conditionalFormatting sqref="P2:P1048576">
    <cfRule type="duplicateValues" dxfId="23" priority="40"/>
    <cfRule type="duplicateValues" dxfId="22" priority="41"/>
  </conditionalFormatting>
  <conditionalFormatting sqref="O1432:P1433 O1209:P1209 O1045:P1045 O948:P948 O607:P608 O518:P519 O354:P354 O312:P313 O690:P692">
    <cfRule type="cellIs" dxfId="21" priority="23" operator="equal">
      <formula>""</formula>
    </cfRule>
  </conditionalFormatting>
  <conditionalFormatting sqref="P1432:P1433 P1209 P1045 P948 P607:P608 P518:P519 P354 P312:P313 P690:P692 P825">
    <cfRule type="duplicateValues" dxfId="20" priority="48"/>
  </conditionalFormatting>
  <conditionalFormatting sqref="O314:P353">
    <cfRule type="cellIs" dxfId="19" priority="20" operator="equal">
      <formula>""</formula>
    </cfRule>
  </conditionalFormatting>
  <conditionalFormatting sqref="P314:P353">
    <cfRule type="duplicateValues" dxfId="18" priority="19"/>
  </conditionalFormatting>
  <conditionalFormatting sqref="O355:P517">
    <cfRule type="cellIs" dxfId="17" priority="18" operator="equal">
      <formula>""</formula>
    </cfRule>
  </conditionalFormatting>
  <conditionalFormatting sqref="P355:P517">
    <cfRule type="duplicateValues" dxfId="16" priority="17"/>
  </conditionalFormatting>
  <conditionalFormatting sqref="O520:P606">
    <cfRule type="cellIs" dxfId="15" priority="16" operator="equal">
      <formula>""</formula>
    </cfRule>
  </conditionalFormatting>
  <conditionalFormatting sqref="P520:P606">
    <cfRule type="duplicateValues" dxfId="14" priority="15"/>
  </conditionalFormatting>
  <conditionalFormatting sqref="O609:P689">
    <cfRule type="cellIs" dxfId="13" priority="14" operator="equal">
      <formula>""</formula>
    </cfRule>
  </conditionalFormatting>
  <conditionalFormatting sqref="P609:P689">
    <cfRule type="duplicateValues" dxfId="12" priority="13"/>
  </conditionalFormatting>
  <conditionalFormatting sqref="O693:P824">
    <cfRule type="cellIs" dxfId="11" priority="12" operator="equal">
      <formula>""</formula>
    </cfRule>
  </conditionalFormatting>
  <conditionalFormatting sqref="P693:P824">
    <cfRule type="duplicateValues" dxfId="10" priority="11"/>
  </conditionalFormatting>
  <conditionalFormatting sqref="O826:P947">
    <cfRule type="cellIs" dxfId="9" priority="10" operator="equal">
      <formula>""</formula>
    </cfRule>
  </conditionalFormatting>
  <conditionalFormatting sqref="P826:P947">
    <cfRule type="duplicateValues" dxfId="8" priority="9"/>
  </conditionalFormatting>
  <conditionalFormatting sqref="O949:P1044">
    <cfRule type="cellIs" dxfId="7" priority="8" operator="equal">
      <formula>""</formula>
    </cfRule>
  </conditionalFormatting>
  <conditionalFormatting sqref="P949:P1044">
    <cfRule type="duplicateValues" dxfId="6" priority="7"/>
  </conditionalFormatting>
  <conditionalFormatting sqref="O1046:P1208">
    <cfRule type="cellIs" dxfId="5" priority="6" operator="equal">
      <formula>""</formula>
    </cfRule>
  </conditionalFormatting>
  <conditionalFormatting sqref="P1046:P1208">
    <cfRule type="duplicateValues" dxfId="4" priority="5"/>
  </conditionalFormatting>
  <conditionalFormatting sqref="O1210:P1431">
    <cfRule type="cellIs" dxfId="3" priority="4" operator="equal">
      <formula>""</formula>
    </cfRule>
  </conditionalFormatting>
  <conditionalFormatting sqref="P1210:P1431">
    <cfRule type="duplicateValues" dxfId="2" priority="3"/>
  </conditionalFormatting>
  <conditionalFormatting sqref="O1434:P1686">
    <cfRule type="cellIs" dxfId="1" priority="2" operator="equal">
      <formula>""</formula>
    </cfRule>
  </conditionalFormatting>
  <conditionalFormatting sqref="P1434:P168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107"/>
  <sheetViews>
    <sheetView showGridLines="0" topLeftCell="A66" zoomScale="80" zoomScaleNormal="80" workbookViewId="0">
      <selection activeCell="K50" activeCellId="1" sqref="K68 K5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13" width="10" style="1" bestFit="1" customWidth="1"/>
    <col min="14" max="99" width="8.875" style="1" customWidth="1"/>
    <col min="100" max="16384" width="8.875" style="1"/>
  </cols>
  <sheetData>
    <row r="1" spans="1:20" ht="69.95" customHeight="1" x14ac:dyDescent="0.25">
      <c r="D1" s="2"/>
      <c r="E1" s="2"/>
      <c r="G1" s="74" t="s">
        <v>1275</v>
      </c>
      <c r="H1" s="75"/>
      <c r="I1" s="75"/>
      <c r="J1" s="75"/>
      <c r="K1" s="75"/>
      <c r="L1" s="75"/>
      <c r="N1" s="2"/>
      <c r="O1" s="2"/>
      <c r="P1" s="74"/>
      <c r="Q1" s="75"/>
      <c r="R1" s="75"/>
      <c r="S1" s="75"/>
      <c r="T1" s="75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3" t="s">
        <v>1276</v>
      </c>
      <c r="B3" s="5"/>
      <c r="D3" s="2"/>
      <c r="E3" s="2"/>
      <c r="K3" s="65" t="s">
        <v>1277</v>
      </c>
      <c r="L3" s="53">
        <v>44671</v>
      </c>
      <c r="M3" s="5"/>
      <c r="N3" s="2"/>
      <c r="O3" s="2"/>
      <c r="Q3" s="2"/>
    </row>
    <row r="4" spans="1:20" ht="18.95" customHeight="1" x14ac:dyDescent="0.25">
      <c r="A4" s="3" t="s">
        <v>1278</v>
      </c>
      <c r="B4" s="3"/>
      <c r="D4" s="2"/>
      <c r="E4" s="2"/>
      <c r="K4" s="60" t="s">
        <v>1279</v>
      </c>
      <c r="L4" s="59"/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1280</v>
      </c>
      <c r="B6" s="4"/>
      <c r="N6" s="39"/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1281</v>
      </c>
      <c r="B8" s="23" t="s">
        <v>1282</v>
      </c>
      <c r="C8" s="11" t="s">
        <v>1283</v>
      </c>
      <c r="D8" s="11" t="s">
        <v>1284</v>
      </c>
      <c r="E8" s="11" t="s">
        <v>1285</v>
      </c>
      <c r="F8" s="11" t="s">
        <v>1286</v>
      </c>
      <c r="G8" s="11" t="s">
        <v>1287</v>
      </c>
      <c r="H8" s="11" t="s">
        <v>1288</v>
      </c>
      <c r="I8" s="38" t="s">
        <v>1289</v>
      </c>
      <c r="J8" s="38" t="s">
        <v>1290</v>
      </c>
      <c r="K8" s="12" t="s">
        <v>1291</v>
      </c>
      <c r="L8" s="13" t="s">
        <v>1292</v>
      </c>
    </row>
    <row r="9" spans="1:20" ht="24" customHeight="1" thickTop="1" x14ac:dyDescent="0.25">
      <c r="A9" s="61">
        <v>44671</v>
      </c>
      <c r="B9" s="24">
        <v>1</v>
      </c>
      <c r="C9" s="8">
        <f>SUMIFS(Dados!$I$1:$I$1870,Dados!$B$1:$B$1870,C$7,Dados!$A$1:$A$1870,$A9)</f>
        <v>280</v>
      </c>
      <c r="D9" s="8">
        <f>SUMIFS(Dados!$I$1:$I$1870,Dados!$B$1:$B$1870,D$7,Dados!$A$1:$A$1870,$A9)</f>
        <v>0</v>
      </c>
      <c r="E9" s="8">
        <f>SUMIFS(Dados!$I$1:$I$1870,Dados!$B$1:$B$1870,E$7,Dados!$A$1:$A$1870,$A9)</f>
        <v>0</v>
      </c>
      <c r="F9" s="8">
        <f>SUMIFS(Dados!$I$1:$I$1870,Dados!$B$1:$B$1870,F$7,Dados!$A$1:$A$1870,$A9)</f>
        <v>150</v>
      </c>
      <c r="G9" s="8">
        <f>SUMIFS(Dados!$I$1:$I$1870,Dados!$B$1:$B$1870,G$7,Dados!$A$1:$A$1870,$A9)</f>
        <v>5052.2299999999996</v>
      </c>
      <c r="H9" s="8">
        <f>SUMIFS(Dados!$I$1:$I$1870,Dados!$B$1:$B$1870,H$7,Dados!$A$1:$A$1870,$A9)</f>
        <v>0</v>
      </c>
      <c r="I9" s="8">
        <f t="shared" ref="I9:I40" si="0">SUM(C9:H9)</f>
        <v>5482.23</v>
      </c>
      <c r="J9" s="8">
        <f t="shared" ref="J9:J40" si="1">ROUND(I9*$L$4,2)</f>
        <v>0</v>
      </c>
      <c r="K9" s="8">
        <f t="shared" ref="K9:K40" si="2">SUM(I9:J9)</f>
        <v>5482.23</v>
      </c>
      <c r="L9" s="9">
        <f>K9</f>
        <v>5482.23</v>
      </c>
      <c r="N9" s="35"/>
    </row>
    <row r="10" spans="1:20" ht="24" customHeight="1" x14ac:dyDescent="0.25">
      <c r="A10" s="61">
        <v>44686</v>
      </c>
      <c r="B10" s="25">
        <v>2</v>
      </c>
      <c r="C10" s="8">
        <f>SUMIFS(Dados!$I$1:$I$1870,Dados!$B$1:$B$1870,C$7,Dados!$A$1:$A$1870,$A10)</f>
        <v>4810</v>
      </c>
      <c r="D10" s="8">
        <f>SUMIFS(Dados!$I$1:$I$1870,Dados!$B$1:$B$1870,D$7,Dados!$A$1:$A$1870,$A10)</f>
        <v>35394.400000000001</v>
      </c>
      <c r="E10" s="8">
        <f>SUMIFS(Dados!$I$1:$I$1870,Dados!$B$1:$B$1870,E$7,Dados!$A$1:$A$1870,$A10)</f>
        <v>700</v>
      </c>
      <c r="F10" s="8">
        <f>SUMIFS(Dados!$I$1:$I$1870,Dados!$B$1:$B$1870,F$7,Dados!$A$1:$A$1870,$A10)</f>
        <v>0</v>
      </c>
      <c r="G10" s="8">
        <f>SUMIFS(Dados!$I$1:$I$1870,Dados!$B$1:$B$1870,G$7,Dados!$A$1:$A$1870,$A10)</f>
        <v>63475.979999999996</v>
      </c>
      <c r="H10" s="8">
        <f>SUMIFS(Dados!$I$1:$I$1870,Dados!$B$1:$B$1870,H$7,Dados!$A$1:$A$1870,$A10)</f>
        <v>0</v>
      </c>
      <c r="I10" s="8">
        <f t="shared" si="0"/>
        <v>104380.38</v>
      </c>
      <c r="J10" s="8">
        <f t="shared" si="1"/>
        <v>0</v>
      </c>
      <c r="K10" s="8">
        <f t="shared" si="2"/>
        <v>104380.38</v>
      </c>
      <c r="L10" s="9">
        <f t="shared" ref="L10:L73" si="3">K10+L9</f>
        <v>109862.61</v>
      </c>
      <c r="N10" s="35"/>
    </row>
    <row r="11" spans="1:20" ht="24" customHeight="1" x14ac:dyDescent="0.25">
      <c r="A11" s="61">
        <v>44701</v>
      </c>
      <c r="B11" s="25">
        <v>3</v>
      </c>
      <c r="C11" s="8">
        <f>SUMIFS(Dados!$I$1:$I$1870,Dados!$B$1:$B$1870,C$7,Dados!$A$1:$A$1870,$A11)</f>
        <v>12410</v>
      </c>
      <c r="D11" s="8">
        <f>SUMIFS(Dados!$I$1:$I$1870,Dados!$B$1:$B$1870,D$7,Dados!$A$1:$A$1870,$A11)</f>
        <v>2800</v>
      </c>
      <c r="E11" s="8">
        <f>SUMIFS(Dados!$I$1:$I$1870,Dados!$B$1:$B$1870,E$7,Dados!$A$1:$A$1870,$A11)</f>
        <v>5506.51</v>
      </c>
      <c r="F11" s="8">
        <f>SUMIFS(Dados!$I$1:$I$1870,Dados!$B$1:$B$1870,F$7,Dados!$A$1:$A$1870,$A11)</f>
        <v>0</v>
      </c>
      <c r="G11" s="8">
        <f>SUMIFS(Dados!$I$1:$I$1870,Dados!$B$1:$B$1870,G$7,Dados!$A$1:$A$1870,$A11)</f>
        <v>50525.77</v>
      </c>
      <c r="H11" s="8">
        <f>SUMIFS(Dados!$I$1:$I$1870,Dados!$B$1:$B$1870,H$7,Dados!$A$1:$A$1870,$A11)</f>
        <v>0</v>
      </c>
      <c r="I11" s="8">
        <f t="shared" si="0"/>
        <v>71242.28</v>
      </c>
      <c r="J11" s="8">
        <f t="shared" si="1"/>
        <v>0</v>
      </c>
      <c r="K11" s="8">
        <f t="shared" si="2"/>
        <v>71242.28</v>
      </c>
      <c r="L11" s="9">
        <f t="shared" si="3"/>
        <v>181104.89</v>
      </c>
      <c r="N11" s="35"/>
    </row>
    <row r="12" spans="1:20" ht="24" customHeight="1" x14ac:dyDescent="0.25">
      <c r="A12" s="61">
        <v>44717</v>
      </c>
      <c r="B12" s="25">
        <v>4</v>
      </c>
      <c r="C12" s="8">
        <f>SUMIFS(Dados!$I$1:$I$1870,Dados!$B$1:$B$1870,C$7,Dados!$A$1:$A$1870,$A12)</f>
        <v>13320</v>
      </c>
      <c r="D12" s="8">
        <f>SUMIFS(Dados!$I$1:$I$1870,Dados!$B$1:$B$1870,D$7,Dados!$A$1:$A$1870,$A12)</f>
        <v>24786.2</v>
      </c>
      <c r="E12" s="8">
        <f>SUMIFS(Dados!$I$1:$I$1870,Dados!$B$1:$B$1870,E$7,Dados!$A$1:$A$1870,$A12)</f>
        <v>1270.75</v>
      </c>
      <c r="F12" s="8">
        <f>SUMIFS(Dados!$I$1:$I$1870,Dados!$B$1:$B$1870,F$7,Dados!$A$1:$A$1870,$A12)</f>
        <v>15</v>
      </c>
      <c r="G12" s="8">
        <f>SUMIFS(Dados!$I$1:$I$1870,Dados!$B$1:$B$1870,G$7,Dados!$A$1:$A$1870,$A12)</f>
        <v>137773.14000000001</v>
      </c>
      <c r="H12" s="8">
        <f>SUMIFS(Dados!$I$1:$I$1870,Dados!$B$1:$B$1870,H$7,Dados!$A$1:$A$1870,$A12)</f>
        <v>0</v>
      </c>
      <c r="I12" s="8">
        <f t="shared" si="0"/>
        <v>177165.09000000003</v>
      </c>
      <c r="J12" s="8">
        <f t="shared" si="1"/>
        <v>0</v>
      </c>
      <c r="K12" s="8">
        <f t="shared" si="2"/>
        <v>177165.09000000003</v>
      </c>
      <c r="L12" s="9">
        <f t="shared" si="3"/>
        <v>358269.98000000004</v>
      </c>
      <c r="N12" s="35"/>
    </row>
    <row r="13" spans="1:20" ht="24" customHeight="1" x14ac:dyDescent="0.25">
      <c r="A13" s="61">
        <v>44732</v>
      </c>
      <c r="B13" s="25">
        <v>5</v>
      </c>
      <c r="C13" s="8">
        <f>SUMIFS(Dados!$I$1:$I$1870,Dados!$B$1:$B$1870,C$7,Dados!$A$1:$A$1870,$A13)</f>
        <v>8248</v>
      </c>
      <c r="D13" s="8">
        <f>SUMIFS(Dados!$I$1:$I$1870,Dados!$B$1:$B$1870,D$7,Dados!$A$1:$A$1870,$A13)</f>
        <v>4179.8</v>
      </c>
      <c r="E13" s="8">
        <f>SUMIFS(Dados!$I$1:$I$1870,Dados!$B$1:$B$1870,E$7,Dados!$A$1:$A$1870,$A13)</f>
        <v>3403.79</v>
      </c>
      <c r="F13" s="8">
        <f>SUMIFS(Dados!$I$1:$I$1870,Dados!$B$1:$B$1870,F$7,Dados!$A$1:$A$1870,$A13)</f>
        <v>0</v>
      </c>
      <c r="G13" s="8">
        <f>SUMIFS(Dados!$I$1:$I$1870,Dados!$B$1:$B$1870,G$7,Dados!$A$1:$A$1870,$A13)</f>
        <v>34274.28</v>
      </c>
      <c r="H13" s="8">
        <f>SUMIFS(Dados!$I$1:$I$1870,Dados!$B$1:$B$1870,H$7,Dados!$A$1:$A$1870,$A13)</f>
        <v>0</v>
      </c>
      <c r="I13" s="8">
        <f t="shared" si="0"/>
        <v>50105.869999999995</v>
      </c>
      <c r="J13" s="8">
        <f t="shared" si="1"/>
        <v>0</v>
      </c>
      <c r="K13" s="8">
        <f t="shared" si="2"/>
        <v>50105.869999999995</v>
      </c>
      <c r="L13" s="9">
        <f t="shared" si="3"/>
        <v>408375.85000000003</v>
      </c>
      <c r="N13" s="35"/>
    </row>
    <row r="14" spans="1:20" ht="24" customHeight="1" x14ac:dyDescent="0.25">
      <c r="A14" s="61">
        <v>44747</v>
      </c>
      <c r="B14" s="25">
        <v>6</v>
      </c>
      <c r="C14" s="8">
        <f>SUMIFS(Dados!$I$1:$I$1870,Dados!$B$1:$B$1870,C$7,Dados!$A$1:$A$1870,$A14)</f>
        <v>13874.3</v>
      </c>
      <c r="D14" s="8">
        <f>SUMIFS(Dados!$I$1:$I$1870,Dados!$B$1:$B$1870,D$7,Dados!$A$1:$A$1870,$A14)</f>
        <v>1406.9</v>
      </c>
      <c r="E14" s="8">
        <f>SUMIFS(Dados!$I$1:$I$1870,Dados!$B$1:$B$1870,E$7,Dados!$A$1:$A$1870,$A14)</f>
        <v>6083.68</v>
      </c>
      <c r="F14" s="8">
        <f>SUMIFS(Dados!$I$1:$I$1870,Dados!$B$1:$B$1870,F$7,Dados!$A$1:$A$1870,$A14)</f>
        <v>0</v>
      </c>
      <c r="G14" s="8">
        <f>SUMIFS(Dados!$I$1:$I$1870,Dados!$B$1:$B$1870,G$7,Dados!$A$1:$A$1870,$A14)</f>
        <v>5059.4799999999996</v>
      </c>
      <c r="H14" s="8">
        <f>SUMIFS(Dados!$I$1:$I$1870,Dados!$B$1:$B$1870,H$7,Dados!$A$1:$A$1870,$A14)</f>
        <v>0</v>
      </c>
      <c r="I14" s="8">
        <f t="shared" si="0"/>
        <v>26424.359999999997</v>
      </c>
      <c r="J14" s="8">
        <f t="shared" si="1"/>
        <v>0</v>
      </c>
      <c r="K14" s="8">
        <f t="shared" si="2"/>
        <v>26424.359999999997</v>
      </c>
      <c r="L14" s="9">
        <f t="shared" si="3"/>
        <v>434800.21</v>
      </c>
      <c r="N14" s="35"/>
    </row>
    <row r="15" spans="1:20" ht="24" customHeight="1" x14ac:dyDescent="0.25">
      <c r="A15" s="61">
        <v>44762</v>
      </c>
      <c r="B15" s="25">
        <v>7</v>
      </c>
      <c r="C15" s="8">
        <f>SUMIFS(Dados!$I$1:$I$1870,Dados!$B$1:$B$1870,C$7,Dados!$A$1:$A$1870,$A15)</f>
        <v>12234</v>
      </c>
      <c r="D15" s="8">
        <f>SUMIFS(Dados!$I$1:$I$1870,Dados!$B$1:$B$1870,D$7,Dados!$A$1:$A$1870,$A15)</f>
        <v>100</v>
      </c>
      <c r="E15" s="8">
        <f>SUMIFS(Dados!$I$1:$I$1870,Dados!$B$1:$B$1870,E$7,Dados!$A$1:$A$1870,$A15)</f>
        <v>4663.2</v>
      </c>
      <c r="F15" s="8">
        <f>SUMIFS(Dados!$I$1:$I$1870,Dados!$B$1:$B$1870,F$7,Dados!$A$1:$A$1870,$A15)</f>
        <v>0</v>
      </c>
      <c r="G15" s="8">
        <f>SUMIFS(Dados!$I$1:$I$1870,Dados!$B$1:$B$1870,G$7,Dados!$A$1:$A$1870,$A15)</f>
        <v>51428</v>
      </c>
      <c r="H15" s="8">
        <f>SUMIFS(Dados!$I$1:$I$1870,Dados!$B$1:$B$1870,H$7,Dados!$A$1:$A$1870,$A15)</f>
        <v>0</v>
      </c>
      <c r="I15" s="8">
        <f t="shared" si="0"/>
        <v>68425.2</v>
      </c>
      <c r="J15" s="8">
        <f t="shared" si="1"/>
        <v>0</v>
      </c>
      <c r="K15" s="8">
        <f t="shared" si="2"/>
        <v>68425.2</v>
      </c>
      <c r="L15" s="9">
        <f t="shared" si="3"/>
        <v>503225.41000000003</v>
      </c>
      <c r="N15" s="35"/>
    </row>
    <row r="16" spans="1:20" ht="24" customHeight="1" x14ac:dyDescent="0.25">
      <c r="A16" s="61">
        <v>44778</v>
      </c>
      <c r="B16" s="25">
        <v>8</v>
      </c>
      <c r="C16" s="8">
        <f>SUMIFS(Dados!$I$1:$I$1870,Dados!$B$1:$B$1870,C$7,Dados!$A$1:$A$1870,$A16)</f>
        <v>18297.169999999998</v>
      </c>
      <c r="D16" s="8">
        <f>SUMIFS(Dados!$I$1:$I$1870,Dados!$B$1:$B$1870,D$7,Dados!$A$1:$A$1870,$A16)</f>
        <v>26346.2</v>
      </c>
      <c r="E16" s="8">
        <f>SUMIFS(Dados!$I$1:$I$1870,Dados!$B$1:$B$1870,E$7,Dados!$A$1:$A$1870,$A16)</f>
        <v>16660.600000000002</v>
      </c>
      <c r="F16" s="8">
        <f>SUMIFS(Dados!$I$1:$I$1870,Dados!$B$1:$B$1870,F$7,Dados!$A$1:$A$1870,$A16)</f>
        <v>13.9</v>
      </c>
      <c r="G16" s="8">
        <f>SUMIFS(Dados!$I$1:$I$1870,Dados!$B$1:$B$1870,G$7,Dados!$A$1:$A$1870,$A16)</f>
        <v>6232.05</v>
      </c>
      <c r="H16" s="8">
        <f>SUMIFS(Dados!$I$1:$I$1870,Dados!$B$1:$B$1870,H$7,Dados!$A$1:$A$1870,$A16)</f>
        <v>0</v>
      </c>
      <c r="I16" s="8">
        <f t="shared" si="0"/>
        <v>67549.919999999998</v>
      </c>
      <c r="J16" s="8">
        <f t="shared" si="1"/>
        <v>0</v>
      </c>
      <c r="K16" s="8">
        <f t="shared" si="2"/>
        <v>67549.919999999998</v>
      </c>
      <c r="L16" s="9">
        <f t="shared" si="3"/>
        <v>570775.33000000007</v>
      </c>
      <c r="M16" s="66">
        <v>570775.33000000007</v>
      </c>
      <c r="N16" s="66">
        <f>M16-L16</f>
        <v>0</v>
      </c>
    </row>
    <row r="17" spans="1:14" ht="24" customHeight="1" x14ac:dyDescent="0.25">
      <c r="A17" s="61">
        <v>44793</v>
      </c>
      <c r="B17" s="25">
        <v>9</v>
      </c>
      <c r="C17" s="8">
        <f>SUMIFS(Dados!$I$1:$I$1870,Dados!$B$1:$B$1870,C$7,Dados!$A$1:$A$1870,$A17)</f>
        <v>19034</v>
      </c>
      <c r="D17" s="8">
        <f>SUMIFS(Dados!$I$1:$I$1870,Dados!$B$1:$B$1870,D$7,Dados!$A$1:$A$1870,$A17)</f>
        <v>3850</v>
      </c>
      <c r="E17" s="8">
        <f>SUMIFS(Dados!$I$1:$I$1870,Dados!$B$1:$B$1870,E$7,Dados!$A$1:$A$1870,$A17)</f>
        <v>9824.16</v>
      </c>
      <c r="F17" s="8">
        <f>SUMIFS(Dados!$I$1:$I$1870,Dados!$B$1:$B$1870,F$7,Dados!$A$1:$A$1870,$A17)</f>
        <v>0</v>
      </c>
      <c r="G17" s="8">
        <f>SUMIFS(Dados!$I$1:$I$1870,Dados!$B$1:$B$1870,G$7,Dados!$A$1:$A$1870,$A17)</f>
        <v>95082.07</v>
      </c>
      <c r="H17" s="8">
        <f>SUMIFS(Dados!$I$1:$I$1870,Dados!$B$1:$B$1870,H$7,Dados!$A$1:$A$1870,$A17)</f>
        <v>0</v>
      </c>
      <c r="I17" s="8">
        <f t="shared" si="0"/>
        <v>127790.23000000001</v>
      </c>
      <c r="J17" s="8">
        <f t="shared" si="1"/>
        <v>0</v>
      </c>
      <c r="K17" s="8">
        <f t="shared" si="2"/>
        <v>127790.23000000001</v>
      </c>
      <c r="L17" s="9">
        <f t="shared" si="3"/>
        <v>698565.56</v>
      </c>
      <c r="M17" s="66">
        <v>698565.56</v>
      </c>
      <c r="N17" s="66">
        <f t="shared" ref="N17:N76" si="4">M17-L17</f>
        <v>0</v>
      </c>
    </row>
    <row r="18" spans="1:14" ht="24" customHeight="1" x14ac:dyDescent="0.25">
      <c r="A18" s="61">
        <v>44809</v>
      </c>
      <c r="B18" s="25">
        <v>10</v>
      </c>
      <c r="C18" s="8">
        <f>SUMIFS(Dados!$I$1:$I$1870,Dados!$B$1:$B$1870,C$7,Dados!$A$1:$A$1870,$A18)</f>
        <v>27502.2</v>
      </c>
      <c r="D18" s="8">
        <f>SUMIFS(Dados!$I$1:$I$1870,Dados!$B$1:$B$1870,D$7,Dados!$A$1:$A$1870,$A18)</f>
        <v>6701.7</v>
      </c>
      <c r="E18" s="8">
        <f>SUMIFS(Dados!$I$1:$I$1870,Dados!$B$1:$B$1870,E$7,Dados!$A$1:$A$1870,$A18)</f>
        <v>18096.32</v>
      </c>
      <c r="F18" s="8">
        <f>SUMIFS(Dados!$I$1:$I$1870,Dados!$B$1:$B$1870,F$7,Dados!$A$1:$A$1870,$A18)</f>
        <v>0</v>
      </c>
      <c r="G18" s="8">
        <f>SUMIFS(Dados!$I$1:$I$1870,Dados!$B$1:$B$1870,G$7,Dados!$A$1:$A$1870,$A18)</f>
        <v>102340.72</v>
      </c>
      <c r="H18" s="8">
        <f>SUMIFS(Dados!$I$1:$I$1870,Dados!$B$1:$B$1870,H$7,Dados!$A$1:$A$1870,$A18)</f>
        <v>0</v>
      </c>
      <c r="I18" s="8">
        <f t="shared" si="0"/>
        <v>154640.94</v>
      </c>
      <c r="J18" s="8">
        <f t="shared" si="1"/>
        <v>0</v>
      </c>
      <c r="K18" s="8">
        <f t="shared" si="2"/>
        <v>154640.94</v>
      </c>
      <c r="L18" s="9">
        <f t="shared" si="3"/>
        <v>853206.5</v>
      </c>
      <c r="M18" s="66">
        <v>853206.5</v>
      </c>
      <c r="N18" s="66">
        <f t="shared" si="4"/>
        <v>0</v>
      </c>
    </row>
    <row r="19" spans="1:14" ht="24" customHeight="1" x14ac:dyDescent="0.25">
      <c r="A19" s="61">
        <v>44824</v>
      </c>
      <c r="B19" s="25">
        <v>11</v>
      </c>
      <c r="C19" s="8">
        <f>SUMIFS(Dados!$I$1:$I$1870,Dados!$B$1:$B$1870,C$7,Dados!$A$1:$A$1870,$A19)</f>
        <v>18214</v>
      </c>
      <c r="D19" s="8">
        <f>SUMIFS(Dados!$I$1:$I$1870,Dados!$B$1:$B$1870,D$7,Dados!$A$1:$A$1870,$A19)</f>
        <v>110</v>
      </c>
      <c r="E19" s="8">
        <f>SUMIFS(Dados!$I$1:$I$1870,Dados!$B$1:$B$1870,E$7,Dados!$A$1:$A$1870,$A19)</f>
        <v>13773.260000000002</v>
      </c>
      <c r="F19" s="8">
        <f>SUMIFS(Dados!$I$1:$I$1870,Dados!$B$1:$B$1870,F$7,Dados!$A$1:$A$1870,$A19)</f>
        <v>0</v>
      </c>
      <c r="G19" s="8">
        <f>SUMIFS(Dados!$I$1:$I$1870,Dados!$B$1:$B$1870,G$7,Dados!$A$1:$A$1870,$A19)</f>
        <v>20681.29</v>
      </c>
      <c r="H19" s="8">
        <f>SUMIFS(Dados!$I$1:$I$1870,Dados!$B$1:$B$1870,H$7,Dados!$A$1:$A$1870,$A19)</f>
        <v>0</v>
      </c>
      <c r="I19" s="8">
        <f t="shared" si="0"/>
        <v>52778.55</v>
      </c>
      <c r="J19" s="8">
        <f t="shared" si="1"/>
        <v>0</v>
      </c>
      <c r="K19" s="8">
        <f t="shared" si="2"/>
        <v>52778.55</v>
      </c>
      <c r="L19" s="9">
        <f t="shared" si="3"/>
        <v>905985.05</v>
      </c>
      <c r="M19" s="66">
        <v>905985.05</v>
      </c>
      <c r="N19" s="66">
        <f t="shared" si="4"/>
        <v>0</v>
      </c>
    </row>
    <row r="20" spans="1:14" ht="24" customHeight="1" x14ac:dyDescent="0.25">
      <c r="A20" s="61">
        <v>44839</v>
      </c>
      <c r="B20" s="25">
        <v>12</v>
      </c>
      <c r="C20" s="8">
        <f>SUMIFS(Dados!$I$1:$I$1870,Dados!$B$1:$B$1870,C$7,Dados!$A$1:$A$1870,$A20)</f>
        <v>23195.010000000006</v>
      </c>
      <c r="D20" s="8">
        <f>SUMIFS(Dados!$I$1:$I$1870,Dados!$B$1:$B$1870,D$7,Dados!$A$1:$A$1870,$A20)</f>
        <v>15206.2</v>
      </c>
      <c r="E20" s="8">
        <f>SUMIFS(Dados!$I$1:$I$1870,Dados!$B$1:$B$1870,E$7,Dados!$A$1:$A$1870,$A20)</f>
        <v>16559.419999999998</v>
      </c>
      <c r="F20" s="8">
        <f>SUMIFS(Dados!$I$1:$I$1870,Dados!$B$1:$B$1870,F$7,Dados!$A$1:$A$1870,$A20)</f>
        <v>0</v>
      </c>
      <c r="G20" s="8">
        <f>SUMIFS(Dados!$I$1:$I$1870,Dados!$B$1:$B$1870,G$7,Dados!$A$1:$A$1870,$A20)</f>
        <v>46395.9</v>
      </c>
      <c r="H20" s="8">
        <f>SUMIFS(Dados!$I$1:$I$1870,Dados!$B$1:$B$1870,H$7,Dados!$A$1:$A$1870,$A20)</f>
        <v>0</v>
      </c>
      <c r="I20" s="8">
        <f t="shared" si="0"/>
        <v>101356.53</v>
      </c>
      <c r="J20" s="8">
        <f t="shared" si="1"/>
        <v>0</v>
      </c>
      <c r="K20" s="8">
        <f t="shared" si="2"/>
        <v>101356.53</v>
      </c>
      <c r="L20" s="9">
        <f t="shared" si="3"/>
        <v>1007341.5800000001</v>
      </c>
      <c r="M20" s="66">
        <v>994292.02</v>
      </c>
      <c r="N20" s="66">
        <f t="shared" si="4"/>
        <v>-13049.560000000056</v>
      </c>
    </row>
    <row r="21" spans="1:14" ht="24" customHeight="1" x14ac:dyDescent="0.25">
      <c r="A21" s="61">
        <v>44854</v>
      </c>
      <c r="B21" s="25">
        <v>13</v>
      </c>
      <c r="C21" s="8">
        <f>SUMIFS(Dados!$I$1:$I$1870,Dados!$B$1:$B$1870,C$7,Dados!$A$1:$A$1870,$A21)</f>
        <v>18655.900000000001</v>
      </c>
      <c r="D21" s="8">
        <f>SUMIFS(Dados!$I$1:$I$1870,Dados!$B$1:$B$1870,D$7,Dados!$A$1:$A$1870,$A21)</f>
        <v>3230</v>
      </c>
      <c r="E21" s="8">
        <f>SUMIFS(Dados!$I$1:$I$1870,Dados!$B$1:$B$1870,E$7,Dados!$A$1:$A$1870,$A21)</f>
        <v>88258.64</v>
      </c>
      <c r="F21" s="8">
        <f>SUMIFS(Dados!$I$1:$I$1870,Dados!$B$1:$B$1870,F$7,Dados!$A$1:$A$1870,$A21)</f>
        <v>0</v>
      </c>
      <c r="G21" s="8">
        <f>SUMIFS(Dados!$I$1:$I$1870,Dados!$B$1:$B$1870,G$7,Dados!$A$1:$A$1870,$A21)</f>
        <v>0</v>
      </c>
      <c r="H21" s="8">
        <f>SUMIFS(Dados!$I$1:$I$1870,Dados!$B$1:$B$1870,H$7,Dados!$A$1:$A$1870,$A21)</f>
        <v>0</v>
      </c>
      <c r="I21" s="8">
        <f t="shared" si="0"/>
        <v>110144.54000000001</v>
      </c>
      <c r="J21" s="8">
        <f t="shared" si="1"/>
        <v>0</v>
      </c>
      <c r="K21" s="8">
        <f t="shared" si="2"/>
        <v>110144.54000000001</v>
      </c>
      <c r="L21" s="9">
        <f t="shared" si="3"/>
        <v>1117486.1200000001</v>
      </c>
      <c r="M21" s="66">
        <v>1104436.56</v>
      </c>
      <c r="N21" s="66">
        <f t="shared" si="4"/>
        <v>-13049.560000000056</v>
      </c>
    </row>
    <row r="22" spans="1:14" ht="24" customHeight="1" x14ac:dyDescent="0.25">
      <c r="A22" s="61">
        <v>44870</v>
      </c>
      <c r="B22" s="25">
        <v>14</v>
      </c>
      <c r="C22" s="8">
        <f>SUMIFS(Dados!$I$1:$I$1870,Dados!$B$1:$B$1870,C$7,Dados!$A$1:$A$1870,$A22)</f>
        <v>24082.370000000003</v>
      </c>
      <c r="D22" s="8">
        <f>SUMIFS(Dados!$I$1:$I$1870,Dados!$B$1:$B$1870,D$7,Dados!$A$1:$A$1870,$A22)</f>
        <v>1192.2</v>
      </c>
      <c r="E22" s="8">
        <f>SUMIFS(Dados!$I$1:$I$1870,Dados!$B$1:$B$1870,E$7,Dados!$A$1:$A$1870,$A22)</f>
        <v>34790.75</v>
      </c>
      <c r="F22" s="8">
        <f>SUMIFS(Dados!$I$1:$I$1870,Dados!$B$1:$B$1870,F$7,Dados!$A$1:$A$1870,$A22)</f>
        <v>177.47</v>
      </c>
      <c r="G22" s="8">
        <f>SUMIFS(Dados!$I$1:$I$1870,Dados!$B$1:$B$1870,G$7,Dados!$A$1:$A$1870,$A22)</f>
        <v>3138.25</v>
      </c>
      <c r="H22" s="8">
        <f>SUMIFS(Dados!$I$1:$I$1870,Dados!$B$1:$B$1870,H$7,Dados!$A$1:$A$1870,$A22)</f>
        <v>0</v>
      </c>
      <c r="I22" s="8">
        <f t="shared" si="0"/>
        <v>63381.040000000008</v>
      </c>
      <c r="J22" s="8">
        <f t="shared" si="1"/>
        <v>0</v>
      </c>
      <c r="K22" s="8">
        <f t="shared" si="2"/>
        <v>63381.040000000008</v>
      </c>
      <c r="L22" s="9">
        <f t="shared" si="3"/>
        <v>1180867.1600000001</v>
      </c>
      <c r="M22" s="66">
        <v>1167817.6000000001</v>
      </c>
      <c r="N22" s="66">
        <f t="shared" si="4"/>
        <v>-13049.560000000056</v>
      </c>
    </row>
    <row r="23" spans="1:14" ht="24" customHeight="1" x14ac:dyDescent="0.25">
      <c r="A23" s="61">
        <v>44885</v>
      </c>
      <c r="B23" s="25">
        <v>15</v>
      </c>
      <c r="C23" s="8">
        <f>SUMIFS(Dados!$I$1:$I$1870,Dados!$B$1:$B$1870,C$7,Dados!$A$1:$A$1870,$A23)</f>
        <v>21583.909999999996</v>
      </c>
      <c r="D23" s="8">
        <f>SUMIFS(Dados!$I$1:$I$1870,Dados!$B$1:$B$1870,D$7,Dados!$A$1:$A$1870,$A23)</f>
        <v>80</v>
      </c>
      <c r="E23" s="8">
        <f>SUMIFS(Dados!$I$1:$I$1870,Dados!$B$1:$B$1870,E$7,Dados!$A$1:$A$1870,$A23)</f>
        <v>4888.87</v>
      </c>
      <c r="F23" s="8">
        <f>SUMIFS(Dados!$I$1:$I$1870,Dados!$B$1:$B$1870,F$7,Dados!$A$1:$A$1870,$A23)</f>
        <v>0</v>
      </c>
      <c r="G23" s="8">
        <f>SUMIFS(Dados!$I$1:$I$1870,Dados!$B$1:$B$1870,G$7,Dados!$A$1:$A$1870,$A23)</f>
        <v>80248.039999999994</v>
      </c>
      <c r="H23" s="8">
        <f>SUMIFS(Dados!$I$1:$I$1870,Dados!$B$1:$B$1870,H$7,Dados!$A$1:$A$1870,$A23)</f>
        <v>0</v>
      </c>
      <c r="I23" s="8">
        <f t="shared" si="0"/>
        <v>106800.81999999999</v>
      </c>
      <c r="J23" s="8">
        <f t="shared" si="1"/>
        <v>0</v>
      </c>
      <c r="K23" s="8">
        <f t="shared" si="2"/>
        <v>106800.81999999999</v>
      </c>
      <c r="L23" s="9">
        <f t="shared" si="3"/>
        <v>1287667.9800000002</v>
      </c>
      <c r="M23" s="66">
        <v>1274618.4200000002</v>
      </c>
      <c r="N23" s="66">
        <f t="shared" si="4"/>
        <v>-13049.560000000056</v>
      </c>
    </row>
    <row r="24" spans="1:14" ht="24" customHeight="1" x14ac:dyDescent="0.25">
      <c r="A24" s="61">
        <v>44900</v>
      </c>
      <c r="B24" s="25">
        <v>16</v>
      </c>
      <c r="C24" s="8">
        <f>SUMIFS(Dados!$I$1:$I$1870,Dados!$B$1:$B$1870,C$7,Dados!$A$1:$A$1870,$A24)</f>
        <v>23192.120000000003</v>
      </c>
      <c r="D24" s="8">
        <f>SUMIFS(Dados!$I$1:$I$1870,Dados!$B$1:$B$1870,D$7,Dados!$A$1:$A$1870,$A24)</f>
        <v>3742.2</v>
      </c>
      <c r="E24" s="8">
        <f>SUMIFS(Dados!$I$1:$I$1870,Dados!$B$1:$B$1870,E$7,Dados!$A$1:$A$1870,$A24)</f>
        <v>34353.020000000004</v>
      </c>
      <c r="F24" s="8">
        <f>SUMIFS(Dados!$I$1:$I$1870,Dados!$B$1:$B$1870,F$7,Dados!$A$1:$A$1870,$A24)</f>
        <v>0</v>
      </c>
      <c r="G24" s="8">
        <f>SUMIFS(Dados!$I$1:$I$1870,Dados!$B$1:$B$1870,G$7,Dados!$A$1:$A$1870,$A24)</f>
        <v>314.89999999999998</v>
      </c>
      <c r="H24" s="8">
        <f>SUMIFS(Dados!$I$1:$I$1870,Dados!$B$1:$B$1870,H$7,Dados!$A$1:$A$1870,$A24)</f>
        <v>0</v>
      </c>
      <c r="I24" s="8">
        <f t="shared" si="0"/>
        <v>61602.240000000013</v>
      </c>
      <c r="J24" s="8">
        <f t="shared" si="1"/>
        <v>0</v>
      </c>
      <c r="K24" s="7">
        <f t="shared" si="2"/>
        <v>61602.240000000013</v>
      </c>
      <c r="L24" s="9">
        <f t="shared" si="3"/>
        <v>1349270.2200000002</v>
      </c>
      <c r="M24" s="66">
        <v>1336220.6600000001</v>
      </c>
      <c r="N24" s="66">
        <f t="shared" si="4"/>
        <v>-13049.560000000056</v>
      </c>
    </row>
    <row r="25" spans="1:14" ht="24" customHeight="1" x14ac:dyDescent="0.25">
      <c r="A25" s="61">
        <v>44915</v>
      </c>
      <c r="B25" s="25">
        <v>17</v>
      </c>
      <c r="C25" s="8">
        <f>SUMIFS(Dados!$I$1:$I$1870,Dados!$B$1:$B$1870,C$7,Dados!$A$1:$A$1870,$A25)</f>
        <v>19671.36</v>
      </c>
      <c r="D25" s="8">
        <f>SUMIFS(Dados!$I$1:$I$1870,Dados!$B$1:$B$1870,D$7,Dados!$A$1:$A$1870,$A25)</f>
        <v>35641.199999999997</v>
      </c>
      <c r="E25" s="8">
        <f>SUMIFS(Dados!$I$1:$I$1870,Dados!$B$1:$B$1870,E$7,Dados!$A$1:$A$1870,$A25)</f>
        <v>4553.0300000000007</v>
      </c>
      <c r="F25" s="8">
        <f>SUMIFS(Dados!$I$1:$I$1870,Dados!$B$1:$B$1870,F$7,Dados!$A$1:$A$1870,$A25)</f>
        <v>0</v>
      </c>
      <c r="G25" s="8">
        <f>SUMIFS(Dados!$I$1:$I$1870,Dados!$B$1:$B$1870,G$7,Dados!$A$1:$A$1870,$A25)</f>
        <v>1400</v>
      </c>
      <c r="H25" s="8">
        <f>SUMIFS(Dados!$I$1:$I$1870,Dados!$B$1:$B$1870,H$7,Dados!$A$1:$A$1870,$A25)</f>
        <v>0</v>
      </c>
      <c r="I25" s="8">
        <f t="shared" si="0"/>
        <v>61265.59</v>
      </c>
      <c r="J25" s="8">
        <f t="shared" si="1"/>
        <v>0</v>
      </c>
      <c r="K25" s="7">
        <f t="shared" si="2"/>
        <v>61265.59</v>
      </c>
      <c r="L25" s="9">
        <f t="shared" si="3"/>
        <v>1410535.8100000003</v>
      </c>
      <c r="M25" s="66">
        <v>1397486.2500000002</v>
      </c>
      <c r="N25" s="66">
        <f t="shared" si="4"/>
        <v>-13049.560000000056</v>
      </c>
    </row>
    <row r="26" spans="1:14" ht="24" customHeight="1" x14ac:dyDescent="0.25">
      <c r="A26" s="61">
        <v>44931</v>
      </c>
      <c r="B26" s="25">
        <v>18</v>
      </c>
      <c r="C26" s="8">
        <f>SUMIFS(Dados!$I$1:$I$1870,Dados!$B$1:$B$1870,C$7,Dados!$A$1:$A$1870,$A26)</f>
        <v>21616.22</v>
      </c>
      <c r="D26" s="8">
        <f>SUMIFS(Dados!$I$1:$I$1870,Dados!$B$1:$B$1870,D$7,Dados!$A$1:$A$1870,$A26)</f>
        <v>952.2</v>
      </c>
      <c r="E26" s="8">
        <f>SUMIFS(Dados!$I$1:$I$1870,Dados!$B$1:$B$1870,E$7,Dados!$A$1:$A$1870,$A26)</f>
        <v>56594.67</v>
      </c>
      <c r="F26" s="8">
        <f>SUMIFS(Dados!$I$1:$I$1870,Dados!$B$1:$B$1870,F$7,Dados!$A$1:$A$1870,$A26)</f>
        <v>0</v>
      </c>
      <c r="G26" s="8">
        <f>SUMIFS(Dados!$I$1:$I$1870,Dados!$B$1:$B$1870,G$7,Dados!$A$1:$A$1870,$A26)</f>
        <v>61510.5</v>
      </c>
      <c r="H26" s="8">
        <f>SUMIFS(Dados!$I$1:$I$1870,Dados!$B$1:$B$1870,H$7,Dados!$A$1:$A$1870,$A26)</f>
        <v>0</v>
      </c>
      <c r="I26" s="8">
        <f t="shared" si="0"/>
        <v>140673.59</v>
      </c>
      <c r="J26" s="8">
        <f t="shared" si="1"/>
        <v>0</v>
      </c>
      <c r="K26" s="7">
        <f t="shared" si="2"/>
        <v>140673.59</v>
      </c>
      <c r="L26" s="9">
        <f t="shared" si="3"/>
        <v>1551209.4000000004</v>
      </c>
      <c r="M26" s="66">
        <v>1538159.8400000003</v>
      </c>
      <c r="N26" s="66">
        <f t="shared" si="4"/>
        <v>-13049.560000000056</v>
      </c>
    </row>
    <row r="27" spans="1:14" ht="24" customHeight="1" x14ac:dyDescent="0.25">
      <c r="A27" s="61">
        <v>44946</v>
      </c>
      <c r="B27" s="25">
        <v>19</v>
      </c>
      <c r="C27" s="8">
        <f>SUMIFS(Dados!$I$1:$I$1870,Dados!$B$1:$B$1870,C$7,Dados!$A$1:$A$1870,$A27)</f>
        <v>11932.399999999998</v>
      </c>
      <c r="D27" s="8">
        <f>SUMIFS(Dados!$I$1:$I$1870,Dados!$B$1:$B$1870,D$7,Dados!$A$1:$A$1870,$A27)</f>
        <v>27360</v>
      </c>
      <c r="E27" s="8">
        <f>SUMIFS(Dados!$I$1:$I$1870,Dados!$B$1:$B$1870,E$7,Dados!$A$1:$A$1870,$A27)</f>
        <v>12628.16</v>
      </c>
      <c r="F27" s="8">
        <f>SUMIFS(Dados!$I$1:$I$1870,Dados!$B$1:$B$1870,F$7,Dados!$A$1:$A$1870,$A27)</f>
        <v>50</v>
      </c>
      <c r="G27" s="8">
        <f>SUMIFS(Dados!$I$1:$I$1870,Dados!$B$1:$B$1870,G$7,Dados!$A$1:$A$1870,$A27)</f>
        <v>800</v>
      </c>
      <c r="H27" s="8">
        <f>SUMIFS(Dados!$I$1:$I$1870,Dados!$B$1:$B$1870,H$7,Dados!$A$1:$A$1870,$A27)</f>
        <v>0</v>
      </c>
      <c r="I27" s="8">
        <f t="shared" si="0"/>
        <v>52770.559999999998</v>
      </c>
      <c r="J27" s="8">
        <f t="shared" si="1"/>
        <v>0</v>
      </c>
      <c r="K27" s="7">
        <f t="shared" si="2"/>
        <v>52770.559999999998</v>
      </c>
      <c r="L27" s="9">
        <f t="shared" si="3"/>
        <v>1603979.9600000004</v>
      </c>
      <c r="M27" s="66">
        <v>1590930.4000000004</v>
      </c>
      <c r="N27" s="66">
        <f t="shared" si="4"/>
        <v>-13049.560000000056</v>
      </c>
    </row>
    <row r="28" spans="1:14" ht="24" customHeight="1" x14ac:dyDescent="0.25">
      <c r="A28" s="61">
        <v>44962</v>
      </c>
      <c r="B28" s="25">
        <v>20</v>
      </c>
      <c r="C28" s="8">
        <f>SUMIFS(Dados!$I$1:$I$1870,Dados!$B$1:$B$1870,C$7,Dados!$A$1:$A$1870,$A28)</f>
        <v>25825.649999999998</v>
      </c>
      <c r="D28" s="8">
        <f>SUMIFS(Dados!$I$1:$I$1870,Dados!$B$1:$B$1870,D$7,Dados!$A$1:$A$1870,$A28)</f>
        <v>3765.2</v>
      </c>
      <c r="E28" s="8">
        <f>SUMIFS(Dados!$I$1:$I$1870,Dados!$B$1:$B$1870,E$7,Dados!$A$1:$A$1870,$A28)</f>
        <v>51734.62</v>
      </c>
      <c r="F28" s="8">
        <f>SUMIFS(Dados!$I$1:$I$1870,Dados!$B$1:$B$1870,F$7,Dados!$A$1:$A$1870,$A28)</f>
        <v>99.69</v>
      </c>
      <c r="G28" s="8">
        <f>SUMIFS(Dados!$I$1:$I$1870,Dados!$B$1:$B$1870,G$7,Dados!$A$1:$A$1870,$A28)</f>
        <v>1600</v>
      </c>
      <c r="H28" s="8">
        <f>SUMIFS(Dados!$I$1:$I$1870,Dados!$B$1:$B$1870,H$7,Dados!$A$1:$A$1870,$A28)</f>
        <v>0</v>
      </c>
      <c r="I28" s="8">
        <f t="shared" si="0"/>
        <v>83025.16</v>
      </c>
      <c r="J28" s="8">
        <f t="shared" si="1"/>
        <v>0</v>
      </c>
      <c r="K28" s="7">
        <f t="shared" si="2"/>
        <v>83025.16</v>
      </c>
      <c r="L28" s="9">
        <f t="shared" si="3"/>
        <v>1687005.1200000003</v>
      </c>
      <c r="M28" s="66">
        <v>1673955.5600000003</v>
      </c>
      <c r="N28" s="66">
        <f t="shared" si="4"/>
        <v>-13049.560000000056</v>
      </c>
    </row>
    <row r="29" spans="1:14" ht="24" customHeight="1" x14ac:dyDescent="0.25">
      <c r="A29" s="61">
        <v>44977</v>
      </c>
      <c r="B29" s="25">
        <v>21</v>
      </c>
      <c r="C29" s="8">
        <f>SUMIFS(Dados!$I$1:$I$1870,Dados!$B$1:$B$1870,C$7,Dados!$A$1:$A$1870,$A29)</f>
        <v>11708.710000000001</v>
      </c>
      <c r="D29" s="8">
        <f>SUMIFS(Dados!$I$1:$I$1870,Dados!$B$1:$B$1870,D$7,Dados!$A$1:$A$1870,$A29)</f>
        <v>25130</v>
      </c>
      <c r="E29" s="8">
        <f>SUMIFS(Dados!$I$1:$I$1870,Dados!$B$1:$B$1870,E$7,Dados!$A$1:$A$1870,$A29)</f>
        <v>13026.43</v>
      </c>
      <c r="F29" s="8">
        <f>SUMIFS(Dados!$I$1:$I$1870,Dados!$B$1:$B$1870,F$7,Dados!$A$1:$A$1870,$A29)</f>
        <v>73.98</v>
      </c>
      <c r="G29" s="8">
        <f>SUMIFS(Dados!$I$1:$I$1870,Dados!$B$1:$B$1870,G$7,Dados!$A$1:$A$1870,$A29)</f>
        <v>3133</v>
      </c>
      <c r="H29" s="8">
        <f>SUMIFS(Dados!$I$1:$I$1870,Dados!$B$1:$B$1870,H$7,Dados!$A$1:$A$1870,$A29)</f>
        <v>0</v>
      </c>
      <c r="I29" s="8">
        <f t="shared" si="0"/>
        <v>53072.12</v>
      </c>
      <c r="J29" s="8">
        <f t="shared" si="1"/>
        <v>0</v>
      </c>
      <c r="K29" s="7">
        <f t="shared" si="2"/>
        <v>53072.12</v>
      </c>
      <c r="L29" s="9">
        <f t="shared" si="3"/>
        <v>1740077.2400000005</v>
      </c>
      <c r="M29" s="66">
        <v>1727027.6800000004</v>
      </c>
      <c r="N29" s="66">
        <f t="shared" si="4"/>
        <v>-13049.560000000056</v>
      </c>
    </row>
    <row r="30" spans="1:14" ht="24" customHeight="1" x14ac:dyDescent="0.25">
      <c r="A30" s="61">
        <v>44990</v>
      </c>
      <c r="B30" s="25">
        <v>22</v>
      </c>
      <c r="C30" s="8">
        <f>SUMIFS(Dados!$I$1:$I$1870,Dados!$B$1:$B$1870,C$7,Dados!$A$1:$A$1870,$A30)</f>
        <v>23488.730000000003</v>
      </c>
      <c r="D30" s="8">
        <f>SUMIFS(Dados!$I$1:$I$1870,Dados!$B$1:$B$1870,D$7,Dados!$A$1:$A$1870,$A30)</f>
        <v>4011.2</v>
      </c>
      <c r="E30" s="8">
        <f>SUMIFS(Dados!$I$1:$I$1870,Dados!$B$1:$B$1870,E$7,Dados!$A$1:$A$1870,$A30)</f>
        <v>20094.650000000001</v>
      </c>
      <c r="F30" s="8">
        <f>SUMIFS(Dados!$I$1:$I$1870,Dados!$B$1:$B$1870,F$7,Dados!$A$1:$A$1870,$A30)</f>
        <v>0</v>
      </c>
      <c r="G30" s="8">
        <f>SUMIFS(Dados!$I$1:$I$1870,Dados!$B$1:$B$1870,G$7,Dados!$A$1:$A$1870,$A30)</f>
        <v>540</v>
      </c>
      <c r="H30" s="8">
        <f>SUMIFS(Dados!$I$1:$I$1870,Dados!$B$1:$B$1870,H$7,Dados!$A$1:$A$1870,$A30)</f>
        <v>0</v>
      </c>
      <c r="I30" s="8">
        <f t="shared" si="0"/>
        <v>48134.58</v>
      </c>
      <c r="J30" s="8">
        <f t="shared" si="1"/>
        <v>0</v>
      </c>
      <c r="K30" s="7">
        <f t="shared" si="2"/>
        <v>48134.58</v>
      </c>
      <c r="L30" s="9">
        <f t="shared" si="3"/>
        <v>1788211.8200000005</v>
      </c>
      <c r="M30" s="66">
        <v>1775162.2600000005</v>
      </c>
      <c r="N30" s="66">
        <f t="shared" si="4"/>
        <v>-13049.560000000056</v>
      </c>
    </row>
    <row r="31" spans="1:14" ht="24" customHeight="1" x14ac:dyDescent="0.25">
      <c r="A31" s="61">
        <v>45005</v>
      </c>
      <c r="B31" s="25">
        <v>23</v>
      </c>
      <c r="C31" s="8">
        <f>SUMIFS(Dados!$I$1:$I$1870,Dados!$B$1:$B$1870,C$7,Dados!$A$1:$A$1870,$A31)</f>
        <v>10875.2</v>
      </c>
      <c r="D31" s="8">
        <f>SUMIFS(Dados!$I$1:$I$1870,Dados!$B$1:$B$1870,D$7,Dados!$A$1:$A$1870,$A31)</f>
        <v>5604.85</v>
      </c>
      <c r="E31" s="8">
        <f>SUMIFS(Dados!$I$1:$I$1870,Dados!$B$1:$B$1870,E$7,Dados!$A$1:$A$1870,$A31)</f>
        <v>16362.3</v>
      </c>
      <c r="F31" s="8">
        <f>SUMIFS(Dados!$I$1:$I$1870,Dados!$B$1:$B$1870,F$7,Dados!$A$1:$A$1870,$A31)</f>
        <v>0</v>
      </c>
      <c r="G31" s="8">
        <f>SUMIFS(Dados!$I$1:$I$1870,Dados!$B$1:$B$1870,G$7,Dados!$A$1:$A$1870,$A31)</f>
        <v>0</v>
      </c>
      <c r="H31" s="8">
        <f>SUMIFS(Dados!$I$1:$I$1870,Dados!$B$1:$B$1870,H$7,Dados!$A$1:$A$1870,$A31)</f>
        <v>0</v>
      </c>
      <c r="I31" s="8">
        <f t="shared" si="0"/>
        <v>32842.350000000006</v>
      </c>
      <c r="J31" s="8">
        <f t="shared" si="1"/>
        <v>0</v>
      </c>
      <c r="K31" s="7">
        <f t="shared" si="2"/>
        <v>32842.350000000006</v>
      </c>
      <c r="L31" s="9">
        <f t="shared" si="3"/>
        <v>1821054.1700000006</v>
      </c>
      <c r="M31" s="66">
        <v>1808004.6100000006</v>
      </c>
      <c r="N31" s="66">
        <f t="shared" si="4"/>
        <v>-13049.560000000056</v>
      </c>
    </row>
    <row r="32" spans="1:14" ht="24" customHeight="1" x14ac:dyDescent="0.25">
      <c r="A32" s="61">
        <v>45021</v>
      </c>
      <c r="B32" s="25">
        <v>24</v>
      </c>
      <c r="C32" s="8">
        <f>SUMIFS(Dados!$I$1:$I$1870,Dados!$B$1:$B$1870,C$7,Dados!$A$1:$A$1870,$A32)</f>
        <v>21107.170000000002</v>
      </c>
      <c r="D32" s="8">
        <f>SUMIFS(Dados!$I$1:$I$1870,Dados!$B$1:$B$1870,D$7,Dados!$A$1:$A$1870,$A32)</f>
        <v>5179.7</v>
      </c>
      <c r="E32" s="8">
        <f>SUMIFS(Dados!$I$1:$I$1870,Dados!$B$1:$B$1870,E$7,Dados!$A$1:$A$1870,$A32)</f>
        <v>20903.100000000002</v>
      </c>
      <c r="F32" s="8">
        <f>SUMIFS(Dados!$I$1:$I$1870,Dados!$B$1:$B$1870,F$7,Dados!$A$1:$A$1870,$A32)</f>
        <v>0</v>
      </c>
      <c r="G32" s="8">
        <f>SUMIFS(Dados!$I$1:$I$1870,Dados!$B$1:$B$1870,G$7,Dados!$A$1:$A$1870,$A32)</f>
        <v>500</v>
      </c>
      <c r="H32" s="8">
        <f>SUMIFS(Dados!$I$1:$I$1870,Dados!$B$1:$B$1870,H$7,Dados!$A$1:$A$1870,$A32)</f>
        <v>0</v>
      </c>
      <c r="I32" s="8">
        <f t="shared" si="0"/>
        <v>47689.97</v>
      </c>
      <c r="J32" s="8">
        <f t="shared" si="1"/>
        <v>0</v>
      </c>
      <c r="K32" s="7">
        <f t="shared" si="2"/>
        <v>47689.97</v>
      </c>
      <c r="L32" s="9">
        <f t="shared" si="3"/>
        <v>1868744.1400000006</v>
      </c>
      <c r="M32" s="66">
        <v>1855694.5800000005</v>
      </c>
      <c r="N32" s="66">
        <f t="shared" si="4"/>
        <v>-13049.560000000056</v>
      </c>
    </row>
    <row r="33" spans="1:14" ht="24" customHeight="1" x14ac:dyDescent="0.25">
      <c r="A33" s="61">
        <v>45036</v>
      </c>
      <c r="B33" s="25">
        <v>25</v>
      </c>
      <c r="C33" s="8">
        <f>SUMIFS(Dados!$I$1:$I$1870,Dados!$B$1:$B$1870,C$7,Dados!$A$1:$A$1870,$A33)</f>
        <v>11715.2</v>
      </c>
      <c r="D33" s="8">
        <f>SUMIFS(Dados!$I$1:$I$1870,Dados!$B$1:$B$1870,D$7,Dados!$A$1:$A$1870,$A33)</f>
        <v>1435</v>
      </c>
      <c r="E33" s="8">
        <f>SUMIFS(Dados!$I$1:$I$1870,Dados!$B$1:$B$1870,E$7,Dados!$A$1:$A$1870,$A33)</f>
        <v>18380.59</v>
      </c>
      <c r="F33" s="8">
        <f>SUMIFS(Dados!$I$1:$I$1870,Dados!$B$1:$B$1870,F$7,Dados!$A$1:$A$1870,$A33)</f>
        <v>32.68</v>
      </c>
      <c r="G33" s="8">
        <f>SUMIFS(Dados!$I$1:$I$1870,Dados!$B$1:$B$1870,G$7,Dados!$A$1:$A$1870,$A33)</f>
        <v>4075</v>
      </c>
      <c r="H33" s="8">
        <f>SUMIFS(Dados!$I$1:$I$1870,Dados!$B$1:$B$1870,H$7,Dados!$A$1:$A$1870,$A33)</f>
        <v>0</v>
      </c>
      <c r="I33" s="8">
        <f t="shared" si="0"/>
        <v>35638.47</v>
      </c>
      <c r="J33" s="8">
        <f t="shared" si="1"/>
        <v>0</v>
      </c>
      <c r="K33" s="7">
        <f t="shared" si="2"/>
        <v>35638.47</v>
      </c>
      <c r="L33" s="9">
        <f t="shared" si="3"/>
        <v>1904382.6100000006</v>
      </c>
      <c r="M33" s="66">
        <v>1889898.0500000005</v>
      </c>
      <c r="N33" s="66">
        <f t="shared" si="4"/>
        <v>-14484.560000000056</v>
      </c>
    </row>
    <row r="34" spans="1:14" ht="24" customHeight="1" x14ac:dyDescent="0.25">
      <c r="A34" s="61">
        <v>45051</v>
      </c>
      <c r="B34" s="25">
        <v>26</v>
      </c>
      <c r="C34" s="8">
        <f>SUMIFS(Dados!$I$1:$I$1870,Dados!$B$1:$B$1870,C$7,Dados!$A$1:$A$1870,$A34)</f>
        <v>22991.19</v>
      </c>
      <c r="D34" s="8">
        <f>SUMIFS(Dados!$I$1:$I$1870,Dados!$B$1:$B$1870,D$7,Dados!$A$1:$A$1870,$A34)</f>
        <v>4872.2</v>
      </c>
      <c r="E34" s="8">
        <f>SUMIFS(Dados!$I$1:$I$1870,Dados!$B$1:$B$1870,E$7,Dados!$A$1:$A$1870,$A34)</f>
        <v>22709.54</v>
      </c>
      <c r="F34" s="8">
        <f>SUMIFS(Dados!$I$1:$I$1870,Dados!$B$1:$B$1870,F$7,Dados!$A$1:$A$1870,$A34)</f>
        <v>0</v>
      </c>
      <c r="G34" s="8">
        <f>SUMIFS(Dados!$I$1:$I$1870,Dados!$B$1:$B$1870,G$7,Dados!$A$1:$A$1870,$A34)</f>
        <v>2536.75</v>
      </c>
      <c r="H34" s="8">
        <f>SUMIFS(Dados!$I$1:$I$1870,Dados!$B$1:$B$1870,H$7,Dados!$A$1:$A$1870,$A34)</f>
        <v>0</v>
      </c>
      <c r="I34" s="8">
        <f t="shared" si="0"/>
        <v>53109.68</v>
      </c>
      <c r="J34" s="8">
        <f t="shared" si="1"/>
        <v>0</v>
      </c>
      <c r="K34" s="7">
        <f t="shared" si="2"/>
        <v>53109.68</v>
      </c>
      <c r="L34" s="9">
        <f t="shared" si="3"/>
        <v>1957492.2900000005</v>
      </c>
      <c r="M34" s="66">
        <v>1943007.7300000004</v>
      </c>
      <c r="N34" s="66">
        <f t="shared" si="4"/>
        <v>-14484.560000000056</v>
      </c>
    </row>
    <row r="35" spans="1:14" ht="24" customHeight="1" x14ac:dyDescent="0.25">
      <c r="A35" s="61">
        <v>45066</v>
      </c>
      <c r="B35" s="25">
        <v>27</v>
      </c>
      <c r="C35" s="8">
        <f>SUMIFS(Dados!$I$1:$I$1870,Dados!$B$1:$B$1870,C$7,Dados!$A$1:$A$1870,$A35)</f>
        <v>10875.2</v>
      </c>
      <c r="D35" s="8">
        <f>SUMIFS(Dados!$I$1:$I$1870,Dados!$B$1:$B$1870,D$7,Dados!$A$1:$A$1870,$A35)</f>
        <v>3899</v>
      </c>
      <c r="E35" s="8">
        <f>SUMIFS(Dados!$I$1:$I$1870,Dados!$B$1:$B$1870,E$7,Dados!$A$1:$A$1870,$A35)</f>
        <v>15755.16</v>
      </c>
      <c r="F35" s="8">
        <f>SUMIFS(Dados!$I$1:$I$1870,Dados!$B$1:$B$1870,F$7,Dados!$A$1:$A$1870,$A35)</f>
        <v>0</v>
      </c>
      <c r="G35" s="8">
        <f>SUMIFS(Dados!$I$1:$I$1870,Dados!$B$1:$B$1870,G$7,Dados!$A$1:$A$1870,$A35)</f>
        <v>23304.93</v>
      </c>
      <c r="H35" s="8">
        <f>SUMIFS(Dados!$I$1:$I$1870,Dados!$B$1:$B$1870,H$7,Dados!$A$1:$A$1870,$A35)</f>
        <v>0</v>
      </c>
      <c r="I35" s="8">
        <f t="shared" si="0"/>
        <v>53834.29</v>
      </c>
      <c r="J35" s="8">
        <f t="shared" si="1"/>
        <v>0</v>
      </c>
      <c r="K35" s="7">
        <f t="shared" si="2"/>
        <v>53834.29</v>
      </c>
      <c r="L35" s="9">
        <f t="shared" si="3"/>
        <v>2011326.5800000005</v>
      </c>
      <c r="M35" s="66">
        <v>1996842.0200000005</v>
      </c>
      <c r="N35" s="66">
        <f t="shared" si="4"/>
        <v>-14484.560000000056</v>
      </c>
    </row>
    <row r="36" spans="1:14" ht="24" customHeight="1" x14ac:dyDescent="0.25">
      <c r="A36" s="61">
        <v>45082</v>
      </c>
      <c r="B36" s="25">
        <v>28</v>
      </c>
      <c r="C36" s="8">
        <f>SUMIFS(Dados!$I$1:$I$1870,Dados!$B$1:$B$1870,C$7,Dados!$A$1:$A$1870,$A36)</f>
        <v>22403.089999999997</v>
      </c>
      <c r="D36" s="8">
        <f>SUMIFS(Dados!$I$1:$I$1870,Dados!$B$1:$B$1870,D$7,Dados!$A$1:$A$1870,$A36)</f>
        <v>2407.1999999999998</v>
      </c>
      <c r="E36" s="8">
        <f>SUMIFS(Dados!$I$1:$I$1870,Dados!$B$1:$B$1870,E$7,Dados!$A$1:$A$1870,$A36)</f>
        <v>32483.72</v>
      </c>
      <c r="F36" s="8">
        <f>SUMIFS(Dados!$I$1:$I$1870,Dados!$B$1:$B$1870,F$7,Dados!$A$1:$A$1870,$A36)</f>
        <v>0</v>
      </c>
      <c r="G36" s="8">
        <f>SUMIFS(Dados!$I$1:$I$1870,Dados!$B$1:$B$1870,G$7,Dados!$A$1:$A$1870,$A36)</f>
        <v>0</v>
      </c>
      <c r="H36" s="8">
        <f>SUMIFS(Dados!$I$1:$I$1870,Dados!$B$1:$B$1870,H$7,Dados!$A$1:$A$1870,$A36)</f>
        <v>0</v>
      </c>
      <c r="I36" s="8">
        <f t="shared" si="0"/>
        <v>57294.009999999995</v>
      </c>
      <c r="J36" s="8">
        <f t="shared" si="1"/>
        <v>0</v>
      </c>
      <c r="K36" s="7">
        <f t="shared" si="2"/>
        <v>57294.009999999995</v>
      </c>
      <c r="L36" s="9">
        <f t="shared" si="3"/>
        <v>2068620.5900000005</v>
      </c>
      <c r="M36" s="66">
        <v>2054136.0300000005</v>
      </c>
      <c r="N36" s="66">
        <f t="shared" si="4"/>
        <v>-14484.560000000056</v>
      </c>
    </row>
    <row r="37" spans="1:14" ht="24" customHeight="1" x14ac:dyDescent="0.25">
      <c r="A37" s="61">
        <v>45097</v>
      </c>
      <c r="B37" s="25">
        <v>29</v>
      </c>
      <c r="C37" s="8">
        <f>SUMIFS(Dados!$I$1:$I$1870,Dados!$B$1:$B$1870,C$7,Dados!$A$1:$A$1870,$A37)</f>
        <v>10263.200000000001</v>
      </c>
      <c r="D37" s="8">
        <f>SUMIFS(Dados!$I$1:$I$1870,Dados!$B$1:$B$1870,D$7,Dados!$A$1:$A$1870,$A37)</f>
        <v>210</v>
      </c>
      <c r="E37" s="8">
        <f>SUMIFS(Dados!$I$1:$I$1870,Dados!$B$1:$B$1870,E$7,Dados!$A$1:$A$1870,$A37)</f>
        <v>4155.83</v>
      </c>
      <c r="F37" s="8">
        <f>SUMIFS(Dados!$I$1:$I$1870,Dados!$B$1:$B$1870,F$7,Dados!$A$1:$A$1870,$A37)</f>
        <v>0</v>
      </c>
      <c r="G37" s="8">
        <f>SUMIFS(Dados!$I$1:$I$1870,Dados!$B$1:$B$1870,G$7,Dados!$A$1:$A$1870,$A37)</f>
        <v>1431.3899999999999</v>
      </c>
      <c r="H37" s="8">
        <f>SUMIFS(Dados!$I$1:$I$1870,Dados!$B$1:$B$1870,H$7,Dados!$A$1:$A$1870,$A37)</f>
        <v>0</v>
      </c>
      <c r="I37" s="8">
        <f t="shared" si="0"/>
        <v>16060.42</v>
      </c>
      <c r="J37" s="8">
        <f t="shared" si="1"/>
        <v>0</v>
      </c>
      <c r="K37" s="7">
        <f t="shared" si="2"/>
        <v>16060.42</v>
      </c>
      <c r="L37" s="9">
        <f t="shared" si="3"/>
        <v>2084681.0100000005</v>
      </c>
      <c r="M37" s="66">
        <v>2070196.4500000004</v>
      </c>
      <c r="N37" s="66">
        <f t="shared" si="4"/>
        <v>-14484.560000000056</v>
      </c>
    </row>
    <row r="38" spans="1:14" ht="24" customHeight="1" x14ac:dyDescent="0.25">
      <c r="A38" s="61">
        <v>45112</v>
      </c>
      <c r="B38" s="25">
        <v>30</v>
      </c>
      <c r="C38" s="8">
        <f>SUMIFS(Dados!$I$1:$I$1870,Dados!$B$1:$B$1870,C$7,Dados!$A$1:$A$1870,$A38)</f>
        <v>20033.82</v>
      </c>
      <c r="D38" s="8">
        <f>SUMIFS(Dados!$I$1:$I$1870,Dados!$B$1:$B$1870,D$7,Dados!$A$1:$A$1870,$A38)</f>
        <v>8196.2000000000007</v>
      </c>
      <c r="E38" s="8">
        <f>SUMIFS(Dados!$I$1:$I$1870,Dados!$B$1:$B$1870,E$7,Dados!$A$1:$A$1870,$A38)</f>
        <v>20677.030000000002</v>
      </c>
      <c r="F38" s="8">
        <f>SUMIFS(Dados!$I$1:$I$1870,Dados!$B$1:$B$1870,F$7,Dados!$A$1:$A$1870,$A38)</f>
        <v>0</v>
      </c>
      <c r="G38" s="8">
        <f>SUMIFS(Dados!$I$1:$I$1870,Dados!$B$1:$B$1870,G$7,Dados!$A$1:$A$1870,$A38)</f>
        <v>1212</v>
      </c>
      <c r="H38" s="8">
        <f>SUMIFS(Dados!$I$1:$I$1870,Dados!$B$1:$B$1870,H$7,Dados!$A$1:$A$1870,$A38)</f>
        <v>0</v>
      </c>
      <c r="I38" s="8">
        <f t="shared" si="0"/>
        <v>50119.05</v>
      </c>
      <c r="J38" s="8">
        <f t="shared" si="1"/>
        <v>0</v>
      </c>
      <c r="K38" s="7">
        <f t="shared" si="2"/>
        <v>50119.05</v>
      </c>
      <c r="L38" s="9">
        <f t="shared" si="3"/>
        <v>2134800.0600000005</v>
      </c>
      <c r="M38" s="66">
        <v>2120315.5000000005</v>
      </c>
      <c r="N38" s="66">
        <f t="shared" si="4"/>
        <v>-14484.560000000056</v>
      </c>
    </row>
    <row r="39" spans="1:14" ht="24" customHeight="1" x14ac:dyDescent="0.25">
      <c r="A39" s="61">
        <v>45127</v>
      </c>
      <c r="B39" s="25">
        <v>31</v>
      </c>
      <c r="C39" s="8">
        <f>SUMIFS(Dados!$I$1:$I$1870,Dados!$B$1:$B$1870,C$7,Dados!$A$1:$A$1870,$A39)</f>
        <v>10529.2</v>
      </c>
      <c r="D39" s="8">
        <f>SUMIFS(Dados!$I$1:$I$1870,Dados!$B$1:$B$1870,D$7,Dados!$A$1:$A$1870,$A39)</f>
        <v>15655</v>
      </c>
      <c r="E39" s="8">
        <f>SUMIFS(Dados!$I$1:$I$1870,Dados!$B$1:$B$1870,E$7,Dados!$A$1:$A$1870,$A39)</f>
        <v>10020.209999999999</v>
      </c>
      <c r="F39" s="8">
        <f>SUMIFS(Dados!$I$1:$I$1870,Dados!$B$1:$B$1870,F$7,Dados!$A$1:$A$1870,$A39)</f>
        <v>0</v>
      </c>
      <c r="G39" s="8">
        <f>SUMIFS(Dados!$I$1:$I$1870,Dados!$B$1:$B$1870,G$7,Dados!$A$1:$A$1870,$A39)</f>
        <v>8501.48</v>
      </c>
      <c r="H39" s="8">
        <f>SUMIFS(Dados!$I$1:$I$1870,Dados!$B$1:$B$1870,H$7,Dados!$A$1:$A$1870,$A39)</f>
        <v>0</v>
      </c>
      <c r="I39" s="8">
        <f t="shared" si="0"/>
        <v>44705.89</v>
      </c>
      <c r="J39" s="8">
        <f t="shared" si="1"/>
        <v>0</v>
      </c>
      <c r="K39" s="7">
        <f t="shared" si="2"/>
        <v>44705.89</v>
      </c>
      <c r="L39" s="9">
        <f t="shared" si="3"/>
        <v>2179505.9500000007</v>
      </c>
      <c r="M39" s="66">
        <v>2165021.3900000006</v>
      </c>
      <c r="N39" s="66">
        <f t="shared" si="4"/>
        <v>-14484.560000000056</v>
      </c>
    </row>
    <row r="40" spans="1:14" ht="24" customHeight="1" x14ac:dyDescent="0.25">
      <c r="A40" s="61">
        <v>45143</v>
      </c>
      <c r="B40" s="25">
        <v>32</v>
      </c>
      <c r="C40" s="8">
        <f>SUMIFS(Dados!$I$1:$I$1870,Dados!$B$1:$B$1870,C$7,Dados!$A$1:$A$1870,$A40)</f>
        <v>31798.789999999997</v>
      </c>
      <c r="D40" s="8">
        <f>SUMIFS(Dados!$I$1:$I$1870,Dados!$B$1:$B$1870,D$7,Dados!$A$1:$A$1870,$A40)</f>
        <v>5285.2</v>
      </c>
      <c r="E40" s="8">
        <f>SUMIFS(Dados!$I$1:$I$1870,Dados!$B$1:$B$1870,E$7,Dados!$A$1:$A$1870,$A40)</f>
        <v>27687.780000000002</v>
      </c>
      <c r="F40" s="8">
        <f>SUMIFS(Dados!$I$1:$I$1870,Dados!$B$1:$B$1870,F$7,Dados!$A$1:$A$1870,$A40)</f>
        <v>0</v>
      </c>
      <c r="G40" s="8">
        <f>SUMIFS(Dados!$I$1:$I$1870,Dados!$B$1:$B$1870,G$7,Dados!$A$1:$A$1870,$A40)</f>
        <v>0</v>
      </c>
      <c r="H40" s="8">
        <f>SUMIFS(Dados!$I$1:$I$1870,Dados!$B$1:$B$1870,H$7,Dados!$A$1:$A$1870,$A40)</f>
        <v>0</v>
      </c>
      <c r="I40" s="8">
        <f t="shared" si="0"/>
        <v>64771.770000000004</v>
      </c>
      <c r="J40" s="8">
        <f t="shared" si="1"/>
        <v>0</v>
      </c>
      <c r="K40" s="7">
        <f t="shared" si="2"/>
        <v>64771.770000000004</v>
      </c>
      <c r="L40" s="9">
        <f t="shared" si="3"/>
        <v>2244277.7200000007</v>
      </c>
      <c r="M40" s="66">
        <v>2229793.1600000006</v>
      </c>
      <c r="N40" s="66">
        <f t="shared" si="4"/>
        <v>-14484.560000000056</v>
      </c>
    </row>
    <row r="41" spans="1:14" ht="24" customHeight="1" x14ac:dyDescent="0.25">
      <c r="A41" s="61">
        <v>45158</v>
      </c>
      <c r="B41" s="25">
        <v>33</v>
      </c>
      <c r="C41" s="8">
        <f>SUMIFS(Dados!$I$1:$I$1870,Dados!$B$1:$B$1870,C$7,Dados!$A$1:$A$1870,$A41)</f>
        <v>11407.2</v>
      </c>
      <c r="D41" s="8">
        <f>SUMIFS(Dados!$I$1:$I$1870,Dados!$B$1:$B$1870,D$7,Dados!$A$1:$A$1870,$A41)</f>
        <v>4219.3999999999996</v>
      </c>
      <c r="E41" s="8">
        <f>SUMIFS(Dados!$I$1:$I$1870,Dados!$B$1:$B$1870,E$7,Dados!$A$1:$A$1870,$A41)</f>
        <v>7845.28</v>
      </c>
      <c r="F41" s="8">
        <f>SUMIFS(Dados!$I$1:$I$1870,Dados!$B$1:$B$1870,F$7,Dados!$A$1:$A$1870,$A41)</f>
        <v>234.73</v>
      </c>
      <c r="G41" s="8">
        <f>SUMIFS(Dados!$I$1:$I$1870,Dados!$B$1:$B$1870,G$7,Dados!$A$1:$A$1870,$A41)</f>
        <v>6294.1900000000005</v>
      </c>
      <c r="H41" s="8">
        <f>SUMIFS(Dados!$I$1:$I$1870,Dados!$B$1:$B$1870,H$7,Dados!$A$1:$A$1870,$A41)</f>
        <v>0</v>
      </c>
      <c r="I41" s="8">
        <f t="shared" ref="I41:I72" si="5">SUM(C41:H41)</f>
        <v>30000.800000000003</v>
      </c>
      <c r="J41" s="8">
        <f t="shared" ref="J41:J72" si="6">ROUND(I41*$L$4,2)</f>
        <v>0</v>
      </c>
      <c r="K41" s="7">
        <f t="shared" ref="K41:K72" si="7">SUM(I41:J41)</f>
        <v>30000.800000000003</v>
      </c>
      <c r="L41" s="9">
        <f t="shared" si="3"/>
        <v>2274278.5200000005</v>
      </c>
      <c r="M41" s="66">
        <v>2259559.2300000004</v>
      </c>
      <c r="N41" s="66">
        <f t="shared" si="4"/>
        <v>-14719.290000000037</v>
      </c>
    </row>
    <row r="42" spans="1:14" ht="24" customHeight="1" x14ac:dyDescent="0.25">
      <c r="A42" s="61">
        <v>45174</v>
      </c>
      <c r="B42" s="25">
        <v>34</v>
      </c>
      <c r="C42" s="8">
        <f>SUMIFS(Dados!$I$1:$I$1870,Dados!$B$1:$B$1870,C$7,Dados!$A$1:$A$1870,$A42)</f>
        <v>23071.739999999998</v>
      </c>
      <c r="D42" s="8">
        <f>SUMIFS(Dados!$I$1:$I$1870,Dados!$B$1:$B$1870,D$7,Dados!$A$1:$A$1870,$A42)</f>
        <v>19605.2</v>
      </c>
      <c r="E42" s="8">
        <f>SUMIFS(Dados!$I$1:$I$1870,Dados!$B$1:$B$1870,E$7,Dados!$A$1:$A$1870,$A42)</f>
        <v>27269.58</v>
      </c>
      <c r="F42" s="8">
        <f>SUMIFS(Dados!$I$1:$I$1870,Dados!$B$1:$B$1870,F$7,Dados!$A$1:$A$1870,$A42)</f>
        <v>177.3</v>
      </c>
      <c r="G42" s="8">
        <f>SUMIFS(Dados!$I$1:$I$1870,Dados!$B$1:$B$1870,G$7,Dados!$A$1:$A$1870,$A42)</f>
        <v>2875.16</v>
      </c>
      <c r="H42" s="8">
        <f>SUMIFS(Dados!$I$1:$I$1870,Dados!$B$1:$B$1870,H$7,Dados!$A$1:$A$1870,$A42)</f>
        <v>0</v>
      </c>
      <c r="I42" s="8">
        <f t="shared" si="5"/>
        <v>72998.98000000001</v>
      </c>
      <c r="J42" s="8">
        <f t="shared" si="6"/>
        <v>0</v>
      </c>
      <c r="K42" s="7">
        <f t="shared" si="7"/>
        <v>72998.98000000001</v>
      </c>
      <c r="L42" s="9">
        <f t="shared" si="3"/>
        <v>2347277.5000000005</v>
      </c>
      <c r="M42" s="66">
        <v>2332380.9100000006</v>
      </c>
      <c r="N42" s="66">
        <f t="shared" si="4"/>
        <v>-14896.589999999851</v>
      </c>
    </row>
    <row r="43" spans="1:14" ht="24" customHeight="1" x14ac:dyDescent="0.25">
      <c r="A43" s="61">
        <v>45189</v>
      </c>
      <c r="B43" s="25">
        <v>35</v>
      </c>
      <c r="C43" s="8">
        <f>SUMIFS(Dados!$I$1:$I$1870,Dados!$B$1:$B$1870,C$7,Dados!$A$1:$A$1870,$A43)</f>
        <v>14367.2</v>
      </c>
      <c r="D43" s="8">
        <f>SUMIFS(Dados!$I$1:$I$1870,Dados!$B$1:$B$1870,D$7,Dados!$A$1:$A$1870,$A43)</f>
        <v>10220.4</v>
      </c>
      <c r="E43" s="8">
        <f>SUMIFS(Dados!$I$1:$I$1870,Dados!$B$1:$B$1870,E$7,Dados!$A$1:$A$1870,$A43)</f>
        <v>15324.600000000002</v>
      </c>
      <c r="F43" s="8">
        <f>SUMIFS(Dados!$I$1:$I$1870,Dados!$B$1:$B$1870,F$7,Dados!$A$1:$A$1870,$A43)</f>
        <v>0</v>
      </c>
      <c r="G43" s="8">
        <f>SUMIFS(Dados!$I$1:$I$1870,Dados!$B$1:$B$1870,G$7,Dados!$A$1:$A$1870,$A43)</f>
        <v>9183.07</v>
      </c>
      <c r="H43" s="8">
        <f>SUMIFS(Dados!$I$1:$I$1870,Dados!$B$1:$B$1870,H$7,Dados!$A$1:$A$1870,$A43)</f>
        <v>0</v>
      </c>
      <c r="I43" s="8">
        <f t="shared" si="5"/>
        <v>49095.27</v>
      </c>
      <c r="J43" s="8">
        <f t="shared" si="6"/>
        <v>0</v>
      </c>
      <c r="K43" s="7">
        <f t="shared" si="7"/>
        <v>49095.27</v>
      </c>
      <c r="L43" s="9">
        <f t="shared" si="3"/>
        <v>2396372.7700000005</v>
      </c>
      <c r="M43" s="66">
        <v>2381476.1800000006</v>
      </c>
      <c r="N43" s="66">
        <f t="shared" si="4"/>
        <v>-14896.589999999851</v>
      </c>
    </row>
    <row r="44" spans="1:14" ht="24" customHeight="1" x14ac:dyDescent="0.25">
      <c r="A44" s="61">
        <v>45204</v>
      </c>
      <c r="B44" s="25">
        <v>36</v>
      </c>
      <c r="C44" s="8">
        <f>SUMIFS(Dados!$I$1:$I$1870,Dados!$B$1:$B$1870,C$7,Dados!$A$1:$A$1870,$A44)</f>
        <v>25910.15</v>
      </c>
      <c r="D44" s="8">
        <f>SUMIFS(Dados!$I$1:$I$1870,Dados!$B$1:$B$1870,D$7,Dados!$A$1:$A$1870,$A44)</f>
        <v>7934.2</v>
      </c>
      <c r="E44" s="8">
        <f>SUMIFS(Dados!$I$1:$I$1870,Dados!$B$1:$B$1870,E$7,Dados!$A$1:$A$1870,$A44)</f>
        <v>15627.980000000001</v>
      </c>
      <c r="F44" s="8">
        <f>SUMIFS(Dados!$I$1:$I$1870,Dados!$B$1:$B$1870,F$7,Dados!$A$1:$A$1870,$A44)</f>
        <v>0</v>
      </c>
      <c r="G44" s="8">
        <f>SUMIFS(Dados!$I$1:$I$1870,Dados!$B$1:$B$1870,G$7,Dados!$A$1:$A$1870,$A44)</f>
        <v>180691.53</v>
      </c>
      <c r="H44" s="8">
        <f>SUMIFS(Dados!$I$1:$I$1870,Dados!$B$1:$B$1870,H$7,Dados!$A$1:$A$1870,$A44)</f>
        <v>0</v>
      </c>
      <c r="I44" s="8">
        <f t="shared" si="5"/>
        <v>230163.86</v>
      </c>
      <c r="J44" s="8">
        <f t="shared" si="6"/>
        <v>0</v>
      </c>
      <c r="K44" s="7">
        <f t="shared" si="7"/>
        <v>230163.86</v>
      </c>
      <c r="L44" s="9">
        <f t="shared" si="3"/>
        <v>2626536.6300000004</v>
      </c>
      <c r="M44" s="66">
        <v>2611640.0400000005</v>
      </c>
      <c r="N44" s="66">
        <f t="shared" si="4"/>
        <v>-14896.589999999851</v>
      </c>
    </row>
    <row r="45" spans="1:14" ht="24" customHeight="1" x14ac:dyDescent="0.25">
      <c r="A45" s="61">
        <v>45219</v>
      </c>
      <c r="B45" s="25">
        <v>37</v>
      </c>
      <c r="C45" s="8">
        <f>SUMIFS(Dados!$I$1:$I$1870,Dados!$B$1:$B$1870,C$7,Dados!$A$1:$A$1870,$A45)</f>
        <v>14455.2</v>
      </c>
      <c r="D45" s="8">
        <f>SUMIFS(Dados!$I$1:$I$1870,Dados!$B$1:$B$1870,D$7,Dados!$A$1:$A$1870,$A45)</f>
        <v>2790.2</v>
      </c>
      <c r="E45" s="8">
        <f>SUMIFS(Dados!$I$1:$I$1870,Dados!$B$1:$B$1870,E$7,Dados!$A$1:$A$1870,$A45)</f>
        <v>16010.489999999998</v>
      </c>
      <c r="F45" s="8">
        <f>SUMIFS(Dados!$I$1:$I$1870,Dados!$B$1:$B$1870,F$7,Dados!$A$1:$A$1870,$A45)</f>
        <v>0</v>
      </c>
      <c r="G45" s="8">
        <f>SUMIFS(Dados!$I$1:$I$1870,Dados!$B$1:$B$1870,G$7,Dados!$A$1:$A$1870,$A45)</f>
        <v>0</v>
      </c>
      <c r="H45" s="8">
        <f>SUMIFS(Dados!$I$1:$I$1870,Dados!$B$1:$B$1870,H$7,Dados!$A$1:$A$1870,$A45)</f>
        <v>0</v>
      </c>
      <c r="I45" s="8">
        <f t="shared" si="5"/>
        <v>33255.89</v>
      </c>
      <c r="J45" s="8">
        <f t="shared" si="6"/>
        <v>0</v>
      </c>
      <c r="K45" s="7">
        <f t="shared" si="7"/>
        <v>33255.89</v>
      </c>
      <c r="L45" s="9">
        <f t="shared" si="3"/>
        <v>2659792.5200000005</v>
      </c>
      <c r="M45" s="66">
        <v>2644895.9300000006</v>
      </c>
      <c r="N45" s="66">
        <f t="shared" si="4"/>
        <v>-14896.589999999851</v>
      </c>
    </row>
    <row r="46" spans="1:14" ht="24" customHeight="1" x14ac:dyDescent="0.25">
      <c r="A46" s="61">
        <v>45235</v>
      </c>
      <c r="B46" s="25">
        <v>38</v>
      </c>
      <c r="C46" s="8">
        <f>SUMIFS(Dados!$I$1:$I$1870,Dados!$B$1:$B$1870,C$7,Dados!$A$1:$A$1870,$A46)</f>
        <v>21965.300000000003</v>
      </c>
      <c r="D46" s="8">
        <f>SUMIFS(Dados!$I$1:$I$1870,Dados!$B$1:$B$1870,D$7,Dados!$A$1:$A$1870,$A46)</f>
        <v>2862</v>
      </c>
      <c r="E46" s="8">
        <f>SUMIFS(Dados!$I$1:$I$1870,Dados!$B$1:$B$1870,E$7,Dados!$A$1:$A$1870,$A46)</f>
        <v>19638.559999999998</v>
      </c>
      <c r="F46" s="8">
        <f>SUMIFS(Dados!$I$1:$I$1870,Dados!$B$1:$B$1870,F$7,Dados!$A$1:$A$1870,$A46)</f>
        <v>0</v>
      </c>
      <c r="G46" s="8">
        <f>SUMIFS(Dados!$I$1:$I$1870,Dados!$B$1:$B$1870,G$7,Dados!$A$1:$A$1870,$A46)</f>
        <v>909.77</v>
      </c>
      <c r="H46" s="8">
        <f>SUMIFS(Dados!$I$1:$I$1870,Dados!$B$1:$B$1870,H$7,Dados!$A$1:$A$1870,$A46)</f>
        <v>0</v>
      </c>
      <c r="I46" s="8">
        <f t="shared" si="5"/>
        <v>45375.63</v>
      </c>
      <c r="J46" s="8">
        <f t="shared" si="6"/>
        <v>0</v>
      </c>
      <c r="K46" s="7">
        <f t="shared" si="7"/>
        <v>45375.63</v>
      </c>
      <c r="L46" s="9">
        <f t="shared" si="3"/>
        <v>2705168.1500000004</v>
      </c>
      <c r="M46" s="66">
        <v>2690271.5600000005</v>
      </c>
      <c r="N46" s="66">
        <f t="shared" si="4"/>
        <v>-14896.589999999851</v>
      </c>
    </row>
    <row r="47" spans="1:14" ht="24" customHeight="1" x14ac:dyDescent="0.25">
      <c r="A47" s="61">
        <v>45250</v>
      </c>
      <c r="B47" s="25">
        <v>39</v>
      </c>
      <c r="C47" s="8">
        <f>SUMIFS(Dados!$I$1:$I$1870,Dados!$B$1:$B$1870,C$7,Dados!$A$1:$A$1870,$A47)</f>
        <v>20964.2</v>
      </c>
      <c r="D47" s="8">
        <f>SUMIFS(Dados!$I$1:$I$1870,Dados!$B$1:$B$1870,D$7,Dados!$A$1:$A$1870,$A47)</f>
        <v>2790</v>
      </c>
      <c r="E47" s="8">
        <f>SUMIFS(Dados!$I$1:$I$1870,Dados!$B$1:$B$1870,E$7,Dados!$A$1:$A$1870,$A47)</f>
        <v>16184.09</v>
      </c>
      <c r="F47" s="8">
        <f>SUMIFS(Dados!$I$1:$I$1870,Dados!$B$1:$B$1870,F$7,Dados!$A$1:$A$1870,$A47)</f>
        <v>0</v>
      </c>
      <c r="G47" s="8">
        <f>SUMIFS(Dados!$I$1:$I$1870,Dados!$B$1:$B$1870,G$7,Dados!$A$1:$A$1870,$A47)</f>
        <v>4261.37</v>
      </c>
      <c r="H47" s="8">
        <f>SUMIFS(Dados!$I$1:$I$1870,Dados!$B$1:$B$1870,H$7,Dados!$A$1:$A$1870,$A47)</f>
        <v>0</v>
      </c>
      <c r="I47" s="8">
        <f t="shared" si="5"/>
        <v>44199.66</v>
      </c>
      <c r="J47" s="8">
        <f t="shared" si="6"/>
        <v>0</v>
      </c>
      <c r="K47" s="7">
        <f t="shared" si="7"/>
        <v>44199.66</v>
      </c>
      <c r="L47" s="9">
        <f t="shared" si="3"/>
        <v>2749367.8100000005</v>
      </c>
      <c r="M47" s="66">
        <v>2734471.2200000007</v>
      </c>
      <c r="N47" s="66">
        <f t="shared" si="4"/>
        <v>-14896.589999999851</v>
      </c>
    </row>
    <row r="48" spans="1:14" ht="24" customHeight="1" x14ac:dyDescent="0.25">
      <c r="A48" s="61">
        <v>45265</v>
      </c>
      <c r="B48" s="25">
        <v>40</v>
      </c>
      <c r="C48" s="8">
        <f>SUMIFS(Dados!$I$1:$I$1870,Dados!$B$1:$B$1870,C$7,Dados!$A$1:$A$1870,$A48)</f>
        <v>21187.33</v>
      </c>
      <c r="D48" s="8">
        <f>SUMIFS(Dados!$I$1:$I$1870,Dados!$B$1:$B$1870,D$7,Dados!$A$1:$A$1870,$A48)</f>
        <v>12500</v>
      </c>
      <c r="E48" s="8">
        <f>SUMIFS(Dados!$I$1:$I$1870,Dados!$B$1:$B$1870,E$7,Dados!$A$1:$A$1870,$A48)</f>
        <v>15130.039999999999</v>
      </c>
      <c r="F48" s="8">
        <f>SUMIFS(Dados!$I$1:$I$1870,Dados!$B$1:$B$1870,F$7,Dados!$A$1:$A$1870,$A48)</f>
        <v>0</v>
      </c>
      <c r="G48" s="8">
        <f>SUMIFS(Dados!$I$1:$I$1870,Dados!$B$1:$B$1870,G$7,Dados!$A$1:$A$1870,$A48)</f>
        <v>0</v>
      </c>
      <c r="H48" s="8">
        <f>SUMIFS(Dados!$I$1:$I$1870,Dados!$B$1:$B$1870,H$7,Dados!$A$1:$A$1870,$A48)</f>
        <v>0</v>
      </c>
      <c r="I48" s="8">
        <f t="shared" si="5"/>
        <v>48817.37</v>
      </c>
      <c r="J48" s="8">
        <f t="shared" si="6"/>
        <v>0</v>
      </c>
      <c r="K48" s="7">
        <f t="shared" si="7"/>
        <v>48817.37</v>
      </c>
      <c r="L48" s="9">
        <f t="shared" si="3"/>
        <v>2798185.1800000006</v>
      </c>
      <c r="M48" s="66">
        <v>2783288.5900000008</v>
      </c>
      <c r="N48" s="66">
        <f t="shared" si="4"/>
        <v>-14896.589999999851</v>
      </c>
    </row>
    <row r="49" spans="1:15" ht="24" customHeight="1" x14ac:dyDescent="0.25">
      <c r="A49" s="61">
        <v>45280</v>
      </c>
      <c r="B49" s="25">
        <v>41</v>
      </c>
      <c r="C49" s="8">
        <f>SUMIFS(Dados!$I$1:$I$1870,Dados!$B$1:$B$1870,C$7,Dados!$A$1:$A$1870,$A49)</f>
        <v>20545.169999999998</v>
      </c>
      <c r="D49" s="8">
        <f>SUMIFS(Dados!$I$1:$I$1870,Dados!$B$1:$B$1870,D$7,Dados!$A$1:$A$1870,$A49)</f>
        <v>6496.2</v>
      </c>
      <c r="E49" s="8">
        <f>SUMIFS(Dados!$I$1:$I$1870,Dados!$B$1:$B$1870,E$7,Dados!$A$1:$A$1870,$A49)</f>
        <v>18104.27</v>
      </c>
      <c r="F49" s="8">
        <f>SUMIFS(Dados!$I$1:$I$1870,Dados!$B$1:$B$1870,F$7,Dados!$A$1:$A$1870,$A49)</f>
        <v>0</v>
      </c>
      <c r="G49" s="8">
        <f>SUMIFS(Dados!$I$1:$I$1870,Dados!$B$1:$B$1870,G$7,Dados!$A$1:$A$1870,$A49)</f>
        <v>2470</v>
      </c>
      <c r="H49" s="8">
        <f>SUMIFS(Dados!$I$1:$I$1870,Dados!$B$1:$B$1870,H$7,Dados!$A$1:$A$1870,$A49)</f>
        <v>0</v>
      </c>
      <c r="I49" s="8">
        <f t="shared" si="5"/>
        <v>47615.64</v>
      </c>
      <c r="J49" s="8">
        <f t="shared" si="6"/>
        <v>0</v>
      </c>
      <c r="K49" s="7">
        <f t="shared" si="7"/>
        <v>47615.64</v>
      </c>
      <c r="L49" s="9">
        <f t="shared" si="3"/>
        <v>2845800.8200000008</v>
      </c>
      <c r="M49" s="66">
        <v>2830904.2300000009</v>
      </c>
      <c r="N49" s="66">
        <f t="shared" si="4"/>
        <v>-14896.589999999851</v>
      </c>
    </row>
    <row r="50" spans="1:15" ht="24" customHeight="1" x14ac:dyDescent="0.25">
      <c r="A50" s="61">
        <v>45296</v>
      </c>
      <c r="B50" s="25">
        <v>42</v>
      </c>
      <c r="C50" s="8">
        <f>SUMIFS(Dados!$I$1:$I$1870,Dados!$B$1:$B$1870,C$7,Dados!$A$1:$A$1870,$A50)</f>
        <v>15873.73</v>
      </c>
      <c r="D50" s="8">
        <f>SUMIFS(Dados!$I$1:$I$1870,Dados!$B$1:$B$1870,D$7,Dados!$A$1:$A$1870,$A50)</f>
        <v>2795</v>
      </c>
      <c r="E50" s="8">
        <f>SUMIFS(Dados!$I$1:$I$1870,Dados!$B$1:$B$1870,E$7,Dados!$A$1:$A$1870,$A50)</f>
        <v>15213.39</v>
      </c>
      <c r="F50" s="8">
        <f>SUMIFS(Dados!$I$1:$I$1870,Dados!$B$1:$B$1870,F$7,Dados!$A$1:$A$1870,$A50)</f>
        <v>0</v>
      </c>
      <c r="G50" s="8">
        <f>SUMIFS(Dados!$I$1:$I$1870,Dados!$B$1:$B$1870,G$7,Dados!$A$1:$A$1870,$A50)</f>
        <v>0</v>
      </c>
      <c r="H50" s="8">
        <f>SUMIFS(Dados!$I$1:$I$1870,Dados!$B$1:$B$1870,H$7,Dados!$A$1:$A$1870,$A50)</f>
        <v>0</v>
      </c>
      <c r="I50" s="8">
        <f t="shared" si="5"/>
        <v>33882.119999999995</v>
      </c>
      <c r="J50" s="8">
        <f t="shared" si="6"/>
        <v>0</v>
      </c>
      <c r="K50" s="80">
        <f t="shared" si="7"/>
        <v>33882.119999999995</v>
      </c>
      <c r="L50" s="9">
        <f t="shared" si="3"/>
        <v>2879682.9400000009</v>
      </c>
      <c r="M50" s="66">
        <v>2864786.350000001</v>
      </c>
      <c r="N50" s="66">
        <f t="shared" si="4"/>
        <v>-14896.589999999851</v>
      </c>
    </row>
    <row r="51" spans="1:15" ht="24" customHeight="1" x14ac:dyDescent="0.25">
      <c r="A51" s="61">
        <v>45311</v>
      </c>
      <c r="B51" s="25">
        <v>43</v>
      </c>
      <c r="C51" s="8">
        <f>SUMIFS(Dados!$I$1:$I$1870,Dados!$B$1:$B$1870,C$7,Dados!$A$1:$A$1870,$A51)</f>
        <v>11505.2</v>
      </c>
      <c r="D51" s="8">
        <f>SUMIFS(Dados!$I$1:$I$1870,Dados!$B$1:$B$1870,D$7,Dados!$A$1:$A$1870,$A51)</f>
        <v>2925</v>
      </c>
      <c r="E51" s="8">
        <f>SUMIFS(Dados!$I$1:$I$1870,Dados!$B$1:$B$1870,E$7,Dados!$A$1:$A$1870,$A51)</f>
        <v>4796.25</v>
      </c>
      <c r="F51" s="8">
        <f>SUMIFS(Dados!$I$1:$I$1870,Dados!$B$1:$B$1870,F$7,Dados!$A$1:$A$1870,$A51)</f>
        <v>0</v>
      </c>
      <c r="G51" s="8">
        <f>SUMIFS(Dados!$I$1:$I$1870,Dados!$B$1:$B$1870,G$7,Dados!$A$1:$A$1870,$A51)</f>
        <v>727</v>
      </c>
      <c r="H51" s="8">
        <f>SUMIFS(Dados!$I$1:$I$1870,Dados!$B$1:$B$1870,H$7,Dados!$A$1:$A$1870,$A51)</f>
        <v>0</v>
      </c>
      <c r="I51" s="8">
        <f t="shared" si="5"/>
        <v>19953.45</v>
      </c>
      <c r="J51" s="8">
        <f t="shared" si="6"/>
        <v>0</v>
      </c>
      <c r="K51" s="7">
        <f t="shared" si="7"/>
        <v>19953.45</v>
      </c>
      <c r="L51" s="9">
        <f t="shared" si="3"/>
        <v>2899636.3900000011</v>
      </c>
      <c r="M51" s="66">
        <v>2850857.6800000011</v>
      </c>
      <c r="N51" s="66">
        <f t="shared" si="4"/>
        <v>-48778.709999999963</v>
      </c>
      <c r="O51" s="66">
        <f>N51-N50</f>
        <v>-33882.120000000112</v>
      </c>
    </row>
    <row r="52" spans="1:15" ht="24" customHeight="1" x14ac:dyDescent="0.25">
      <c r="A52" s="61">
        <v>45327</v>
      </c>
      <c r="B52" s="25">
        <v>44</v>
      </c>
      <c r="C52" s="8">
        <f>SUMIFS(Dados!$I$1:$I$1870,Dados!$B$1:$B$1870,C$7,Dados!$A$1:$A$1870,$A52)</f>
        <v>16945.580000000002</v>
      </c>
      <c r="D52" s="8">
        <f>SUMIFS(Dados!$I$1:$I$1870,Dados!$B$1:$B$1870,D$7,Dados!$A$1:$A$1870,$A52)</f>
        <v>2925</v>
      </c>
      <c r="E52" s="8">
        <f>SUMIFS(Dados!$I$1:$I$1870,Dados!$B$1:$B$1870,E$7,Dados!$A$1:$A$1870,$A52)</f>
        <v>17192.47</v>
      </c>
      <c r="F52" s="8">
        <f>SUMIFS(Dados!$I$1:$I$1870,Dados!$B$1:$B$1870,F$7,Dados!$A$1:$A$1870,$A52)</f>
        <v>0</v>
      </c>
      <c r="G52" s="8">
        <f>SUMIFS(Dados!$I$1:$I$1870,Dados!$B$1:$B$1870,G$7,Dados!$A$1:$A$1870,$A52)</f>
        <v>0</v>
      </c>
      <c r="H52" s="8">
        <f>SUMIFS(Dados!$I$1:$I$1870,Dados!$B$1:$B$1870,H$7,Dados!$A$1:$A$1870,$A52)</f>
        <v>0</v>
      </c>
      <c r="I52" s="8">
        <f t="shared" si="5"/>
        <v>37063.050000000003</v>
      </c>
      <c r="J52" s="8">
        <f t="shared" si="6"/>
        <v>0</v>
      </c>
      <c r="K52" s="7">
        <f t="shared" si="7"/>
        <v>37063.050000000003</v>
      </c>
      <c r="L52" s="9">
        <f t="shared" si="3"/>
        <v>2936699.4400000009</v>
      </c>
      <c r="M52" s="66">
        <v>2887920.7300000009</v>
      </c>
      <c r="N52" s="66">
        <f t="shared" si="4"/>
        <v>-48778.709999999963</v>
      </c>
    </row>
    <row r="53" spans="1:15" ht="24" customHeight="1" x14ac:dyDescent="0.25">
      <c r="A53" s="61">
        <v>45342</v>
      </c>
      <c r="B53" s="25">
        <v>45</v>
      </c>
      <c r="C53" s="8">
        <f>SUMIFS(Dados!$I$1:$I$1870,Dados!$B$1:$B$1870,C$7,Dados!$A$1:$A$1870,$A53)</f>
        <v>19364.29</v>
      </c>
      <c r="D53" s="8">
        <f>SUMIFS(Dados!$I$1:$I$1870,Dados!$B$1:$B$1870,D$7,Dados!$A$1:$A$1870,$A53)</f>
        <v>0</v>
      </c>
      <c r="E53" s="8">
        <f>SUMIFS(Dados!$I$1:$I$1870,Dados!$B$1:$B$1870,E$7,Dados!$A$1:$A$1870,$A53)</f>
        <v>13822.23</v>
      </c>
      <c r="F53" s="8">
        <f>SUMIFS(Dados!$I$1:$I$1870,Dados!$B$1:$B$1870,F$7,Dados!$A$1:$A$1870,$A53)</f>
        <v>0</v>
      </c>
      <c r="G53" s="8">
        <f>SUMIFS(Dados!$I$1:$I$1870,Dados!$B$1:$B$1870,G$7,Dados!$A$1:$A$1870,$A53)</f>
        <v>1178.0999999999999</v>
      </c>
      <c r="H53" s="8">
        <f>SUMIFS(Dados!$I$1:$I$1870,Dados!$B$1:$B$1870,H$7,Dados!$A$1:$A$1870,$A53)</f>
        <v>0</v>
      </c>
      <c r="I53" s="8">
        <f t="shared" si="5"/>
        <v>34364.620000000003</v>
      </c>
      <c r="J53" s="8">
        <f t="shared" si="6"/>
        <v>0</v>
      </c>
      <c r="K53" s="7">
        <f t="shared" si="7"/>
        <v>34364.620000000003</v>
      </c>
      <c r="L53" s="9">
        <f t="shared" si="3"/>
        <v>2971064.060000001</v>
      </c>
      <c r="M53" s="66">
        <v>2922285.350000001</v>
      </c>
      <c r="N53" s="66">
        <f t="shared" si="4"/>
        <v>-48778.709999999963</v>
      </c>
    </row>
    <row r="54" spans="1:15" ht="24" customHeight="1" x14ac:dyDescent="0.25">
      <c r="A54" s="61">
        <v>45356</v>
      </c>
      <c r="B54" s="25">
        <v>46</v>
      </c>
      <c r="C54" s="8">
        <f>SUMIFS(Dados!$I$1:$I$1870,Dados!$B$1:$B$1870,C$7,Dados!$A$1:$A$1870,$A54)</f>
        <v>15992.81</v>
      </c>
      <c r="D54" s="8">
        <f>SUMIFS(Dados!$I$1:$I$1870,Dados!$B$1:$B$1870,D$7,Dados!$A$1:$A$1870,$A54)</f>
        <v>2790</v>
      </c>
      <c r="E54" s="8">
        <f>SUMIFS(Dados!$I$1:$I$1870,Dados!$B$1:$B$1870,E$7,Dados!$A$1:$A$1870,$A54)</f>
        <v>14160.62</v>
      </c>
      <c r="F54" s="8">
        <f>SUMIFS(Dados!$I$1:$I$1870,Dados!$B$1:$B$1870,F$7,Dados!$A$1:$A$1870,$A54)</f>
        <v>0</v>
      </c>
      <c r="G54" s="8">
        <f>SUMIFS(Dados!$I$1:$I$1870,Dados!$B$1:$B$1870,G$7,Dados!$A$1:$A$1870,$A54)</f>
        <v>34470.509999999995</v>
      </c>
      <c r="H54" s="8">
        <f>SUMIFS(Dados!$I$1:$I$1870,Dados!$B$1:$B$1870,H$7,Dados!$A$1:$A$1870,$A54)</f>
        <v>0</v>
      </c>
      <c r="I54" s="8">
        <f t="shared" si="5"/>
        <v>67413.94</v>
      </c>
      <c r="J54" s="8">
        <f t="shared" si="6"/>
        <v>0</v>
      </c>
      <c r="K54" s="7">
        <f t="shared" si="7"/>
        <v>67413.94</v>
      </c>
      <c r="L54" s="9">
        <f t="shared" si="3"/>
        <v>3038478.0000000009</v>
      </c>
      <c r="M54" s="66">
        <v>2989699.290000001</v>
      </c>
      <c r="N54" s="66">
        <f t="shared" si="4"/>
        <v>-48778.709999999963</v>
      </c>
    </row>
    <row r="55" spans="1:15" ht="24" customHeight="1" x14ac:dyDescent="0.25">
      <c r="A55" s="61">
        <v>45371</v>
      </c>
      <c r="B55" s="25">
        <v>47</v>
      </c>
      <c r="C55" s="8">
        <f>SUMIFS(Dados!$I$1:$I$1870,Dados!$B$1:$B$1870,C$7,Dados!$A$1:$A$1870,$A55)</f>
        <v>16602</v>
      </c>
      <c r="D55" s="8">
        <f>SUMIFS(Dados!$I$1:$I$1870,Dados!$B$1:$B$1870,D$7,Dados!$A$1:$A$1870,$A55)</f>
        <v>0</v>
      </c>
      <c r="E55" s="8">
        <f>SUMIFS(Dados!$I$1:$I$1870,Dados!$B$1:$B$1870,E$7,Dados!$A$1:$A$1870,$A55)</f>
        <v>11826.789999999999</v>
      </c>
      <c r="F55" s="8">
        <f>SUMIFS(Dados!$I$1:$I$1870,Dados!$B$1:$B$1870,F$7,Dados!$A$1:$A$1870,$A55)</f>
        <v>0</v>
      </c>
      <c r="G55" s="8">
        <f>SUMIFS(Dados!$I$1:$I$1870,Dados!$B$1:$B$1870,G$7,Dados!$A$1:$A$1870,$A55)</f>
        <v>18832.760000000002</v>
      </c>
      <c r="H55" s="8">
        <f>SUMIFS(Dados!$I$1:$I$1870,Dados!$B$1:$B$1870,H$7,Dados!$A$1:$A$1870,$A55)</f>
        <v>0</v>
      </c>
      <c r="I55" s="8">
        <f t="shared" si="5"/>
        <v>47261.55</v>
      </c>
      <c r="J55" s="8">
        <f t="shared" si="6"/>
        <v>0</v>
      </c>
      <c r="K55" s="7">
        <f t="shared" si="7"/>
        <v>47261.55</v>
      </c>
      <c r="L55" s="9">
        <f t="shared" si="3"/>
        <v>3085739.5500000007</v>
      </c>
      <c r="M55" s="66">
        <v>3036960.8400000008</v>
      </c>
      <c r="N55" s="66">
        <f t="shared" si="4"/>
        <v>-48778.709999999963</v>
      </c>
    </row>
    <row r="56" spans="1:15" ht="24" customHeight="1" x14ac:dyDescent="0.25">
      <c r="A56" s="61">
        <v>45387</v>
      </c>
      <c r="B56" s="25">
        <v>48</v>
      </c>
      <c r="C56" s="8">
        <f>SUMIFS(Dados!$I$1:$I$1870,Dados!$B$1:$B$1870,C$7,Dados!$A$1:$A$1870,$A56)</f>
        <v>13286.21</v>
      </c>
      <c r="D56" s="8">
        <f>SUMIFS(Dados!$I$1:$I$1870,Dados!$B$1:$B$1870,D$7,Dados!$A$1:$A$1870,$A56)</f>
        <v>3315</v>
      </c>
      <c r="E56" s="8">
        <f>SUMIFS(Dados!$I$1:$I$1870,Dados!$B$1:$B$1870,E$7,Dados!$A$1:$A$1870,$A56)</f>
        <v>18675.7</v>
      </c>
      <c r="F56" s="8">
        <f>SUMIFS(Dados!$I$1:$I$1870,Dados!$B$1:$B$1870,F$7,Dados!$A$1:$A$1870,$A56)</f>
        <v>0</v>
      </c>
      <c r="G56" s="8">
        <f>SUMIFS(Dados!$I$1:$I$1870,Dados!$B$1:$B$1870,G$7,Dados!$A$1:$A$1870,$A56)</f>
        <v>49156</v>
      </c>
      <c r="H56" s="8">
        <f>SUMIFS(Dados!$I$1:$I$1870,Dados!$B$1:$B$1870,H$7,Dados!$A$1:$A$1870,$A56)</f>
        <v>0</v>
      </c>
      <c r="I56" s="8">
        <f t="shared" si="5"/>
        <v>84432.91</v>
      </c>
      <c r="J56" s="8">
        <f t="shared" si="6"/>
        <v>0</v>
      </c>
      <c r="K56" s="7">
        <f t="shared" si="7"/>
        <v>84432.91</v>
      </c>
      <c r="L56" s="9">
        <f t="shared" si="3"/>
        <v>3170172.4600000009</v>
      </c>
      <c r="M56" s="66">
        <v>3121393.7500000009</v>
      </c>
      <c r="N56" s="66">
        <f t="shared" si="4"/>
        <v>-48778.709999999963</v>
      </c>
    </row>
    <row r="57" spans="1:15" ht="24" customHeight="1" x14ac:dyDescent="0.25">
      <c r="A57" s="61">
        <v>45402</v>
      </c>
      <c r="B57" s="25">
        <v>49</v>
      </c>
      <c r="C57" s="8">
        <f>SUMIFS(Dados!$I$1:$I$1870,Dados!$B$1:$B$1870,C$7,Dados!$A$1:$A$1870,$A57)</f>
        <v>14614.8</v>
      </c>
      <c r="D57" s="8">
        <f>SUMIFS(Dados!$I$1:$I$1870,Dados!$B$1:$B$1870,D$7,Dados!$A$1:$A$1870,$A57)</f>
        <v>26395</v>
      </c>
      <c r="E57" s="8">
        <f>SUMIFS(Dados!$I$1:$I$1870,Dados!$B$1:$B$1870,E$7,Dados!$A$1:$A$1870,$A57)</f>
        <v>9245.7000000000007</v>
      </c>
      <c r="F57" s="8">
        <f>SUMIFS(Dados!$I$1:$I$1870,Dados!$B$1:$B$1870,F$7,Dados!$A$1:$A$1870,$A57)</f>
        <v>0</v>
      </c>
      <c r="G57" s="8">
        <f>SUMIFS(Dados!$I$1:$I$1870,Dados!$B$1:$B$1870,G$7,Dados!$A$1:$A$1870,$A57)</f>
        <v>33311.75</v>
      </c>
      <c r="H57" s="8">
        <f>SUMIFS(Dados!$I$1:$I$1870,Dados!$B$1:$B$1870,H$7,Dados!$A$1:$A$1870,$A57)</f>
        <v>0</v>
      </c>
      <c r="I57" s="8">
        <f t="shared" si="5"/>
        <v>83567.25</v>
      </c>
      <c r="J57" s="8">
        <f t="shared" si="6"/>
        <v>0</v>
      </c>
      <c r="K57" s="7">
        <f t="shared" si="7"/>
        <v>83567.25</v>
      </c>
      <c r="L57" s="9">
        <f t="shared" si="3"/>
        <v>3253739.7100000009</v>
      </c>
      <c r="M57" s="66">
        <v>3207170.600000001</v>
      </c>
      <c r="N57" s="66">
        <f t="shared" si="4"/>
        <v>-46569.10999999987</v>
      </c>
    </row>
    <row r="58" spans="1:15" ht="24" customHeight="1" x14ac:dyDescent="0.25">
      <c r="A58" s="61">
        <v>45417</v>
      </c>
      <c r="B58" s="25">
        <v>50</v>
      </c>
      <c r="C58" s="8">
        <f>SUMIFS(Dados!$I$1:$I$1870,Dados!$B$1:$B$1870,C$7,Dados!$A$1:$A$1870,$A58)</f>
        <v>22459.07</v>
      </c>
      <c r="D58" s="8">
        <f>SUMIFS(Dados!$I$1:$I$1870,Dados!$B$1:$B$1870,D$7,Dados!$A$1:$A$1870,$A58)</f>
        <v>4033.95</v>
      </c>
      <c r="E58" s="8">
        <f>SUMIFS(Dados!$I$1:$I$1870,Dados!$B$1:$B$1870,E$7,Dados!$A$1:$A$1870,$A58)</f>
        <v>5745.16</v>
      </c>
      <c r="F58" s="8">
        <f>SUMIFS(Dados!$I$1:$I$1870,Dados!$B$1:$B$1870,F$7,Dados!$A$1:$A$1870,$A58)</f>
        <v>0</v>
      </c>
      <c r="G58" s="8">
        <f>SUMIFS(Dados!$I$1:$I$1870,Dados!$B$1:$B$1870,G$7,Dados!$A$1:$A$1870,$A58)</f>
        <v>44511.75</v>
      </c>
      <c r="H58" s="8">
        <f>SUMIFS(Dados!$I$1:$I$1870,Dados!$B$1:$B$1870,H$7,Dados!$A$1:$A$1870,$A58)</f>
        <v>0</v>
      </c>
      <c r="I58" s="8">
        <f t="shared" si="5"/>
        <v>76749.929999999993</v>
      </c>
      <c r="J58" s="8">
        <f t="shared" si="6"/>
        <v>0</v>
      </c>
      <c r="K58" s="7">
        <f t="shared" si="7"/>
        <v>76749.929999999993</v>
      </c>
      <c r="L58" s="9">
        <f t="shared" si="3"/>
        <v>3330489.6400000011</v>
      </c>
      <c r="M58" s="66">
        <v>3292329.600000001</v>
      </c>
      <c r="N58" s="66">
        <f t="shared" si="4"/>
        <v>-38160.040000000037</v>
      </c>
    </row>
    <row r="59" spans="1:15" ht="24" customHeight="1" x14ac:dyDescent="0.25">
      <c r="A59" s="61">
        <v>45432</v>
      </c>
      <c r="B59" s="25">
        <v>51</v>
      </c>
      <c r="C59" s="8">
        <f>SUMIFS(Dados!$I$1:$I$1870,Dados!$B$1:$B$1870,C$7,Dados!$A$1:$A$1870,$A59)</f>
        <v>13944.8</v>
      </c>
      <c r="D59" s="8">
        <f>SUMIFS(Dados!$I$1:$I$1870,Dados!$B$1:$B$1870,D$7,Dados!$A$1:$A$1870,$A59)</f>
        <v>0</v>
      </c>
      <c r="E59" s="8">
        <f>SUMIFS(Dados!$I$1:$I$1870,Dados!$B$1:$B$1870,E$7,Dados!$A$1:$A$1870,$A59)</f>
        <v>13590.21</v>
      </c>
      <c r="F59" s="8">
        <f>SUMIFS(Dados!$I$1:$I$1870,Dados!$B$1:$B$1870,F$7,Dados!$A$1:$A$1870,$A59)</f>
        <v>0</v>
      </c>
      <c r="G59" s="8">
        <f>SUMIFS(Dados!$I$1:$I$1870,Dados!$B$1:$B$1870,G$7,Dados!$A$1:$A$1870,$A59)</f>
        <v>0</v>
      </c>
      <c r="H59" s="8">
        <f>SUMIFS(Dados!$I$1:$I$1870,Dados!$B$1:$B$1870,H$7,Dados!$A$1:$A$1870,$A59)</f>
        <v>0</v>
      </c>
      <c r="I59" s="8">
        <f t="shared" si="5"/>
        <v>27535.01</v>
      </c>
      <c r="J59" s="8">
        <f t="shared" si="6"/>
        <v>0</v>
      </c>
      <c r="K59" s="7">
        <f t="shared" si="7"/>
        <v>27535.01</v>
      </c>
      <c r="L59" s="9">
        <f t="shared" si="3"/>
        <v>3358024.6500000008</v>
      </c>
      <c r="M59" s="66">
        <v>3319864.6100000008</v>
      </c>
      <c r="N59" s="66">
        <f t="shared" si="4"/>
        <v>-38160.040000000037</v>
      </c>
    </row>
    <row r="60" spans="1:15" ht="24" customHeight="1" x14ac:dyDescent="0.25">
      <c r="A60" s="61">
        <v>45448</v>
      </c>
      <c r="B60" s="25">
        <v>52</v>
      </c>
      <c r="C60" s="8">
        <f>SUMIFS(Dados!$I$1:$I$1870,Dados!$B$1:$B$1870,C$7,Dados!$A$1:$A$1870,$A60)</f>
        <v>25323.980000000003</v>
      </c>
      <c r="D60" s="8">
        <f>SUMIFS(Dados!$I$1:$I$1870,Dados!$B$1:$B$1870,D$7,Dados!$A$1:$A$1870,$A60)</f>
        <v>4570</v>
      </c>
      <c r="E60" s="8">
        <f>SUMIFS(Dados!$I$1:$I$1870,Dados!$B$1:$B$1870,E$7,Dados!$A$1:$A$1870,$A60)</f>
        <v>14586.930000000004</v>
      </c>
      <c r="F60" s="8">
        <f>SUMIFS(Dados!$I$1:$I$1870,Dados!$B$1:$B$1870,F$7,Dados!$A$1:$A$1870,$A60)</f>
        <v>0</v>
      </c>
      <c r="G60" s="8">
        <f>SUMIFS(Dados!$I$1:$I$1870,Dados!$B$1:$B$1870,G$7,Dados!$A$1:$A$1870,$A60)</f>
        <v>4799.78</v>
      </c>
      <c r="H60" s="8">
        <f>SUMIFS(Dados!$I$1:$I$1870,Dados!$B$1:$B$1870,H$7,Dados!$A$1:$A$1870,$A60)</f>
        <v>0</v>
      </c>
      <c r="I60" s="8">
        <f t="shared" si="5"/>
        <v>49280.69</v>
      </c>
      <c r="J60" s="8">
        <f t="shared" si="6"/>
        <v>0</v>
      </c>
      <c r="K60" s="7">
        <f t="shared" si="7"/>
        <v>49280.69</v>
      </c>
      <c r="L60" s="9">
        <f t="shared" si="3"/>
        <v>3407305.3400000008</v>
      </c>
      <c r="M60" s="66">
        <v>3369145.3000000007</v>
      </c>
      <c r="N60" s="66">
        <f t="shared" si="4"/>
        <v>-38160.040000000037</v>
      </c>
    </row>
    <row r="61" spans="1:15" ht="24" customHeight="1" x14ac:dyDescent="0.25">
      <c r="A61" s="61">
        <v>45463</v>
      </c>
      <c r="B61" s="25">
        <v>53</v>
      </c>
      <c r="C61" s="8">
        <f>SUMIFS(Dados!$I$1:$I$1870,Dados!$B$1:$B$1870,C$7,Dados!$A$1:$A$1870,$A61)</f>
        <v>15183</v>
      </c>
      <c r="D61" s="8">
        <f>SUMIFS(Dados!$I$1:$I$1870,Dados!$B$1:$B$1870,D$7,Dados!$A$1:$A$1870,$A61)</f>
        <v>2492</v>
      </c>
      <c r="E61" s="8">
        <f>SUMIFS(Dados!$I$1:$I$1870,Dados!$B$1:$B$1870,E$7,Dados!$A$1:$A$1870,$A61)</f>
        <v>13755.02</v>
      </c>
      <c r="F61" s="8">
        <f>SUMIFS(Dados!$I$1:$I$1870,Dados!$B$1:$B$1870,F$7,Dados!$A$1:$A$1870,$A61)</f>
        <v>0</v>
      </c>
      <c r="G61" s="8">
        <f>SUMIFS(Dados!$I$1:$I$1870,Dados!$B$1:$B$1870,G$7,Dados!$A$1:$A$1870,$A61)</f>
        <v>992.3</v>
      </c>
      <c r="H61" s="8">
        <f>SUMIFS(Dados!$I$1:$I$1870,Dados!$B$1:$B$1870,H$7,Dados!$A$1:$A$1870,$A61)</f>
        <v>0</v>
      </c>
      <c r="I61" s="8">
        <f t="shared" si="5"/>
        <v>32422.32</v>
      </c>
      <c r="J61" s="8">
        <f t="shared" si="6"/>
        <v>0</v>
      </c>
      <c r="K61" s="7">
        <f t="shared" si="7"/>
        <v>32422.32</v>
      </c>
      <c r="L61" s="9">
        <f t="shared" si="3"/>
        <v>3439727.6600000006</v>
      </c>
      <c r="M61" s="66">
        <v>3401567.6200000006</v>
      </c>
      <c r="N61" s="66">
        <f t="shared" si="4"/>
        <v>-38160.040000000037</v>
      </c>
    </row>
    <row r="62" spans="1:15" ht="24" customHeight="1" x14ac:dyDescent="0.25">
      <c r="A62" s="61">
        <v>45478</v>
      </c>
      <c r="B62" s="25">
        <v>54</v>
      </c>
      <c r="C62" s="8">
        <f>SUMIFS(Dados!$I$1:$I$1870,Dados!$B$1:$B$1870,C$7,Dados!$A$1:$A$1870,$A62)</f>
        <v>10280</v>
      </c>
      <c r="D62" s="8">
        <f>SUMIFS(Dados!$I$1:$I$1870,Dados!$B$1:$B$1870,D$7,Dados!$A$1:$A$1870,$A62)</f>
        <v>2346</v>
      </c>
      <c r="E62" s="8">
        <f>SUMIFS(Dados!$I$1:$I$1870,Dados!$B$1:$B$1870,E$7,Dados!$A$1:$A$1870,$A62)</f>
        <v>18390.079999999998</v>
      </c>
      <c r="F62" s="8">
        <f>SUMIFS(Dados!$I$1:$I$1870,Dados!$B$1:$B$1870,F$7,Dados!$A$1:$A$1870,$A62)</f>
        <v>0</v>
      </c>
      <c r="G62" s="8">
        <f>SUMIFS(Dados!$I$1:$I$1870,Dados!$B$1:$B$1870,G$7,Dados!$A$1:$A$1870,$A62)</f>
        <v>8207.8700000000008</v>
      </c>
      <c r="H62" s="8">
        <f>SUMIFS(Dados!$I$1:$I$1870,Dados!$B$1:$B$1870,H$7,Dados!$A$1:$A$1870,$A62)</f>
        <v>0</v>
      </c>
      <c r="I62" s="8">
        <f t="shared" si="5"/>
        <v>39223.949999999997</v>
      </c>
      <c r="J62" s="8">
        <f t="shared" si="6"/>
        <v>0</v>
      </c>
      <c r="K62" s="7">
        <f t="shared" si="7"/>
        <v>39223.949999999997</v>
      </c>
      <c r="L62" s="9">
        <f t="shared" si="3"/>
        <v>3478951.6100000008</v>
      </c>
      <c r="M62" s="66">
        <v>3440791.5700000008</v>
      </c>
      <c r="N62" s="66">
        <f t="shared" si="4"/>
        <v>-38160.040000000037</v>
      </c>
    </row>
    <row r="63" spans="1:15" ht="24" customHeight="1" x14ac:dyDescent="0.25">
      <c r="A63" s="61">
        <v>45493</v>
      </c>
      <c r="B63" s="25">
        <v>55</v>
      </c>
      <c r="C63" s="8">
        <f>SUMIFS(Dados!$I$1:$I$1870,Dados!$B$1:$B$1870,C$7,Dados!$A$1:$A$1870,$A63)</f>
        <v>9617</v>
      </c>
      <c r="D63" s="8">
        <f>SUMIFS(Dados!$I$1:$I$1870,Dados!$B$1:$B$1870,D$7,Dados!$A$1:$A$1870,$A63)</f>
        <v>0</v>
      </c>
      <c r="E63" s="8">
        <f>SUMIFS(Dados!$I$1:$I$1870,Dados!$B$1:$B$1870,E$7,Dados!$A$1:$A$1870,$A63)</f>
        <v>8883.9599999999991</v>
      </c>
      <c r="F63" s="8">
        <f>SUMIFS(Dados!$I$1:$I$1870,Dados!$B$1:$B$1870,F$7,Dados!$A$1:$A$1870,$A63)</f>
        <v>0</v>
      </c>
      <c r="G63" s="8">
        <f>SUMIFS(Dados!$I$1:$I$1870,Dados!$B$1:$B$1870,G$7,Dados!$A$1:$A$1870,$A63)</f>
        <v>0</v>
      </c>
      <c r="H63" s="8">
        <f>SUMIFS(Dados!$I$1:$I$1870,Dados!$B$1:$B$1870,H$7,Dados!$A$1:$A$1870,$A63)</f>
        <v>0</v>
      </c>
      <c r="I63" s="8">
        <f t="shared" si="5"/>
        <v>18500.96</v>
      </c>
      <c r="J63" s="8">
        <f t="shared" si="6"/>
        <v>0</v>
      </c>
      <c r="K63" s="7">
        <f t="shared" si="7"/>
        <v>18500.96</v>
      </c>
      <c r="L63" s="9">
        <f t="shared" si="3"/>
        <v>3497452.5700000008</v>
      </c>
      <c r="M63" s="66">
        <v>3459292.5300000007</v>
      </c>
      <c r="N63" s="66">
        <f t="shared" si="4"/>
        <v>-38160.040000000037</v>
      </c>
    </row>
    <row r="64" spans="1:15" ht="24" customHeight="1" x14ac:dyDescent="0.25">
      <c r="A64" s="61">
        <v>45509</v>
      </c>
      <c r="B64" s="25">
        <v>56</v>
      </c>
      <c r="C64" s="8">
        <f>SUMIFS(Dados!$I$1:$I$1870,Dados!$B$1:$B$1870,C$7,Dados!$A$1:$A$1870,$A64)</f>
        <v>10464</v>
      </c>
      <c r="D64" s="8">
        <f>SUMIFS(Dados!$I$1:$I$1870,Dados!$B$1:$B$1870,D$7,Dados!$A$1:$A$1870,$A64)</f>
        <v>1395</v>
      </c>
      <c r="E64" s="8">
        <f>SUMIFS(Dados!$I$1:$I$1870,Dados!$B$1:$B$1870,E$7,Dados!$A$1:$A$1870,$A64)</f>
        <v>8190.9</v>
      </c>
      <c r="F64" s="8">
        <f>SUMIFS(Dados!$I$1:$I$1870,Dados!$B$1:$B$1870,F$7,Dados!$A$1:$A$1870,$A64)</f>
        <v>0</v>
      </c>
      <c r="G64" s="8">
        <f>SUMIFS(Dados!$I$1:$I$1870,Dados!$B$1:$B$1870,G$7,Dados!$A$1:$A$1870,$A64)</f>
        <v>8248.18</v>
      </c>
      <c r="H64" s="8">
        <f>SUMIFS(Dados!$I$1:$I$1870,Dados!$B$1:$B$1870,H$7,Dados!$A$1:$A$1870,$A64)</f>
        <v>0</v>
      </c>
      <c r="I64" s="8">
        <f t="shared" si="5"/>
        <v>28298.080000000002</v>
      </c>
      <c r="J64" s="8">
        <f t="shared" si="6"/>
        <v>0</v>
      </c>
      <c r="K64" s="7">
        <f t="shared" si="7"/>
        <v>28298.080000000002</v>
      </c>
      <c r="L64" s="9">
        <f t="shared" si="3"/>
        <v>3525750.6500000008</v>
      </c>
      <c r="M64" s="66">
        <v>3487590.6100000008</v>
      </c>
      <c r="N64" s="66">
        <f t="shared" si="4"/>
        <v>-38160.040000000037</v>
      </c>
    </row>
    <row r="65" spans="1:15" ht="24" customHeight="1" x14ac:dyDescent="0.25">
      <c r="A65" s="61">
        <v>45524</v>
      </c>
      <c r="B65" s="25">
        <v>57</v>
      </c>
      <c r="C65" s="8">
        <f>SUMIFS(Dados!$I$1:$I$1870,Dados!$B$1:$B$1870,C$7,Dados!$A$1:$A$1870,$A65)</f>
        <v>8299</v>
      </c>
      <c r="D65" s="8">
        <f>SUMIFS(Dados!$I$1:$I$1870,Dados!$B$1:$B$1870,D$7,Dados!$A$1:$A$1870,$A65)</f>
        <v>12500</v>
      </c>
      <c r="E65" s="8">
        <f>SUMIFS(Dados!$I$1:$I$1870,Dados!$B$1:$B$1870,E$7,Dados!$A$1:$A$1870,$A65)</f>
        <v>7059.36</v>
      </c>
      <c r="F65" s="8">
        <f>SUMIFS(Dados!$I$1:$I$1870,Dados!$B$1:$B$1870,F$7,Dados!$A$1:$A$1870,$A65)</f>
        <v>0</v>
      </c>
      <c r="G65" s="8">
        <f>SUMIFS(Dados!$I$1:$I$1870,Dados!$B$1:$B$1870,G$7,Dados!$A$1:$A$1870,$A65)</f>
        <v>0</v>
      </c>
      <c r="H65" s="8">
        <f>SUMIFS(Dados!$I$1:$I$1870,Dados!$B$1:$B$1870,H$7,Dados!$A$1:$A$1870,$A65)</f>
        <v>0</v>
      </c>
      <c r="I65" s="8">
        <f t="shared" si="5"/>
        <v>27858.36</v>
      </c>
      <c r="J65" s="8">
        <f t="shared" si="6"/>
        <v>0</v>
      </c>
      <c r="K65" s="7">
        <f t="shared" si="7"/>
        <v>27858.36</v>
      </c>
      <c r="L65" s="9">
        <f t="shared" si="3"/>
        <v>3553609.0100000007</v>
      </c>
      <c r="M65" s="66">
        <v>3515448.9700000007</v>
      </c>
      <c r="N65" s="66">
        <f t="shared" si="4"/>
        <v>-38160.040000000037</v>
      </c>
    </row>
    <row r="66" spans="1:15" ht="24" customHeight="1" x14ac:dyDescent="0.25">
      <c r="A66" s="61">
        <v>45540</v>
      </c>
      <c r="B66" s="25">
        <v>58</v>
      </c>
      <c r="C66" s="8">
        <f>SUMIFS(Dados!$I$1:$I$1870,Dados!$B$1:$B$1870,C$7,Dados!$A$1:$A$1870,$A66)</f>
        <v>7783</v>
      </c>
      <c r="D66" s="8">
        <f>SUMIFS(Dados!$I$1:$I$1870,Dados!$B$1:$B$1870,D$7,Dados!$A$1:$A$1870,$A66)</f>
        <v>0</v>
      </c>
      <c r="E66" s="8">
        <f>SUMIFS(Dados!$I$1:$I$1870,Dados!$B$1:$B$1870,E$7,Dados!$A$1:$A$1870,$A66)</f>
        <v>4188.87</v>
      </c>
      <c r="F66" s="8">
        <f>SUMIFS(Dados!$I$1:$I$1870,Dados!$B$1:$B$1870,F$7,Dados!$A$1:$A$1870,$A66)</f>
        <v>0</v>
      </c>
      <c r="G66" s="8">
        <f>SUMIFS(Dados!$I$1:$I$1870,Dados!$B$1:$B$1870,G$7,Dados!$A$1:$A$1870,$A66)</f>
        <v>0</v>
      </c>
      <c r="H66" s="8">
        <f>SUMIFS(Dados!$I$1:$I$1870,Dados!$B$1:$B$1870,H$7,Dados!$A$1:$A$1870,$A66)</f>
        <v>0</v>
      </c>
      <c r="I66" s="8">
        <f t="shared" si="5"/>
        <v>11971.869999999999</v>
      </c>
      <c r="J66" s="8">
        <f t="shared" si="6"/>
        <v>0</v>
      </c>
      <c r="K66" s="7">
        <f t="shared" si="7"/>
        <v>11971.869999999999</v>
      </c>
      <c r="L66" s="9">
        <f t="shared" si="3"/>
        <v>3565580.8800000008</v>
      </c>
      <c r="M66" s="66">
        <v>3527420.8400000008</v>
      </c>
      <c r="N66" s="66">
        <f t="shared" si="4"/>
        <v>-38160.040000000037</v>
      </c>
    </row>
    <row r="67" spans="1:15" ht="24" customHeight="1" x14ac:dyDescent="0.25">
      <c r="A67" s="61">
        <v>45555</v>
      </c>
      <c r="B67" s="25">
        <v>59</v>
      </c>
      <c r="C67" s="8">
        <f>SUMIFS(Dados!$I$1:$I$1870,Dados!$B$1:$B$1870,C$7,Dados!$A$1:$A$1870,$A67)</f>
        <v>6170</v>
      </c>
      <c r="D67" s="8">
        <f>SUMIFS(Dados!$I$1:$I$1870,Dados!$B$1:$B$1870,D$7,Dados!$A$1:$A$1870,$A67)</f>
        <v>0</v>
      </c>
      <c r="E67" s="8">
        <f>SUMIFS(Dados!$I$1:$I$1870,Dados!$B$1:$B$1870,E$7,Dados!$A$1:$A$1870,$A67)</f>
        <v>4156.0499999999993</v>
      </c>
      <c r="F67" s="8">
        <f>SUMIFS(Dados!$I$1:$I$1870,Dados!$B$1:$B$1870,F$7,Dados!$A$1:$A$1870,$A67)</f>
        <v>0</v>
      </c>
      <c r="G67" s="8">
        <f>SUMIFS(Dados!$I$1:$I$1870,Dados!$B$1:$B$1870,G$7,Dados!$A$1:$A$1870,$A67)</f>
        <v>0</v>
      </c>
      <c r="H67" s="8">
        <f>SUMIFS(Dados!$I$1:$I$1870,Dados!$B$1:$B$1870,H$7,Dados!$A$1:$A$1870,$A67)</f>
        <v>0</v>
      </c>
      <c r="I67" s="8">
        <f t="shared" si="5"/>
        <v>10326.049999999999</v>
      </c>
      <c r="J67" s="8">
        <f t="shared" si="6"/>
        <v>0</v>
      </c>
      <c r="K67" s="7">
        <f t="shared" si="7"/>
        <v>10326.049999999999</v>
      </c>
      <c r="L67" s="9">
        <f t="shared" si="3"/>
        <v>3575906.9300000006</v>
      </c>
      <c r="M67" s="66">
        <v>3537746.8900000006</v>
      </c>
      <c r="N67" s="66">
        <f t="shared" si="4"/>
        <v>-38160.040000000037</v>
      </c>
    </row>
    <row r="68" spans="1:15" ht="24" customHeight="1" x14ac:dyDescent="0.25">
      <c r="A68" s="61">
        <v>45570</v>
      </c>
      <c r="B68" s="25">
        <v>60</v>
      </c>
      <c r="C68" s="8">
        <f>SUMIFS(Dados!$I$1:$I$1870,Dados!$B$1:$B$1870,C$7,Dados!$A$1:$A$1870,$A68)</f>
        <v>6787</v>
      </c>
      <c r="D68" s="8">
        <f>SUMIFS(Dados!$I$1:$I$1870,Dados!$B$1:$B$1870,D$7,Dados!$A$1:$A$1870,$A68)</f>
        <v>0</v>
      </c>
      <c r="E68" s="8">
        <f>SUMIFS(Dados!$I$1:$I$1870,Dados!$B$1:$B$1870,E$7,Dados!$A$1:$A$1870,$A68)</f>
        <v>3257.2299999999996</v>
      </c>
      <c r="F68" s="8">
        <f>SUMIFS(Dados!$I$1:$I$1870,Dados!$B$1:$B$1870,F$7,Dados!$A$1:$A$1870,$A68)</f>
        <v>0</v>
      </c>
      <c r="G68" s="8">
        <f>SUMIFS(Dados!$I$1:$I$1870,Dados!$B$1:$B$1870,G$7,Dados!$A$1:$A$1870,$A68)</f>
        <v>27813.31</v>
      </c>
      <c r="H68" s="8">
        <f>SUMIFS(Dados!$I$1:$I$1870,Dados!$B$1:$B$1870,H$7,Dados!$A$1:$A$1870,$A68)</f>
        <v>0</v>
      </c>
      <c r="I68" s="8">
        <f t="shared" si="5"/>
        <v>37857.54</v>
      </c>
      <c r="J68" s="8">
        <f t="shared" si="6"/>
        <v>0</v>
      </c>
      <c r="K68" s="80">
        <f t="shared" si="7"/>
        <v>37857.54</v>
      </c>
      <c r="L68" s="9">
        <f t="shared" si="3"/>
        <v>3613764.4700000007</v>
      </c>
      <c r="M68" s="66">
        <v>3575604.4300000006</v>
      </c>
      <c r="N68" s="66">
        <f t="shared" si="4"/>
        <v>-38160.040000000037</v>
      </c>
    </row>
    <row r="69" spans="1:15" ht="24" customHeight="1" x14ac:dyDescent="0.25">
      <c r="A69" s="61">
        <v>45585</v>
      </c>
      <c r="B69" s="25">
        <v>61</v>
      </c>
      <c r="C69" s="8">
        <f>SUMIFS(Dados!$I$1:$I$1870,Dados!$B$1:$B$1870,C$7,Dados!$A$1:$A$1870,$A69)</f>
        <v>5987</v>
      </c>
      <c r="D69" s="8">
        <f>SUMIFS(Dados!$I$1:$I$1870,Dados!$B$1:$B$1870,D$7,Dados!$A$1:$A$1870,$A69)</f>
        <v>82</v>
      </c>
      <c r="E69" s="8">
        <f>SUMIFS(Dados!$I$1:$I$1870,Dados!$B$1:$B$1870,E$7,Dados!$A$1:$A$1870,$A69)</f>
        <v>1900.4099999999999</v>
      </c>
      <c r="F69" s="8">
        <f>SUMIFS(Dados!$I$1:$I$1870,Dados!$B$1:$B$1870,F$7,Dados!$A$1:$A$1870,$A69)</f>
        <v>0</v>
      </c>
      <c r="G69" s="8">
        <f>SUMIFS(Dados!$I$1:$I$1870,Dados!$B$1:$B$1870,G$7,Dados!$A$1:$A$1870,$A69)</f>
        <v>685.15</v>
      </c>
      <c r="H69" s="8">
        <f>SUMIFS(Dados!$I$1:$I$1870,Dados!$B$1:$B$1870,H$7,Dados!$A$1:$A$1870,$A69)</f>
        <v>0</v>
      </c>
      <c r="I69" s="8">
        <f t="shared" si="5"/>
        <v>8654.56</v>
      </c>
      <c r="J69" s="8">
        <f t="shared" si="6"/>
        <v>0</v>
      </c>
      <c r="K69" s="7">
        <f t="shared" si="7"/>
        <v>8654.56</v>
      </c>
      <c r="L69" s="9">
        <f t="shared" si="3"/>
        <v>3622419.0300000007</v>
      </c>
      <c r="M69" s="66">
        <v>3546401.4500000007</v>
      </c>
      <c r="N69" s="66">
        <f t="shared" si="4"/>
        <v>-76017.580000000075</v>
      </c>
      <c r="O69" s="66">
        <f>N69-N68</f>
        <v>-37857.540000000037</v>
      </c>
    </row>
    <row r="70" spans="1:15" ht="24" customHeight="1" x14ac:dyDescent="0.25">
      <c r="A70" s="61">
        <v>45601</v>
      </c>
      <c r="B70" s="25">
        <v>62</v>
      </c>
      <c r="C70" s="8">
        <f>SUMIFS(Dados!$I$1:$I$1870,Dados!$B$1:$B$1870,C$7,Dados!$A$1:$A$1870,$A70)</f>
        <v>8484</v>
      </c>
      <c r="D70" s="8">
        <f>SUMIFS(Dados!$I$1:$I$1870,Dados!$B$1:$B$1870,D$7,Dados!$A$1:$A$1870,$A70)</f>
        <v>230</v>
      </c>
      <c r="E70" s="8">
        <f>SUMIFS(Dados!$I$1:$I$1870,Dados!$B$1:$B$1870,E$7,Dados!$A$1:$A$1870,$A70)</f>
        <v>693.24</v>
      </c>
      <c r="F70" s="8">
        <f>SUMIFS(Dados!$I$1:$I$1870,Dados!$B$1:$B$1870,F$7,Dados!$A$1:$A$1870,$A70)</f>
        <v>0</v>
      </c>
      <c r="G70" s="8">
        <f>SUMIFS(Dados!$I$1:$I$1870,Dados!$B$1:$B$1870,G$7,Dados!$A$1:$A$1870,$A70)</f>
        <v>1976</v>
      </c>
      <c r="H70" s="8">
        <f>SUMIFS(Dados!$I$1:$I$1870,Dados!$B$1:$B$1870,H$7,Dados!$A$1:$A$1870,$A70)</f>
        <v>0</v>
      </c>
      <c r="I70" s="8">
        <f t="shared" si="5"/>
        <v>11383.24</v>
      </c>
      <c r="J70" s="8">
        <f t="shared" si="6"/>
        <v>0</v>
      </c>
      <c r="K70" s="7">
        <f t="shared" si="7"/>
        <v>11383.24</v>
      </c>
      <c r="L70" s="9">
        <f t="shared" si="3"/>
        <v>3633802.2700000009</v>
      </c>
      <c r="M70" s="66">
        <v>3557784.6900000009</v>
      </c>
      <c r="N70" s="66">
        <f t="shared" si="4"/>
        <v>-76017.580000000075</v>
      </c>
    </row>
    <row r="71" spans="1:15" ht="24" customHeight="1" x14ac:dyDescent="0.25">
      <c r="A71" s="61">
        <v>45616</v>
      </c>
      <c r="B71" s="25">
        <v>63</v>
      </c>
      <c r="C71" s="8">
        <f>SUMIFS(Dados!$I$1:$I$1870,Dados!$B$1:$B$1870,C$7,Dados!$A$1:$A$1870,$A71)</f>
        <v>5488</v>
      </c>
      <c r="D71" s="8">
        <f>SUMIFS(Dados!$I$1:$I$1870,Dados!$B$1:$B$1870,D$7,Dados!$A$1:$A$1870,$A71)</f>
        <v>0</v>
      </c>
      <c r="E71" s="8">
        <f>SUMIFS(Dados!$I$1:$I$1870,Dados!$B$1:$B$1870,E$7,Dados!$A$1:$A$1870,$A71)</f>
        <v>3637.8100000000004</v>
      </c>
      <c r="F71" s="8">
        <f>SUMIFS(Dados!$I$1:$I$1870,Dados!$B$1:$B$1870,F$7,Dados!$A$1:$A$1870,$A71)</f>
        <v>0</v>
      </c>
      <c r="G71" s="8">
        <f>SUMIFS(Dados!$I$1:$I$1870,Dados!$B$1:$B$1870,G$7,Dados!$A$1:$A$1870,$A71)</f>
        <v>0</v>
      </c>
      <c r="H71" s="8">
        <f>SUMIFS(Dados!$I$1:$I$1870,Dados!$B$1:$B$1870,H$7,Dados!$A$1:$A$1870,$A71)</f>
        <v>0</v>
      </c>
      <c r="I71" s="8">
        <f t="shared" si="5"/>
        <v>9125.8100000000013</v>
      </c>
      <c r="J71" s="8">
        <f t="shared" si="6"/>
        <v>0</v>
      </c>
      <c r="K71" s="7">
        <f t="shared" si="7"/>
        <v>9125.8100000000013</v>
      </c>
      <c r="L71" s="9">
        <f t="shared" si="3"/>
        <v>3642928.080000001</v>
      </c>
      <c r="M71" s="66">
        <v>3566910.5000000009</v>
      </c>
      <c r="N71" s="66">
        <f t="shared" si="4"/>
        <v>-76017.580000000075</v>
      </c>
    </row>
    <row r="72" spans="1:15" ht="24" customHeight="1" x14ac:dyDescent="0.25">
      <c r="A72" s="61">
        <v>45631</v>
      </c>
      <c r="B72" s="25">
        <v>64</v>
      </c>
      <c r="C72" s="8">
        <f>SUMIFS(Dados!$I$1:$I$1870,Dados!$B$1:$B$1870,C$7,Dados!$A$1:$A$1870,$A72)</f>
        <v>5545</v>
      </c>
      <c r="D72" s="8">
        <f>SUMIFS(Dados!$I$1:$I$1870,Dados!$B$1:$B$1870,D$7,Dados!$A$1:$A$1870,$A72)</f>
        <v>680</v>
      </c>
      <c r="E72" s="8">
        <f>SUMIFS(Dados!$I$1:$I$1870,Dados!$B$1:$B$1870,E$7,Dados!$A$1:$A$1870,$A72)</f>
        <v>270</v>
      </c>
      <c r="F72" s="8">
        <f>SUMIFS(Dados!$I$1:$I$1870,Dados!$B$1:$B$1870,F$7,Dados!$A$1:$A$1870,$A72)</f>
        <v>0</v>
      </c>
      <c r="G72" s="8">
        <f>SUMIFS(Dados!$I$1:$I$1870,Dados!$B$1:$B$1870,G$7,Dados!$A$1:$A$1870,$A72)</f>
        <v>365.56</v>
      </c>
      <c r="H72" s="8">
        <f>SUMIFS(Dados!$I$1:$I$1870,Dados!$B$1:$B$1870,H$7,Dados!$A$1:$A$1870,$A72)</f>
        <v>0</v>
      </c>
      <c r="I72" s="8">
        <f t="shared" si="5"/>
        <v>6860.56</v>
      </c>
      <c r="J72" s="8">
        <f t="shared" si="6"/>
        <v>0</v>
      </c>
      <c r="K72" s="7">
        <f t="shared" si="7"/>
        <v>6860.56</v>
      </c>
      <c r="L72" s="9">
        <f t="shared" si="3"/>
        <v>3649788.6400000011</v>
      </c>
      <c r="M72" s="66">
        <v>3573771.060000001</v>
      </c>
      <c r="N72" s="66">
        <f t="shared" si="4"/>
        <v>-76017.580000000075</v>
      </c>
    </row>
    <row r="73" spans="1:15" ht="24" customHeight="1" x14ac:dyDescent="0.25">
      <c r="A73" s="61">
        <v>45646</v>
      </c>
      <c r="B73" s="25">
        <v>65</v>
      </c>
      <c r="C73" s="8">
        <f>SUMIFS(Dados!$I$1:$I$1870,Dados!$B$1:$B$1870,C$7,Dados!$A$1:$A$1870,$A73)</f>
        <v>4198</v>
      </c>
      <c r="D73" s="8">
        <f>SUMIFS(Dados!$I$1:$I$1870,Dados!$B$1:$B$1870,D$7,Dados!$A$1:$A$1870,$A73)</f>
        <v>0</v>
      </c>
      <c r="E73" s="8">
        <f>SUMIFS(Dados!$I$1:$I$1870,Dados!$B$1:$B$1870,E$7,Dados!$A$1:$A$1870,$A73)</f>
        <v>2744.4900000000002</v>
      </c>
      <c r="F73" s="8">
        <f>SUMIFS(Dados!$I$1:$I$1870,Dados!$B$1:$B$1870,F$7,Dados!$A$1:$A$1870,$A73)</f>
        <v>0</v>
      </c>
      <c r="G73" s="8">
        <f>SUMIFS(Dados!$I$1:$I$1870,Dados!$B$1:$B$1870,G$7,Dados!$A$1:$A$1870,$A73)</f>
        <v>680</v>
      </c>
      <c r="H73" s="8">
        <f>SUMIFS(Dados!$I$1:$I$1870,Dados!$B$1:$B$1870,H$7,Dados!$A$1:$A$1870,$A73)</f>
        <v>0</v>
      </c>
      <c r="I73" s="8">
        <f t="shared" ref="I73:I104" si="8">SUM(C73:H73)</f>
        <v>7622.49</v>
      </c>
      <c r="J73" s="8">
        <f t="shared" ref="J73:J104" si="9">ROUND(I73*$L$4,2)</f>
        <v>0</v>
      </c>
      <c r="K73" s="7">
        <f t="shared" ref="K73:K104" si="10">SUM(I73:J73)</f>
        <v>7622.49</v>
      </c>
      <c r="L73" s="9">
        <f t="shared" si="3"/>
        <v>3657411.1300000013</v>
      </c>
      <c r="M73" s="66">
        <v>3581393.5500000012</v>
      </c>
      <c r="N73" s="66">
        <f t="shared" si="4"/>
        <v>-76017.580000000075</v>
      </c>
    </row>
    <row r="74" spans="1:15" ht="24" customHeight="1" x14ac:dyDescent="0.25">
      <c r="A74" s="61">
        <v>45662</v>
      </c>
      <c r="B74" s="25">
        <v>66</v>
      </c>
      <c r="C74" s="8">
        <f>SUMIFS(Dados!$I$1:$I$1870,Dados!$B$1:$B$1870,C$7,Dados!$A$1:$A$1870,$A74)</f>
        <v>2060</v>
      </c>
      <c r="D74" s="8">
        <f>SUMIFS(Dados!$I$1:$I$1870,Dados!$B$1:$B$1870,D$7,Dados!$A$1:$A$1870,$A74)</f>
        <v>0</v>
      </c>
      <c r="E74" s="8">
        <f>SUMIFS(Dados!$I$1:$I$1870,Dados!$B$1:$B$1870,E$7,Dados!$A$1:$A$1870,$A74)</f>
        <v>1030.8499999999999</v>
      </c>
      <c r="F74" s="8">
        <f>SUMIFS(Dados!$I$1:$I$1870,Dados!$B$1:$B$1870,F$7,Dados!$A$1:$A$1870,$A74)</f>
        <v>0</v>
      </c>
      <c r="G74" s="8">
        <f>SUMIFS(Dados!$I$1:$I$1870,Dados!$B$1:$B$1870,G$7,Dados!$A$1:$A$1870,$A74)</f>
        <v>0</v>
      </c>
      <c r="H74" s="8">
        <f>SUMIFS(Dados!$I$1:$I$1870,Dados!$B$1:$B$1870,H$7,Dados!$A$1:$A$1870,$A74)</f>
        <v>0</v>
      </c>
      <c r="I74" s="8">
        <f t="shared" si="8"/>
        <v>3090.85</v>
      </c>
      <c r="J74" s="8">
        <f t="shared" si="9"/>
        <v>0</v>
      </c>
      <c r="K74" s="7">
        <f t="shared" si="10"/>
        <v>3090.85</v>
      </c>
      <c r="L74" s="9">
        <f t="shared" ref="L74:L104" si="11">K74+L73</f>
        <v>3660501.9800000014</v>
      </c>
      <c r="M74" s="66">
        <v>3584484.4000000013</v>
      </c>
      <c r="N74" s="66">
        <f t="shared" si="4"/>
        <v>-76017.580000000075</v>
      </c>
    </row>
    <row r="75" spans="1:15" ht="24" customHeight="1" x14ac:dyDescent="0.25">
      <c r="A75" s="61">
        <v>45677</v>
      </c>
      <c r="B75" s="25">
        <v>67</v>
      </c>
      <c r="C75" s="8">
        <f>SUMIFS(Dados!$I$1:$I$1870,Dados!$B$1:$B$1870,C$7,Dados!$A$1:$A$1870,$A75)</f>
        <v>4253</v>
      </c>
      <c r="D75" s="8">
        <f>SUMIFS(Dados!$I$1:$I$1870,Dados!$B$1:$B$1870,D$7,Dados!$A$1:$A$1870,$A75)</f>
        <v>0</v>
      </c>
      <c r="E75" s="8">
        <f>SUMIFS(Dados!$I$1:$I$1870,Dados!$B$1:$B$1870,E$7,Dados!$A$1:$A$1870,$A75)</f>
        <v>558.74</v>
      </c>
      <c r="F75" s="8">
        <f>SUMIFS(Dados!$I$1:$I$1870,Dados!$B$1:$B$1870,F$7,Dados!$A$1:$A$1870,$A75)</f>
        <v>0</v>
      </c>
      <c r="G75" s="8">
        <f>SUMIFS(Dados!$I$1:$I$1870,Dados!$B$1:$B$1870,G$7,Dados!$A$1:$A$1870,$A75)</f>
        <v>0</v>
      </c>
      <c r="H75" s="8">
        <f>SUMIFS(Dados!$I$1:$I$1870,Dados!$B$1:$B$1870,H$7,Dados!$A$1:$A$1870,$A75)</f>
        <v>0</v>
      </c>
      <c r="I75" s="8">
        <f t="shared" si="8"/>
        <v>4811.74</v>
      </c>
      <c r="J75" s="8">
        <f t="shared" si="9"/>
        <v>0</v>
      </c>
      <c r="K75" s="7">
        <f t="shared" si="10"/>
        <v>4811.74</v>
      </c>
      <c r="L75" s="9">
        <f t="shared" si="11"/>
        <v>3665313.7200000016</v>
      </c>
      <c r="M75" s="66">
        <v>3589296.1400000015</v>
      </c>
      <c r="N75" s="66">
        <f t="shared" si="4"/>
        <v>-76017.580000000075</v>
      </c>
    </row>
    <row r="76" spans="1:15" ht="24" customHeight="1" x14ac:dyDescent="0.25">
      <c r="A76" s="61">
        <v>45693</v>
      </c>
      <c r="B76" s="25">
        <v>68</v>
      </c>
      <c r="C76" s="8">
        <f>SUMIFS(Dados!$I$1:$I$1870,Dados!$B$1:$B$1870,C$7,Dados!$A$1:$A$1870,$A76)</f>
        <v>2566</v>
      </c>
      <c r="D76" s="8">
        <f>SUMIFS(Dados!$I$1:$I$1870,Dados!$B$1:$B$1870,D$7,Dados!$A$1:$A$1870,$A76)</f>
        <v>12500</v>
      </c>
      <c r="E76" s="8">
        <f>SUMIFS(Dados!$I$1:$I$1870,Dados!$B$1:$B$1870,E$7,Dados!$A$1:$A$1870,$A76)</f>
        <v>2448.1999999999998</v>
      </c>
      <c r="F76" s="8">
        <f>SUMIFS(Dados!$I$1:$I$1870,Dados!$B$1:$B$1870,F$7,Dados!$A$1:$A$1870,$A76)</f>
        <v>0</v>
      </c>
      <c r="G76" s="8">
        <f>SUMIFS(Dados!$I$1:$I$1870,Dados!$B$1:$B$1870,G$7,Dados!$A$1:$A$1870,$A76)</f>
        <v>0</v>
      </c>
      <c r="H76" s="8">
        <f>SUMIFS(Dados!$I$1:$I$1870,Dados!$B$1:$B$1870,H$7,Dados!$A$1:$A$1870,$A76)</f>
        <v>0</v>
      </c>
      <c r="I76" s="8">
        <f t="shared" si="8"/>
        <v>17514.2</v>
      </c>
      <c r="J76" s="8">
        <f t="shared" si="9"/>
        <v>0</v>
      </c>
      <c r="K76" s="7">
        <f t="shared" si="10"/>
        <v>17514.2</v>
      </c>
      <c r="L76" s="9">
        <f t="shared" si="11"/>
        <v>3682827.9200000018</v>
      </c>
      <c r="M76" s="66">
        <v>3606810.3400000017</v>
      </c>
      <c r="N76" s="66">
        <f t="shared" si="4"/>
        <v>-76017.580000000075</v>
      </c>
    </row>
    <row r="77" spans="1:15" ht="24" customHeight="1" x14ac:dyDescent="0.25">
      <c r="A77" s="61">
        <v>45708</v>
      </c>
      <c r="B77" s="25">
        <v>69</v>
      </c>
      <c r="C77" s="8">
        <f>SUMIFS(Dados!$I$1:$I$1870,Dados!$B$1:$B$1870,C$7,Dados!$A$1:$A$1870,$A77)</f>
        <v>0</v>
      </c>
      <c r="D77" s="8">
        <f>SUMIFS(Dados!$I$1:$I$1870,Dados!$B$1:$B$1870,D$7,Dados!$A$1:$A$1870,$A77)</f>
        <v>0</v>
      </c>
      <c r="E77" s="8">
        <f>SUMIFS(Dados!$I$1:$I$1870,Dados!$B$1:$B$1870,E$7,Dados!$A$1:$A$1870,$A77)</f>
        <v>0</v>
      </c>
      <c r="F77" s="8">
        <f>SUMIFS(Dados!$I$1:$I$1870,Dados!$B$1:$B$1870,F$7,Dados!$A$1:$A$1870,$A77)</f>
        <v>0</v>
      </c>
      <c r="G77" s="8">
        <f>SUMIFS(Dados!$I$1:$I$1870,Dados!$B$1:$B$1870,G$7,Dados!$A$1:$A$1870,$A77)</f>
        <v>0</v>
      </c>
      <c r="H77" s="8">
        <f>SUMIFS(Dados!$I$1:$I$1870,Dados!$B$1:$B$1870,H$7,Dados!$A$1:$A$1870,$A77)</f>
        <v>0</v>
      </c>
      <c r="I77" s="8">
        <f t="shared" si="8"/>
        <v>0</v>
      </c>
      <c r="J77" s="8">
        <f t="shared" si="9"/>
        <v>0</v>
      </c>
      <c r="K77" s="7">
        <f t="shared" si="10"/>
        <v>0</v>
      </c>
      <c r="L77" s="9">
        <f t="shared" si="11"/>
        <v>3682827.9200000018</v>
      </c>
      <c r="N77" s="66"/>
    </row>
    <row r="78" spans="1:15" ht="24" customHeight="1" x14ac:dyDescent="0.25">
      <c r="A78" s="61">
        <v>45721</v>
      </c>
      <c r="B78" s="25">
        <v>70</v>
      </c>
      <c r="C78" s="8">
        <f>SUMIFS(Dados!$I$1:$I$1870,Dados!$B$1:$B$1870,C$7,Dados!$A$1:$A$1870,$A78)</f>
        <v>0</v>
      </c>
      <c r="D78" s="8">
        <f>SUMIFS(Dados!$I$1:$I$1870,Dados!$B$1:$B$1870,D$7,Dados!$A$1:$A$1870,$A78)</f>
        <v>0</v>
      </c>
      <c r="E78" s="8">
        <f>SUMIFS(Dados!$I$1:$I$1870,Dados!$B$1:$B$1870,E$7,Dados!$A$1:$A$1870,$A78)</f>
        <v>0</v>
      </c>
      <c r="F78" s="8">
        <f>SUMIFS(Dados!$I$1:$I$1870,Dados!$B$1:$B$1870,F$7,Dados!$A$1:$A$1870,$A78)</f>
        <v>0</v>
      </c>
      <c r="G78" s="8">
        <f>SUMIFS(Dados!$I$1:$I$1870,Dados!$B$1:$B$1870,G$7,Dados!$A$1:$A$1870,$A78)</f>
        <v>0</v>
      </c>
      <c r="H78" s="8">
        <f>SUMIFS(Dados!$I$1:$I$1870,Dados!$B$1:$B$1870,H$7,Dados!$A$1:$A$1870,$A78)</f>
        <v>0</v>
      </c>
      <c r="I78" s="8">
        <f t="shared" si="8"/>
        <v>0</v>
      </c>
      <c r="J78" s="8">
        <f t="shared" si="9"/>
        <v>0</v>
      </c>
      <c r="K78" s="7">
        <f t="shared" si="10"/>
        <v>0</v>
      </c>
      <c r="L78" s="9">
        <f t="shared" si="11"/>
        <v>3682827.9200000018</v>
      </c>
      <c r="N78" s="66"/>
    </row>
    <row r="79" spans="1:15" ht="24" customHeight="1" x14ac:dyDescent="0.25">
      <c r="A79" s="61">
        <v>45736</v>
      </c>
      <c r="B79" s="25">
        <v>71</v>
      </c>
      <c r="C79" s="8">
        <f>SUMIFS(Dados!$I$1:$I$1870,Dados!$B$1:$B$1870,C$7,Dados!$A$1:$A$1870,$A79)</f>
        <v>0</v>
      </c>
      <c r="D79" s="8">
        <f>SUMIFS(Dados!$I$1:$I$1870,Dados!$B$1:$B$1870,D$7,Dados!$A$1:$A$1870,$A79)</f>
        <v>0</v>
      </c>
      <c r="E79" s="8">
        <f>SUMIFS(Dados!$I$1:$I$1870,Dados!$B$1:$B$1870,E$7,Dados!$A$1:$A$1870,$A79)</f>
        <v>0</v>
      </c>
      <c r="F79" s="8">
        <f>SUMIFS(Dados!$I$1:$I$1870,Dados!$B$1:$B$1870,F$7,Dados!$A$1:$A$1870,$A79)</f>
        <v>0</v>
      </c>
      <c r="G79" s="8">
        <f>SUMIFS(Dados!$I$1:$I$1870,Dados!$B$1:$B$1870,G$7,Dados!$A$1:$A$1870,$A79)</f>
        <v>0</v>
      </c>
      <c r="H79" s="8">
        <f>SUMIFS(Dados!$I$1:$I$1870,Dados!$B$1:$B$1870,H$7,Dados!$A$1:$A$1870,$A79)</f>
        <v>0</v>
      </c>
      <c r="I79" s="8">
        <f t="shared" si="8"/>
        <v>0</v>
      </c>
      <c r="J79" s="8">
        <f t="shared" si="9"/>
        <v>0</v>
      </c>
      <c r="K79" s="7">
        <f t="shared" si="10"/>
        <v>0</v>
      </c>
      <c r="L79" s="9">
        <f t="shared" si="11"/>
        <v>3682827.9200000018</v>
      </c>
      <c r="N79" s="66"/>
    </row>
    <row r="80" spans="1:15" ht="24" customHeight="1" x14ac:dyDescent="0.25">
      <c r="A80" s="61">
        <v>45752</v>
      </c>
      <c r="B80" s="25">
        <v>72</v>
      </c>
      <c r="C80" s="8">
        <f>SUMIFS(Dados!$I$1:$I$1870,Dados!$B$1:$B$1870,C$7,Dados!$A$1:$A$1870,$A80)</f>
        <v>0</v>
      </c>
      <c r="D80" s="8">
        <f>SUMIFS(Dados!$I$1:$I$1870,Dados!$B$1:$B$1870,D$7,Dados!$A$1:$A$1870,$A80)</f>
        <v>0</v>
      </c>
      <c r="E80" s="8">
        <f>SUMIFS(Dados!$I$1:$I$1870,Dados!$B$1:$B$1870,E$7,Dados!$A$1:$A$1870,$A80)</f>
        <v>0</v>
      </c>
      <c r="F80" s="8">
        <f>SUMIFS(Dados!$I$1:$I$1870,Dados!$B$1:$B$1870,F$7,Dados!$A$1:$A$1870,$A80)</f>
        <v>0</v>
      </c>
      <c r="G80" s="8">
        <f>SUMIFS(Dados!$I$1:$I$1870,Dados!$B$1:$B$1870,G$7,Dados!$A$1:$A$1870,$A80)</f>
        <v>0</v>
      </c>
      <c r="H80" s="8">
        <f>SUMIFS(Dados!$I$1:$I$1870,Dados!$B$1:$B$1870,H$7,Dados!$A$1:$A$1870,$A80)</f>
        <v>0</v>
      </c>
      <c r="I80" s="8">
        <f t="shared" si="8"/>
        <v>0</v>
      </c>
      <c r="J80" s="8">
        <f t="shared" si="9"/>
        <v>0</v>
      </c>
      <c r="K80" s="7">
        <f t="shared" si="10"/>
        <v>0</v>
      </c>
      <c r="L80" s="9">
        <f t="shared" si="11"/>
        <v>3682827.9200000018</v>
      </c>
      <c r="N80" s="66"/>
    </row>
    <row r="81" spans="1:14" ht="24" customHeight="1" x14ac:dyDescent="0.25">
      <c r="A81" s="61">
        <v>45767</v>
      </c>
      <c r="B81" s="25">
        <v>73</v>
      </c>
      <c r="C81" s="8">
        <f>SUMIFS(Dados!$I$1:$I$1870,Dados!$B$1:$B$1870,C$7,Dados!$A$1:$A$1870,$A81)</f>
        <v>0</v>
      </c>
      <c r="D81" s="8">
        <f>SUMIFS(Dados!$I$1:$I$1870,Dados!$B$1:$B$1870,D$7,Dados!$A$1:$A$1870,$A81)</f>
        <v>0</v>
      </c>
      <c r="E81" s="8">
        <f>SUMIFS(Dados!$I$1:$I$1870,Dados!$B$1:$B$1870,E$7,Dados!$A$1:$A$1870,$A81)</f>
        <v>0</v>
      </c>
      <c r="F81" s="8">
        <f>SUMIFS(Dados!$I$1:$I$1870,Dados!$B$1:$B$1870,F$7,Dados!$A$1:$A$1870,$A81)</f>
        <v>0</v>
      </c>
      <c r="G81" s="8">
        <f>SUMIFS(Dados!$I$1:$I$1870,Dados!$B$1:$B$1870,G$7,Dados!$A$1:$A$1870,$A81)</f>
        <v>0</v>
      </c>
      <c r="H81" s="8">
        <f>SUMIFS(Dados!$I$1:$I$1870,Dados!$B$1:$B$1870,H$7,Dados!$A$1:$A$1870,$A81)</f>
        <v>0</v>
      </c>
      <c r="I81" s="8">
        <f t="shared" si="8"/>
        <v>0</v>
      </c>
      <c r="J81" s="8">
        <f t="shared" si="9"/>
        <v>0</v>
      </c>
      <c r="K81" s="7">
        <f t="shared" si="10"/>
        <v>0</v>
      </c>
      <c r="L81" s="9">
        <f t="shared" si="11"/>
        <v>3682827.9200000018</v>
      </c>
      <c r="N81" s="66"/>
    </row>
    <row r="82" spans="1:14" ht="24" customHeight="1" x14ac:dyDescent="0.25">
      <c r="A82" s="61">
        <v>45782</v>
      </c>
      <c r="B82" s="25">
        <v>74</v>
      </c>
      <c r="C82" s="8">
        <f>SUMIFS(Dados!$I$1:$I$1870,Dados!$B$1:$B$1870,C$7,Dados!$A$1:$A$1870,$A82)</f>
        <v>0</v>
      </c>
      <c r="D82" s="8">
        <f>SUMIFS(Dados!$I$1:$I$1870,Dados!$B$1:$B$1870,D$7,Dados!$A$1:$A$1870,$A82)</f>
        <v>0</v>
      </c>
      <c r="E82" s="8">
        <f>SUMIFS(Dados!$I$1:$I$1870,Dados!$B$1:$B$1870,E$7,Dados!$A$1:$A$1870,$A82)</f>
        <v>0</v>
      </c>
      <c r="F82" s="8">
        <f>SUMIFS(Dados!$I$1:$I$1870,Dados!$B$1:$B$1870,F$7,Dados!$A$1:$A$1870,$A82)</f>
        <v>0</v>
      </c>
      <c r="G82" s="8">
        <f>SUMIFS(Dados!$I$1:$I$1870,Dados!$B$1:$B$1870,G$7,Dados!$A$1:$A$1870,$A82)</f>
        <v>0</v>
      </c>
      <c r="H82" s="8">
        <f>SUMIFS(Dados!$I$1:$I$1870,Dados!$B$1:$B$1870,H$7,Dados!$A$1:$A$1870,$A82)</f>
        <v>0</v>
      </c>
      <c r="I82" s="8">
        <f t="shared" si="8"/>
        <v>0</v>
      </c>
      <c r="J82" s="8">
        <f t="shared" si="9"/>
        <v>0</v>
      </c>
      <c r="K82" s="7">
        <f t="shared" si="10"/>
        <v>0</v>
      </c>
      <c r="L82" s="9">
        <f t="shared" si="11"/>
        <v>3682827.9200000018</v>
      </c>
      <c r="N82" s="66"/>
    </row>
    <row r="83" spans="1:14" ht="24" customHeight="1" x14ac:dyDescent="0.25">
      <c r="A83" s="61">
        <v>45797</v>
      </c>
      <c r="B83" s="25">
        <v>75</v>
      </c>
      <c r="C83" s="8">
        <f>SUMIFS(Dados!$I$1:$I$1870,Dados!$B$1:$B$1870,C$7,Dados!$A$1:$A$1870,$A83)</f>
        <v>0</v>
      </c>
      <c r="D83" s="8">
        <f>SUMIFS(Dados!$I$1:$I$1870,Dados!$B$1:$B$1870,D$7,Dados!$A$1:$A$1870,$A83)</f>
        <v>0</v>
      </c>
      <c r="E83" s="8">
        <f>SUMIFS(Dados!$I$1:$I$1870,Dados!$B$1:$B$1870,E$7,Dados!$A$1:$A$1870,$A83)</f>
        <v>0</v>
      </c>
      <c r="F83" s="8">
        <f>SUMIFS(Dados!$I$1:$I$1870,Dados!$B$1:$B$1870,F$7,Dados!$A$1:$A$1870,$A83)</f>
        <v>0</v>
      </c>
      <c r="G83" s="8">
        <f>SUMIFS(Dados!$I$1:$I$1870,Dados!$B$1:$B$1870,G$7,Dados!$A$1:$A$1870,$A83)</f>
        <v>0</v>
      </c>
      <c r="H83" s="8">
        <f>SUMIFS(Dados!$I$1:$I$1870,Dados!$B$1:$B$1870,H$7,Dados!$A$1:$A$1870,$A83)</f>
        <v>0</v>
      </c>
      <c r="I83" s="8">
        <f t="shared" si="8"/>
        <v>0</v>
      </c>
      <c r="J83" s="8">
        <f t="shared" si="9"/>
        <v>0</v>
      </c>
      <c r="K83" s="7">
        <f t="shared" si="10"/>
        <v>0</v>
      </c>
      <c r="L83" s="9">
        <f t="shared" si="11"/>
        <v>3682827.9200000018</v>
      </c>
      <c r="N83" s="66"/>
    </row>
    <row r="84" spans="1:14" ht="24" customHeight="1" x14ac:dyDescent="0.25">
      <c r="A84" s="61">
        <v>45813</v>
      </c>
      <c r="B84" s="25">
        <v>76</v>
      </c>
      <c r="C84" s="8">
        <f>SUMIFS(Dados!$I$1:$I$1870,Dados!$B$1:$B$1870,C$7,Dados!$A$1:$A$1870,$A84)</f>
        <v>0</v>
      </c>
      <c r="D84" s="8">
        <f>SUMIFS(Dados!$I$1:$I$1870,Dados!$B$1:$B$1870,D$7,Dados!$A$1:$A$1870,$A84)</f>
        <v>0</v>
      </c>
      <c r="E84" s="8">
        <f>SUMIFS(Dados!$I$1:$I$1870,Dados!$B$1:$B$1870,E$7,Dados!$A$1:$A$1870,$A84)</f>
        <v>0</v>
      </c>
      <c r="F84" s="8">
        <f>SUMIFS(Dados!$I$1:$I$1870,Dados!$B$1:$B$1870,F$7,Dados!$A$1:$A$1870,$A84)</f>
        <v>0</v>
      </c>
      <c r="G84" s="8">
        <f>SUMIFS(Dados!$I$1:$I$1870,Dados!$B$1:$B$1870,G$7,Dados!$A$1:$A$1870,$A84)</f>
        <v>0</v>
      </c>
      <c r="H84" s="8">
        <f>SUMIFS(Dados!$I$1:$I$1870,Dados!$B$1:$B$1870,H$7,Dados!$A$1:$A$1870,$A84)</f>
        <v>0</v>
      </c>
      <c r="I84" s="8">
        <f t="shared" si="8"/>
        <v>0</v>
      </c>
      <c r="J84" s="8">
        <f t="shared" si="9"/>
        <v>0</v>
      </c>
      <c r="K84" s="7">
        <f t="shared" si="10"/>
        <v>0</v>
      </c>
      <c r="L84" s="9">
        <f t="shared" si="11"/>
        <v>3682827.9200000018</v>
      </c>
      <c r="N84" s="66"/>
    </row>
    <row r="85" spans="1:14" ht="24" customHeight="1" x14ac:dyDescent="0.25">
      <c r="A85" s="61">
        <v>45828</v>
      </c>
      <c r="B85" s="25">
        <v>77</v>
      </c>
      <c r="C85" s="8">
        <f>SUMIFS(Dados!$I$1:$I$1870,Dados!$B$1:$B$1870,C$7,Dados!$A$1:$A$1870,$A85)</f>
        <v>0</v>
      </c>
      <c r="D85" s="8">
        <f>SUMIFS(Dados!$I$1:$I$1870,Dados!$B$1:$B$1870,D$7,Dados!$A$1:$A$1870,$A85)</f>
        <v>0</v>
      </c>
      <c r="E85" s="8">
        <f>SUMIFS(Dados!$I$1:$I$1870,Dados!$B$1:$B$1870,E$7,Dados!$A$1:$A$1870,$A85)</f>
        <v>0</v>
      </c>
      <c r="F85" s="8">
        <f>SUMIFS(Dados!$I$1:$I$1870,Dados!$B$1:$B$1870,F$7,Dados!$A$1:$A$1870,$A85)</f>
        <v>0</v>
      </c>
      <c r="G85" s="8">
        <f>SUMIFS(Dados!$I$1:$I$1870,Dados!$B$1:$B$1870,G$7,Dados!$A$1:$A$1870,$A85)</f>
        <v>0</v>
      </c>
      <c r="H85" s="8">
        <f>SUMIFS(Dados!$I$1:$I$1870,Dados!$B$1:$B$1870,H$7,Dados!$A$1:$A$1870,$A85)</f>
        <v>0</v>
      </c>
      <c r="I85" s="8">
        <f t="shared" si="8"/>
        <v>0</v>
      </c>
      <c r="J85" s="8">
        <f t="shared" si="9"/>
        <v>0</v>
      </c>
      <c r="K85" s="7">
        <f t="shared" si="10"/>
        <v>0</v>
      </c>
      <c r="L85" s="9">
        <f t="shared" si="11"/>
        <v>3682827.9200000018</v>
      </c>
      <c r="N85" s="66"/>
    </row>
    <row r="86" spans="1:14" ht="24" customHeight="1" x14ac:dyDescent="0.25">
      <c r="A86" s="61">
        <v>45843</v>
      </c>
      <c r="B86" s="25">
        <v>78</v>
      </c>
      <c r="C86" s="8">
        <f>SUMIFS(Dados!$I$1:$I$1870,Dados!$B$1:$B$1870,C$7,Dados!$A$1:$A$1870,$A86)</f>
        <v>0</v>
      </c>
      <c r="D86" s="8">
        <f>SUMIFS(Dados!$I$1:$I$1870,Dados!$B$1:$B$1870,D$7,Dados!$A$1:$A$1870,$A86)</f>
        <v>0</v>
      </c>
      <c r="E86" s="8">
        <f>SUMIFS(Dados!$I$1:$I$1870,Dados!$B$1:$B$1870,E$7,Dados!$A$1:$A$1870,$A86)</f>
        <v>0</v>
      </c>
      <c r="F86" s="8">
        <f>SUMIFS(Dados!$I$1:$I$1870,Dados!$B$1:$B$1870,F$7,Dados!$A$1:$A$1870,$A86)</f>
        <v>0</v>
      </c>
      <c r="G86" s="8">
        <f>SUMIFS(Dados!$I$1:$I$1870,Dados!$B$1:$B$1870,G$7,Dados!$A$1:$A$1870,$A86)</f>
        <v>0</v>
      </c>
      <c r="H86" s="8">
        <f>SUMIFS(Dados!$I$1:$I$1870,Dados!$B$1:$B$1870,H$7,Dados!$A$1:$A$1870,$A86)</f>
        <v>0</v>
      </c>
      <c r="I86" s="8">
        <f t="shared" si="8"/>
        <v>0</v>
      </c>
      <c r="J86" s="8">
        <f t="shared" si="9"/>
        <v>0</v>
      </c>
      <c r="K86" s="7">
        <f t="shared" si="10"/>
        <v>0</v>
      </c>
      <c r="L86" s="9">
        <f t="shared" si="11"/>
        <v>3682827.9200000018</v>
      </c>
      <c r="N86" s="66"/>
    </row>
    <row r="87" spans="1:14" ht="24" customHeight="1" x14ac:dyDescent="0.25">
      <c r="A87" s="61">
        <v>45858</v>
      </c>
      <c r="B87" s="25">
        <v>79</v>
      </c>
      <c r="C87" s="8">
        <f>SUMIFS(Dados!$I$1:$I$1870,Dados!$B$1:$B$1870,C$7,Dados!$A$1:$A$1870,$A87)</f>
        <v>0</v>
      </c>
      <c r="D87" s="8">
        <f>SUMIFS(Dados!$I$1:$I$1870,Dados!$B$1:$B$1870,D$7,Dados!$A$1:$A$1870,$A87)</f>
        <v>0</v>
      </c>
      <c r="E87" s="8">
        <f>SUMIFS(Dados!$I$1:$I$1870,Dados!$B$1:$B$1870,E$7,Dados!$A$1:$A$1870,$A87)</f>
        <v>0</v>
      </c>
      <c r="F87" s="8">
        <f>SUMIFS(Dados!$I$1:$I$1870,Dados!$B$1:$B$1870,F$7,Dados!$A$1:$A$1870,$A87)</f>
        <v>0</v>
      </c>
      <c r="G87" s="8">
        <f>SUMIFS(Dados!$I$1:$I$1870,Dados!$B$1:$B$1870,G$7,Dados!$A$1:$A$1870,$A87)</f>
        <v>0</v>
      </c>
      <c r="H87" s="8">
        <f>SUMIFS(Dados!$I$1:$I$1870,Dados!$B$1:$B$1870,H$7,Dados!$A$1:$A$1870,$A87)</f>
        <v>0</v>
      </c>
      <c r="I87" s="8">
        <f t="shared" si="8"/>
        <v>0</v>
      </c>
      <c r="J87" s="8">
        <f t="shared" si="9"/>
        <v>0</v>
      </c>
      <c r="K87" s="7">
        <f t="shared" si="10"/>
        <v>0</v>
      </c>
      <c r="L87" s="9">
        <f t="shared" si="11"/>
        <v>3682827.9200000018</v>
      </c>
      <c r="N87" s="66"/>
    </row>
    <row r="88" spans="1:14" ht="24" customHeight="1" x14ac:dyDescent="0.25">
      <c r="A88" s="61">
        <v>45874</v>
      </c>
      <c r="B88" s="25">
        <v>80</v>
      </c>
      <c r="C88" s="8">
        <f>SUMIFS(Dados!$I$1:$I$1870,Dados!$B$1:$B$1870,C$7,Dados!$A$1:$A$1870,$A88)</f>
        <v>0</v>
      </c>
      <c r="D88" s="8">
        <f>SUMIFS(Dados!$I$1:$I$1870,Dados!$B$1:$B$1870,D$7,Dados!$A$1:$A$1870,$A88)</f>
        <v>0</v>
      </c>
      <c r="E88" s="8">
        <f>SUMIFS(Dados!$I$1:$I$1870,Dados!$B$1:$B$1870,E$7,Dados!$A$1:$A$1870,$A88)</f>
        <v>0</v>
      </c>
      <c r="F88" s="8">
        <f>SUMIFS(Dados!$I$1:$I$1870,Dados!$B$1:$B$1870,F$7,Dados!$A$1:$A$1870,$A88)</f>
        <v>0</v>
      </c>
      <c r="G88" s="8">
        <f>SUMIFS(Dados!$I$1:$I$1870,Dados!$B$1:$B$1870,G$7,Dados!$A$1:$A$1870,$A88)</f>
        <v>0</v>
      </c>
      <c r="H88" s="8">
        <f>SUMIFS(Dados!$I$1:$I$1870,Dados!$B$1:$B$1870,H$7,Dados!$A$1:$A$1870,$A88)</f>
        <v>0</v>
      </c>
      <c r="I88" s="8">
        <f t="shared" si="8"/>
        <v>0</v>
      </c>
      <c r="J88" s="8">
        <f t="shared" si="9"/>
        <v>0</v>
      </c>
      <c r="K88" s="7">
        <f t="shared" si="10"/>
        <v>0</v>
      </c>
      <c r="L88" s="9">
        <f t="shared" si="11"/>
        <v>3682827.9200000018</v>
      </c>
      <c r="N88" s="66"/>
    </row>
    <row r="89" spans="1:14" ht="24" customHeight="1" x14ac:dyDescent="0.25">
      <c r="A89" s="61">
        <v>45889</v>
      </c>
      <c r="B89" s="25">
        <v>81</v>
      </c>
      <c r="C89" s="8">
        <f>SUMIFS(Dados!$I$1:$I$1870,Dados!$B$1:$B$1870,C$7,Dados!$A$1:$A$1870,$A89)</f>
        <v>0</v>
      </c>
      <c r="D89" s="8">
        <f>SUMIFS(Dados!$I$1:$I$1870,Dados!$B$1:$B$1870,D$7,Dados!$A$1:$A$1870,$A89)</f>
        <v>0</v>
      </c>
      <c r="E89" s="8">
        <f>SUMIFS(Dados!$I$1:$I$1870,Dados!$B$1:$B$1870,E$7,Dados!$A$1:$A$1870,$A89)</f>
        <v>0</v>
      </c>
      <c r="F89" s="8">
        <f>SUMIFS(Dados!$I$1:$I$1870,Dados!$B$1:$B$1870,F$7,Dados!$A$1:$A$1870,$A89)</f>
        <v>0</v>
      </c>
      <c r="G89" s="8">
        <f>SUMIFS(Dados!$I$1:$I$1870,Dados!$B$1:$B$1870,G$7,Dados!$A$1:$A$1870,$A89)</f>
        <v>0</v>
      </c>
      <c r="H89" s="8">
        <f>SUMIFS(Dados!$I$1:$I$1870,Dados!$B$1:$B$1870,H$7,Dados!$A$1:$A$1870,$A89)</f>
        <v>0</v>
      </c>
      <c r="I89" s="8">
        <f t="shared" si="8"/>
        <v>0</v>
      </c>
      <c r="J89" s="8">
        <f t="shared" si="9"/>
        <v>0</v>
      </c>
      <c r="K89" s="7">
        <f t="shared" si="10"/>
        <v>0</v>
      </c>
      <c r="L89" s="9">
        <f t="shared" si="11"/>
        <v>3682827.9200000018</v>
      </c>
      <c r="N89" s="66"/>
    </row>
    <row r="90" spans="1:14" ht="24" customHeight="1" x14ac:dyDescent="0.25">
      <c r="A90" s="61">
        <v>45905</v>
      </c>
      <c r="B90" s="25">
        <v>82</v>
      </c>
      <c r="C90" s="8">
        <f>SUMIFS(Dados!$I$1:$I$1870,Dados!$B$1:$B$1870,C$7,Dados!$A$1:$A$1870,$A90)</f>
        <v>0</v>
      </c>
      <c r="D90" s="8">
        <f>SUMIFS(Dados!$I$1:$I$1870,Dados!$B$1:$B$1870,D$7,Dados!$A$1:$A$1870,$A90)</f>
        <v>0</v>
      </c>
      <c r="E90" s="8">
        <f>SUMIFS(Dados!$I$1:$I$1870,Dados!$B$1:$B$1870,E$7,Dados!$A$1:$A$1870,$A90)</f>
        <v>0</v>
      </c>
      <c r="F90" s="8">
        <f>SUMIFS(Dados!$I$1:$I$1870,Dados!$B$1:$B$1870,F$7,Dados!$A$1:$A$1870,$A90)</f>
        <v>0</v>
      </c>
      <c r="G90" s="8">
        <f>SUMIFS(Dados!$I$1:$I$1870,Dados!$B$1:$B$1870,G$7,Dados!$A$1:$A$1870,$A90)</f>
        <v>0</v>
      </c>
      <c r="H90" s="8">
        <f>SUMIFS(Dados!$I$1:$I$1870,Dados!$B$1:$B$1870,H$7,Dados!$A$1:$A$1870,$A90)</f>
        <v>0</v>
      </c>
      <c r="I90" s="8">
        <f t="shared" si="8"/>
        <v>0</v>
      </c>
      <c r="J90" s="8">
        <f t="shared" si="9"/>
        <v>0</v>
      </c>
      <c r="K90" s="7">
        <f t="shared" si="10"/>
        <v>0</v>
      </c>
      <c r="L90" s="9">
        <f t="shared" si="11"/>
        <v>3682827.9200000018</v>
      </c>
      <c r="N90" s="66"/>
    </row>
    <row r="91" spans="1:14" ht="24" customHeight="1" x14ac:dyDescent="0.25">
      <c r="A91" s="61">
        <v>45920</v>
      </c>
      <c r="B91" s="25">
        <v>83</v>
      </c>
      <c r="C91" s="8">
        <f>SUMIFS(Dados!$I$1:$I$1870,Dados!$B$1:$B$1870,C$7,Dados!$A$1:$A$1870,$A91)</f>
        <v>0</v>
      </c>
      <c r="D91" s="8">
        <f>SUMIFS(Dados!$I$1:$I$1870,Dados!$B$1:$B$1870,D$7,Dados!$A$1:$A$1870,$A91)</f>
        <v>0</v>
      </c>
      <c r="E91" s="8">
        <f>SUMIFS(Dados!$I$1:$I$1870,Dados!$B$1:$B$1870,E$7,Dados!$A$1:$A$1870,$A91)</f>
        <v>0</v>
      </c>
      <c r="F91" s="8">
        <f>SUMIFS(Dados!$I$1:$I$1870,Dados!$B$1:$B$1870,F$7,Dados!$A$1:$A$1870,$A91)</f>
        <v>0</v>
      </c>
      <c r="G91" s="8">
        <f>SUMIFS(Dados!$I$1:$I$1870,Dados!$B$1:$B$1870,G$7,Dados!$A$1:$A$1870,$A91)</f>
        <v>0</v>
      </c>
      <c r="H91" s="8">
        <f>SUMIFS(Dados!$I$1:$I$1870,Dados!$B$1:$B$1870,H$7,Dados!$A$1:$A$1870,$A91)</f>
        <v>0</v>
      </c>
      <c r="I91" s="8">
        <f t="shared" si="8"/>
        <v>0</v>
      </c>
      <c r="J91" s="8">
        <f t="shared" si="9"/>
        <v>0</v>
      </c>
      <c r="K91" s="7">
        <f t="shared" si="10"/>
        <v>0</v>
      </c>
      <c r="L91" s="9">
        <f t="shared" si="11"/>
        <v>3682827.9200000018</v>
      </c>
      <c r="N91" s="66"/>
    </row>
    <row r="92" spans="1:14" ht="24" customHeight="1" x14ac:dyDescent="0.25">
      <c r="A92" s="61">
        <v>45935</v>
      </c>
      <c r="B92" s="25">
        <v>84</v>
      </c>
      <c r="C92" s="8">
        <f>SUMIFS(Dados!$I$1:$I$1870,Dados!$B$1:$B$1870,C$7,Dados!$A$1:$A$1870,$A92)</f>
        <v>0</v>
      </c>
      <c r="D92" s="8">
        <f>SUMIFS(Dados!$I$1:$I$1870,Dados!$B$1:$B$1870,D$7,Dados!$A$1:$A$1870,$A92)</f>
        <v>0</v>
      </c>
      <c r="E92" s="8">
        <f>SUMIFS(Dados!$I$1:$I$1870,Dados!$B$1:$B$1870,E$7,Dados!$A$1:$A$1870,$A92)</f>
        <v>0</v>
      </c>
      <c r="F92" s="8">
        <f>SUMIFS(Dados!$I$1:$I$1870,Dados!$B$1:$B$1870,F$7,Dados!$A$1:$A$1870,$A92)</f>
        <v>0</v>
      </c>
      <c r="G92" s="8">
        <f>SUMIFS(Dados!$I$1:$I$1870,Dados!$B$1:$B$1870,G$7,Dados!$A$1:$A$1870,$A92)</f>
        <v>0</v>
      </c>
      <c r="H92" s="8">
        <f>SUMIFS(Dados!$I$1:$I$1870,Dados!$B$1:$B$1870,H$7,Dados!$A$1:$A$1870,$A92)</f>
        <v>0</v>
      </c>
      <c r="I92" s="8">
        <f t="shared" si="8"/>
        <v>0</v>
      </c>
      <c r="J92" s="8">
        <f t="shared" si="9"/>
        <v>0</v>
      </c>
      <c r="K92" s="7">
        <f t="shared" si="10"/>
        <v>0</v>
      </c>
      <c r="L92" s="9">
        <f t="shared" si="11"/>
        <v>3682827.9200000018</v>
      </c>
      <c r="N92" s="66"/>
    </row>
    <row r="93" spans="1:14" ht="24" customHeight="1" x14ac:dyDescent="0.25">
      <c r="A93" s="61">
        <v>45950</v>
      </c>
      <c r="B93" s="25">
        <v>85</v>
      </c>
      <c r="C93" s="8">
        <f>SUMIFS(Dados!$I$1:$I$1870,Dados!$B$1:$B$1870,C$7,Dados!$A$1:$A$1870,$A93)</f>
        <v>0</v>
      </c>
      <c r="D93" s="8">
        <f>SUMIFS(Dados!$I$1:$I$1870,Dados!$B$1:$B$1870,D$7,Dados!$A$1:$A$1870,$A93)</f>
        <v>0</v>
      </c>
      <c r="E93" s="8">
        <f>SUMIFS(Dados!$I$1:$I$1870,Dados!$B$1:$B$1870,E$7,Dados!$A$1:$A$1870,$A93)</f>
        <v>0</v>
      </c>
      <c r="F93" s="8">
        <f>SUMIFS(Dados!$I$1:$I$1870,Dados!$B$1:$B$1870,F$7,Dados!$A$1:$A$1870,$A93)</f>
        <v>0</v>
      </c>
      <c r="G93" s="8">
        <f>SUMIFS(Dados!$I$1:$I$1870,Dados!$B$1:$B$1870,G$7,Dados!$A$1:$A$1870,$A93)</f>
        <v>0</v>
      </c>
      <c r="H93" s="8">
        <f>SUMIFS(Dados!$I$1:$I$1870,Dados!$B$1:$B$1870,H$7,Dados!$A$1:$A$1870,$A93)</f>
        <v>0</v>
      </c>
      <c r="I93" s="8">
        <f t="shared" si="8"/>
        <v>0</v>
      </c>
      <c r="J93" s="8">
        <f t="shared" si="9"/>
        <v>0</v>
      </c>
      <c r="K93" s="7">
        <f t="shared" si="10"/>
        <v>0</v>
      </c>
      <c r="L93" s="9">
        <f t="shared" si="11"/>
        <v>3682827.9200000018</v>
      </c>
      <c r="N93" s="66"/>
    </row>
    <row r="94" spans="1:14" ht="24" customHeight="1" x14ac:dyDescent="0.25">
      <c r="A94" s="61">
        <v>45966</v>
      </c>
      <c r="B94" s="25">
        <v>86</v>
      </c>
      <c r="C94" s="8">
        <f>SUMIFS(Dados!$I$1:$I$1870,Dados!$B$1:$B$1870,C$7,Dados!$A$1:$A$1870,$A94)</f>
        <v>0</v>
      </c>
      <c r="D94" s="8">
        <f>SUMIFS(Dados!$I$1:$I$1870,Dados!$B$1:$B$1870,D$7,Dados!$A$1:$A$1870,$A94)</f>
        <v>0</v>
      </c>
      <c r="E94" s="8">
        <f>SUMIFS(Dados!$I$1:$I$1870,Dados!$B$1:$B$1870,E$7,Dados!$A$1:$A$1870,$A94)</f>
        <v>0</v>
      </c>
      <c r="F94" s="8">
        <f>SUMIFS(Dados!$I$1:$I$1870,Dados!$B$1:$B$1870,F$7,Dados!$A$1:$A$1870,$A94)</f>
        <v>0</v>
      </c>
      <c r="G94" s="8">
        <f>SUMIFS(Dados!$I$1:$I$1870,Dados!$B$1:$B$1870,G$7,Dados!$A$1:$A$1870,$A94)</f>
        <v>0</v>
      </c>
      <c r="H94" s="8">
        <f>SUMIFS(Dados!$I$1:$I$1870,Dados!$B$1:$B$1870,H$7,Dados!$A$1:$A$1870,$A94)</f>
        <v>0</v>
      </c>
      <c r="I94" s="8">
        <f t="shared" si="8"/>
        <v>0</v>
      </c>
      <c r="J94" s="8">
        <f t="shared" si="9"/>
        <v>0</v>
      </c>
      <c r="K94" s="7">
        <f t="shared" si="10"/>
        <v>0</v>
      </c>
      <c r="L94" s="9">
        <f t="shared" si="11"/>
        <v>3682827.9200000018</v>
      </c>
      <c r="N94" s="66"/>
    </row>
    <row r="95" spans="1:14" ht="24" customHeight="1" x14ac:dyDescent="0.25">
      <c r="A95" s="61">
        <v>45981</v>
      </c>
      <c r="B95" s="25">
        <v>87</v>
      </c>
      <c r="C95" s="8">
        <f>SUMIFS(Dados!$I$1:$I$1870,Dados!$B$1:$B$1870,C$7,Dados!$A$1:$A$1870,$A95)</f>
        <v>0</v>
      </c>
      <c r="D95" s="8">
        <f>SUMIFS(Dados!$I$1:$I$1870,Dados!$B$1:$B$1870,D$7,Dados!$A$1:$A$1870,$A95)</f>
        <v>0</v>
      </c>
      <c r="E95" s="8">
        <f>SUMIFS(Dados!$I$1:$I$1870,Dados!$B$1:$B$1870,E$7,Dados!$A$1:$A$1870,$A95)</f>
        <v>0</v>
      </c>
      <c r="F95" s="8">
        <f>SUMIFS(Dados!$I$1:$I$1870,Dados!$B$1:$B$1870,F$7,Dados!$A$1:$A$1870,$A95)</f>
        <v>0</v>
      </c>
      <c r="G95" s="8">
        <f>SUMIFS(Dados!$I$1:$I$1870,Dados!$B$1:$B$1870,G$7,Dados!$A$1:$A$1870,$A95)</f>
        <v>0</v>
      </c>
      <c r="H95" s="8">
        <f>SUMIFS(Dados!$I$1:$I$1870,Dados!$B$1:$B$1870,H$7,Dados!$A$1:$A$1870,$A95)</f>
        <v>0</v>
      </c>
      <c r="I95" s="8">
        <f t="shared" si="8"/>
        <v>0</v>
      </c>
      <c r="J95" s="8">
        <f t="shared" si="9"/>
        <v>0</v>
      </c>
      <c r="K95" s="7">
        <f t="shared" si="10"/>
        <v>0</v>
      </c>
      <c r="L95" s="9">
        <f t="shared" si="11"/>
        <v>3682827.9200000018</v>
      </c>
      <c r="N95" s="66"/>
    </row>
    <row r="96" spans="1:14" ht="24" customHeight="1" x14ac:dyDescent="0.25">
      <c r="A96" s="61">
        <v>45996</v>
      </c>
      <c r="B96" s="25">
        <v>88</v>
      </c>
      <c r="C96" s="8">
        <f>SUMIFS(Dados!$I$1:$I$1870,Dados!$B$1:$B$1870,C$7,Dados!$A$1:$A$1870,$A96)</f>
        <v>0</v>
      </c>
      <c r="D96" s="8">
        <f>SUMIFS(Dados!$I$1:$I$1870,Dados!$B$1:$B$1870,D$7,Dados!$A$1:$A$1870,$A96)</f>
        <v>0</v>
      </c>
      <c r="E96" s="8">
        <f>SUMIFS(Dados!$I$1:$I$1870,Dados!$B$1:$B$1870,E$7,Dados!$A$1:$A$1870,$A96)</f>
        <v>0</v>
      </c>
      <c r="F96" s="8">
        <f>SUMIFS(Dados!$I$1:$I$1870,Dados!$B$1:$B$1870,F$7,Dados!$A$1:$A$1870,$A96)</f>
        <v>0</v>
      </c>
      <c r="G96" s="8">
        <f>SUMIFS(Dados!$I$1:$I$1870,Dados!$B$1:$B$1870,G$7,Dados!$A$1:$A$1870,$A96)</f>
        <v>0</v>
      </c>
      <c r="H96" s="8">
        <f>SUMIFS(Dados!$I$1:$I$1870,Dados!$B$1:$B$1870,H$7,Dados!$A$1:$A$1870,$A96)</f>
        <v>0</v>
      </c>
      <c r="I96" s="8">
        <f t="shared" si="8"/>
        <v>0</v>
      </c>
      <c r="J96" s="8">
        <f t="shared" si="9"/>
        <v>0</v>
      </c>
      <c r="K96" s="7">
        <f t="shared" si="10"/>
        <v>0</v>
      </c>
      <c r="L96" s="9">
        <f t="shared" si="11"/>
        <v>3682827.9200000018</v>
      </c>
      <c r="N96" s="66"/>
    </row>
    <row r="97" spans="1:14" ht="24" customHeight="1" x14ac:dyDescent="0.25">
      <c r="A97" s="61">
        <v>46011</v>
      </c>
      <c r="B97" s="25">
        <v>89</v>
      </c>
      <c r="C97" s="8">
        <f>SUMIFS(Dados!$I$1:$I$1870,Dados!$B$1:$B$1870,C$7,Dados!$A$1:$A$1870,$A97)</f>
        <v>0</v>
      </c>
      <c r="D97" s="8">
        <f>SUMIFS(Dados!$I$1:$I$1870,Dados!$B$1:$B$1870,D$7,Dados!$A$1:$A$1870,$A97)</f>
        <v>0</v>
      </c>
      <c r="E97" s="8">
        <f>SUMIFS(Dados!$I$1:$I$1870,Dados!$B$1:$B$1870,E$7,Dados!$A$1:$A$1870,$A97)</f>
        <v>0</v>
      </c>
      <c r="F97" s="8">
        <f>SUMIFS(Dados!$I$1:$I$1870,Dados!$B$1:$B$1870,F$7,Dados!$A$1:$A$1870,$A97)</f>
        <v>0</v>
      </c>
      <c r="G97" s="8">
        <f>SUMIFS(Dados!$I$1:$I$1870,Dados!$B$1:$B$1870,G$7,Dados!$A$1:$A$1870,$A97)</f>
        <v>0</v>
      </c>
      <c r="H97" s="8">
        <f>SUMIFS(Dados!$I$1:$I$1870,Dados!$B$1:$B$1870,H$7,Dados!$A$1:$A$1870,$A97)</f>
        <v>0</v>
      </c>
      <c r="I97" s="8">
        <f t="shared" si="8"/>
        <v>0</v>
      </c>
      <c r="J97" s="8">
        <f t="shared" si="9"/>
        <v>0</v>
      </c>
      <c r="K97" s="7">
        <f t="shared" si="10"/>
        <v>0</v>
      </c>
      <c r="L97" s="9">
        <f t="shared" si="11"/>
        <v>3682827.9200000018</v>
      </c>
      <c r="N97" s="66"/>
    </row>
    <row r="98" spans="1:14" ht="24" customHeight="1" x14ac:dyDescent="0.25">
      <c r="A98" s="61">
        <v>46027</v>
      </c>
      <c r="B98" s="25">
        <v>90</v>
      </c>
      <c r="C98" s="8">
        <f>SUMIFS(Dados!$I$1:$I$1870,Dados!$B$1:$B$1870,C$7,Dados!$A$1:$A$1870,$A98)</f>
        <v>0</v>
      </c>
      <c r="D98" s="8">
        <f>SUMIFS(Dados!$I$1:$I$1870,Dados!$B$1:$B$1870,D$7,Dados!$A$1:$A$1870,$A98)</f>
        <v>0</v>
      </c>
      <c r="E98" s="8">
        <f>SUMIFS(Dados!$I$1:$I$1870,Dados!$B$1:$B$1870,E$7,Dados!$A$1:$A$1870,$A98)</f>
        <v>0</v>
      </c>
      <c r="F98" s="8">
        <f>SUMIFS(Dados!$I$1:$I$1870,Dados!$B$1:$B$1870,F$7,Dados!$A$1:$A$1870,$A98)</f>
        <v>0</v>
      </c>
      <c r="G98" s="8">
        <f>SUMIFS(Dados!$I$1:$I$1870,Dados!$B$1:$B$1870,G$7,Dados!$A$1:$A$1870,$A98)</f>
        <v>0</v>
      </c>
      <c r="H98" s="8">
        <f>SUMIFS(Dados!$I$1:$I$1870,Dados!$B$1:$B$1870,H$7,Dados!$A$1:$A$1870,$A98)</f>
        <v>0</v>
      </c>
      <c r="I98" s="8">
        <f t="shared" si="8"/>
        <v>0</v>
      </c>
      <c r="J98" s="8">
        <f t="shared" si="9"/>
        <v>0</v>
      </c>
      <c r="K98" s="7">
        <f t="shared" si="10"/>
        <v>0</v>
      </c>
      <c r="L98" s="9">
        <f t="shared" si="11"/>
        <v>3682827.9200000018</v>
      </c>
      <c r="N98" s="66"/>
    </row>
    <row r="99" spans="1:14" ht="24" customHeight="1" x14ac:dyDescent="0.25">
      <c r="A99" s="61">
        <v>46042</v>
      </c>
      <c r="B99" s="25">
        <v>91</v>
      </c>
      <c r="C99" s="8">
        <f>SUMIFS(Dados!$I$1:$I$1870,Dados!$B$1:$B$1870,C$7,Dados!$A$1:$A$1870,$A99)</f>
        <v>0</v>
      </c>
      <c r="D99" s="8">
        <f>SUMIFS(Dados!$I$1:$I$1870,Dados!$B$1:$B$1870,D$7,Dados!$A$1:$A$1870,$A99)</f>
        <v>0</v>
      </c>
      <c r="E99" s="8">
        <f>SUMIFS(Dados!$I$1:$I$1870,Dados!$B$1:$B$1870,E$7,Dados!$A$1:$A$1870,$A99)</f>
        <v>0</v>
      </c>
      <c r="F99" s="8">
        <f>SUMIFS(Dados!$I$1:$I$1870,Dados!$B$1:$B$1870,F$7,Dados!$A$1:$A$1870,$A99)</f>
        <v>0</v>
      </c>
      <c r="G99" s="8">
        <f>SUMIFS(Dados!$I$1:$I$1870,Dados!$B$1:$B$1870,G$7,Dados!$A$1:$A$1870,$A99)</f>
        <v>0</v>
      </c>
      <c r="H99" s="8">
        <f>SUMIFS(Dados!$I$1:$I$1870,Dados!$B$1:$B$1870,H$7,Dados!$A$1:$A$1870,$A99)</f>
        <v>0</v>
      </c>
      <c r="I99" s="8">
        <f t="shared" si="8"/>
        <v>0</v>
      </c>
      <c r="J99" s="8">
        <f t="shared" si="9"/>
        <v>0</v>
      </c>
      <c r="K99" s="7">
        <f t="shared" si="10"/>
        <v>0</v>
      </c>
      <c r="L99" s="9">
        <f t="shared" si="11"/>
        <v>3682827.9200000018</v>
      </c>
      <c r="N99" s="66"/>
    </row>
    <row r="100" spans="1:14" ht="24" customHeight="1" x14ac:dyDescent="0.25">
      <c r="A100" s="61">
        <v>46058</v>
      </c>
      <c r="B100" s="25">
        <v>92</v>
      </c>
      <c r="C100" s="8">
        <f>SUMIFS(Dados!$I$1:$I$1870,Dados!$B$1:$B$1870,C$7,Dados!$A$1:$A$1870,$A100)</f>
        <v>0</v>
      </c>
      <c r="D100" s="8">
        <f>SUMIFS(Dados!$I$1:$I$1870,Dados!$B$1:$B$1870,D$7,Dados!$A$1:$A$1870,$A100)</f>
        <v>0</v>
      </c>
      <c r="E100" s="8">
        <f>SUMIFS(Dados!$I$1:$I$1870,Dados!$B$1:$B$1870,E$7,Dados!$A$1:$A$1870,$A100)</f>
        <v>0</v>
      </c>
      <c r="F100" s="8">
        <f>SUMIFS(Dados!$I$1:$I$1870,Dados!$B$1:$B$1870,F$7,Dados!$A$1:$A$1870,$A100)</f>
        <v>0</v>
      </c>
      <c r="G100" s="8">
        <f>SUMIFS(Dados!$I$1:$I$1870,Dados!$B$1:$B$1870,G$7,Dados!$A$1:$A$1870,$A100)</f>
        <v>0</v>
      </c>
      <c r="H100" s="8">
        <f>SUMIFS(Dados!$I$1:$I$1870,Dados!$B$1:$B$1870,H$7,Dados!$A$1:$A$1870,$A100)</f>
        <v>0</v>
      </c>
      <c r="I100" s="8">
        <f t="shared" si="8"/>
        <v>0</v>
      </c>
      <c r="J100" s="8">
        <f t="shared" si="9"/>
        <v>0</v>
      </c>
      <c r="K100" s="7">
        <f t="shared" si="10"/>
        <v>0</v>
      </c>
      <c r="L100" s="9">
        <f t="shared" si="11"/>
        <v>3682827.9200000018</v>
      </c>
      <c r="N100" s="66"/>
    </row>
    <row r="101" spans="1:14" ht="24" customHeight="1" x14ac:dyDescent="0.25">
      <c r="A101" s="61">
        <v>46073</v>
      </c>
      <c r="B101" s="25">
        <v>93</v>
      </c>
      <c r="C101" s="8">
        <f>SUMIFS(Dados!$I$1:$I$1870,Dados!$B$1:$B$1870,C$7,Dados!$A$1:$A$1870,$A101)</f>
        <v>0</v>
      </c>
      <c r="D101" s="8">
        <f>SUMIFS(Dados!$I$1:$I$1870,Dados!$B$1:$B$1870,D$7,Dados!$A$1:$A$1870,$A101)</f>
        <v>0</v>
      </c>
      <c r="E101" s="8">
        <f>SUMIFS(Dados!$I$1:$I$1870,Dados!$B$1:$B$1870,E$7,Dados!$A$1:$A$1870,$A101)</f>
        <v>0</v>
      </c>
      <c r="F101" s="8">
        <f>SUMIFS(Dados!$I$1:$I$1870,Dados!$B$1:$B$1870,F$7,Dados!$A$1:$A$1870,$A101)</f>
        <v>0</v>
      </c>
      <c r="G101" s="8">
        <f>SUMIFS(Dados!$I$1:$I$1870,Dados!$B$1:$B$1870,G$7,Dados!$A$1:$A$1870,$A101)</f>
        <v>0</v>
      </c>
      <c r="H101" s="8">
        <f>SUMIFS(Dados!$I$1:$I$1870,Dados!$B$1:$B$1870,H$7,Dados!$A$1:$A$1870,$A101)</f>
        <v>0</v>
      </c>
      <c r="I101" s="8">
        <f t="shared" si="8"/>
        <v>0</v>
      </c>
      <c r="J101" s="8">
        <f t="shared" si="9"/>
        <v>0</v>
      </c>
      <c r="K101" s="7">
        <f t="shared" si="10"/>
        <v>0</v>
      </c>
      <c r="L101" s="9">
        <f t="shared" si="11"/>
        <v>3682827.9200000018</v>
      </c>
      <c r="N101" s="66"/>
    </row>
    <row r="102" spans="1:14" ht="24" customHeight="1" x14ac:dyDescent="0.25">
      <c r="A102" s="61">
        <v>46086</v>
      </c>
      <c r="B102" s="25">
        <v>94</v>
      </c>
      <c r="C102" s="8">
        <f>SUMIFS(Dados!$I$1:$I$1870,Dados!$B$1:$B$1870,C$7,Dados!$A$1:$A$1870,$A102)</f>
        <v>0</v>
      </c>
      <c r="D102" s="8">
        <f>SUMIFS(Dados!$I$1:$I$1870,Dados!$B$1:$B$1870,D$7,Dados!$A$1:$A$1870,$A102)</f>
        <v>0</v>
      </c>
      <c r="E102" s="8">
        <f>SUMIFS(Dados!$I$1:$I$1870,Dados!$B$1:$B$1870,E$7,Dados!$A$1:$A$1870,$A102)</f>
        <v>0</v>
      </c>
      <c r="F102" s="8">
        <f>SUMIFS(Dados!$I$1:$I$1870,Dados!$B$1:$B$1870,F$7,Dados!$A$1:$A$1870,$A102)</f>
        <v>0</v>
      </c>
      <c r="G102" s="8">
        <f>SUMIFS(Dados!$I$1:$I$1870,Dados!$B$1:$B$1870,G$7,Dados!$A$1:$A$1870,$A102)</f>
        <v>0</v>
      </c>
      <c r="H102" s="8">
        <f>SUMIFS(Dados!$I$1:$I$1870,Dados!$B$1:$B$1870,H$7,Dados!$A$1:$A$1870,$A102)</f>
        <v>0</v>
      </c>
      <c r="I102" s="8">
        <f t="shared" si="8"/>
        <v>0</v>
      </c>
      <c r="J102" s="8">
        <f t="shared" si="9"/>
        <v>0</v>
      </c>
      <c r="K102" s="7">
        <f t="shared" si="10"/>
        <v>0</v>
      </c>
      <c r="L102" s="9">
        <f t="shared" si="11"/>
        <v>3682827.9200000018</v>
      </c>
      <c r="N102" s="66"/>
    </row>
    <row r="103" spans="1:14" ht="24" customHeight="1" x14ac:dyDescent="0.25">
      <c r="A103" s="61">
        <v>46101</v>
      </c>
      <c r="B103" s="25">
        <v>95</v>
      </c>
      <c r="C103" s="8">
        <f>SUMIFS(Dados!$I$1:$I$1870,Dados!$B$1:$B$1870,C$7,Dados!$A$1:$A$1870,$A103)</f>
        <v>0</v>
      </c>
      <c r="D103" s="8">
        <f>SUMIFS(Dados!$I$1:$I$1870,Dados!$B$1:$B$1870,D$7,Dados!$A$1:$A$1870,$A103)</f>
        <v>0</v>
      </c>
      <c r="E103" s="8">
        <f>SUMIFS(Dados!$I$1:$I$1870,Dados!$B$1:$B$1870,E$7,Dados!$A$1:$A$1870,$A103)</f>
        <v>0</v>
      </c>
      <c r="F103" s="8">
        <f>SUMIFS(Dados!$I$1:$I$1870,Dados!$B$1:$B$1870,F$7,Dados!$A$1:$A$1870,$A103)</f>
        <v>0</v>
      </c>
      <c r="G103" s="8">
        <f>SUMIFS(Dados!$I$1:$I$1870,Dados!$B$1:$B$1870,G$7,Dados!$A$1:$A$1870,$A103)</f>
        <v>0</v>
      </c>
      <c r="H103" s="8">
        <f>SUMIFS(Dados!$I$1:$I$1870,Dados!$B$1:$B$1870,H$7,Dados!$A$1:$A$1870,$A103)</f>
        <v>0</v>
      </c>
      <c r="I103" s="8">
        <f t="shared" si="8"/>
        <v>0</v>
      </c>
      <c r="J103" s="8">
        <f t="shared" si="9"/>
        <v>0</v>
      </c>
      <c r="K103" s="7">
        <f t="shared" si="10"/>
        <v>0</v>
      </c>
      <c r="L103" s="9">
        <f t="shared" si="11"/>
        <v>3682827.9200000018</v>
      </c>
      <c r="N103" s="66"/>
    </row>
    <row r="104" spans="1:14" ht="24" customHeight="1" thickBot="1" x14ac:dyDescent="0.3">
      <c r="A104" s="61">
        <v>46117</v>
      </c>
      <c r="B104" s="25">
        <v>96</v>
      </c>
      <c r="C104" s="8">
        <f>SUMIFS(Dados!$I$1:$I$1870,Dados!$B$1:$B$1870,C$7,Dados!$A$1:$A$1870,$A104)</f>
        <v>0</v>
      </c>
      <c r="D104" s="8">
        <f>SUMIFS(Dados!$I$1:$I$1870,Dados!$B$1:$B$1870,D$7,Dados!$A$1:$A$1870,$A104)</f>
        <v>0</v>
      </c>
      <c r="E104" s="8">
        <f>SUMIFS(Dados!$I$1:$I$1870,Dados!$B$1:$B$1870,E$7,Dados!$A$1:$A$1870,$A104)</f>
        <v>0</v>
      </c>
      <c r="F104" s="8">
        <f>SUMIFS(Dados!$I$1:$I$1870,Dados!$B$1:$B$1870,F$7,Dados!$A$1:$A$1870,$A104)</f>
        <v>0</v>
      </c>
      <c r="G104" s="8">
        <f>SUMIFS(Dados!$I$1:$I$1870,Dados!$B$1:$B$1870,G$7,Dados!$A$1:$A$1870,$A104)</f>
        <v>0</v>
      </c>
      <c r="H104" s="8">
        <f>SUMIFS(Dados!$I$1:$I$1870,Dados!$B$1:$B$1870,H$7,Dados!$A$1:$A$1870,$A104)</f>
        <v>0</v>
      </c>
      <c r="I104" s="8">
        <f t="shared" si="8"/>
        <v>0</v>
      </c>
      <c r="J104" s="8">
        <f t="shared" si="9"/>
        <v>0</v>
      </c>
      <c r="K104" s="7">
        <f t="shared" si="10"/>
        <v>0</v>
      </c>
      <c r="L104" s="9">
        <f t="shared" si="11"/>
        <v>3682827.9200000018</v>
      </c>
      <c r="N104" s="66"/>
    </row>
    <row r="105" spans="1:14" ht="36" customHeight="1" thickTop="1" thickBot="1" x14ac:dyDescent="0.3">
      <c r="A105" s="20" t="s">
        <v>1291</v>
      </c>
      <c r="B105" s="20"/>
      <c r="C105" s="14">
        <f t="shared" ref="C105:K105" si="12">SUM(C9:C104)</f>
        <v>1018718.0699999998</v>
      </c>
      <c r="D105" s="14">
        <f t="shared" si="12"/>
        <v>430121.50000000023</v>
      </c>
      <c r="E105" s="14">
        <f t="shared" si="12"/>
        <v>977755.33999999973</v>
      </c>
      <c r="F105" s="14">
        <f t="shared" si="12"/>
        <v>1024.75</v>
      </c>
      <c r="G105" s="14">
        <f t="shared" si="12"/>
        <v>1255208.2600000002</v>
      </c>
      <c r="H105" s="14">
        <f t="shared" si="12"/>
        <v>0</v>
      </c>
      <c r="I105" s="14">
        <f t="shared" si="12"/>
        <v>3682827.9200000018</v>
      </c>
      <c r="J105" s="14">
        <f t="shared" si="12"/>
        <v>0</v>
      </c>
      <c r="K105" s="14">
        <f t="shared" si="12"/>
        <v>3682827.9200000018</v>
      </c>
      <c r="L105" s="15"/>
    </row>
    <row r="106" spans="1:14" ht="50.1" hidden="1" customHeight="1" x14ac:dyDescent="0.25">
      <c r="A106" s="21"/>
      <c r="B106" s="21"/>
    </row>
    <row r="107" spans="1:14" ht="50.1" hidden="1" customHeight="1" x14ac:dyDescent="0.25">
      <c r="A107" s="21"/>
      <c r="B107" s="21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 r:id="rId1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zoomScale="80" zoomScaleNormal="80" workbookViewId="0">
      <selection activeCell="A7" sqref="A7:XFD7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97" width="8.875" style="1" customWidth="1"/>
    <col min="98" max="16384" width="8.875" style="1"/>
  </cols>
  <sheetData>
    <row r="1" spans="1:18" ht="69.95" customHeight="1" x14ac:dyDescent="0.25">
      <c r="D1" s="2"/>
      <c r="E1" s="2"/>
      <c r="G1" s="74" t="s">
        <v>1275</v>
      </c>
      <c r="H1" s="75"/>
      <c r="I1" s="75"/>
      <c r="J1" s="75"/>
      <c r="L1" s="2"/>
      <c r="M1" s="2"/>
      <c r="N1" s="74"/>
      <c r="O1" s="75"/>
      <c r="P1" s="75"/>
      <c r="Q1" s="75"/>
      <c r="R1" s="75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3" t="str">
        <f>RESUMO!A3</f>
        <v>MILA MAIA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4" t="str">
        <f>RESUMO!A4</f>
        <v>RUA MARES DAS MONTANHAS, 905 - RES. NASCENTES, VALE DOS CRISTAIS - NOVA LIMA/MG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2" t="s">
        <v>1293</v>
      </c>
      <c r="B6" s="22"/>
    </row>
    <row r="7" spans="1:18" ht="17.100000000000001" hidden="1" customHeight="1" thickBot="1" x14ac:dyDescent="0.3">
      <c r="A7" s="21"/>
      <c r="B7" s="21"/>
      <c r="C7" s="1" t="s">
        <v>53</v>
      </c>
      <c r="D7" s="1" t="s">
        <v>28</v>
      </c>
      <c r="E7" s="1" t="s">
        <v>148</v>
      </c>
      <c r="F7" s="1" t="s">
        <v>33</v>
      </c>
      <c r="G7" s="1" t="s">
        <v>20</v>
      </c>
      <c r="H7" s="1" t="s">
        <v>48</v>
      </c>
      <c r="I7" s="1" t="s">
        <v>636</v>
      </c>
    </row>
    <row r="8" spans="1:18" ht="39.950000000000003" customHeight="1" thickBot="1" x14ac:dyDescent="0.3">
      <c r="A8" s="30" t="s">
        <v>1281</v>
      </c>
      <c r="B8" s="30"/>
      <c r="C8" s="16" t="s">
        <v>1294</v>
      </c>
      <c r="D8" s="16" t="s">
        <v>323</v>
      </c>
      <c r="E8" s="16" t="s">
        <v>1295</v>
      </c>
      <c r="F8" s="16" t="s">
        <v>1296</v>
      </c>
      <c r="G8" s="16" t="s">
        <v>1297</v>
      </c>
      <c r="H8" s="16" t="s">
        <v>1298</v>
      </c>
      <c r="I8" s="16" t="s">
        <v>1299</v>
      </c>
      <c r="J8" s="17" t="s">
        <v>1291</v>
      </c>
    </row>
    <row r="9" spans="1:18" ht="27.95" customHeight="1" thickTop="1" x14ac:dyDescent="0.25">
      <c r="A9" s="43">
        <f>DATE(YEAR(RESUMO!A9),MONTH(RESUMO!A9),1)</f>
        <v>44652</v>
      </c>
      <c r="B9" s="36"/>
      <c r="C9" s="7">
        <f>SUMIFS(Dados!$I$1:$I$121,Dados!$K$1:$K$121,Tp.Despesas!C$7,Dados!$A$1:$A$121,"&gt;="&amp;$A9,Dados!$A$1:$A$121,"&lt;="&amp;EOMONTH($A9,0))</f>
        <v>0</v>
      </c>
      <c r="D9" s="7">
        <f>SUMIFS(Dados!$I$1:$I$121,Dados!$K$1:$K$121,Tp.Despesas!D$7,Dados!$A$1:$A$121,"&gt;="&amp;$A9,Dados!$A$1:$A$121,"&lt;="&amp;EOMONTH($A9,0))</f>
        <v>150</v>
      </c>
      <c r="E9" s="7">
        <f>SUMIFS(Dados!$I$1:$I$121,Dados!$K$1:$K$121,Tp.Despesas!E$7,Dados!$A$1:$A$121,"&gt;="&amp;$A9,Dados!$A$1:$A$121,"&lt;="&amp;EOMONTH($A9,0))</f>
        <v>0</v>
      </c>
      <c r="F9" s="7">
        <f>SUMIFS(Dados!$I$1:$I$121,Dados!$K$1:$K$121,Tp.Despesas!F$7,Dados!$A$1:$A$121,"&gt;="&amp;$A9,Dados!$A$1:$A$121,"&lt;="&amp;EOMONTH($A9,0))</f>
        <v>5052.2299999999996</v>
      </c>
      <c r="G9" s="7">
        <f>SUMIFS(Dados!$I$1:$I$121,Dados!$K$1:$K$121,Tp.Despesas!G$7,Dados!$A$1:$A$121,"&gt;="&amp;$A9,Dados!$A$1:$A$121,"&lt;="&amp;EOMONTH($A9,0))</f>
        <v>280</v>
      </c>
      <c r="H9" s="7">
        <f>SUMIFS(Dados!$I$1:$I$121,Dados!$K$1:$K$121,Tp.Despesas!H$7,Dados!$A$1:$A$121,"&gt;="&amp;$A9,Dados!$A$1:$A$121,"&lt;="&amp;EOMONTH($A9,0))</f>
        <v>0</v>
      </c>
      <c r="I9" s="7">
        <f>SUMIFS(Dados!$I$1:$I$121,Dados!$K$1:$K$121,Tp.Despesas!I$7,Dados!$A$1:$A$121,"&gt;="&amp;$A9,Dados!$A$1:$A$121,"&lt;="&amp;EOMONTH($A9,0))</f>
        <v>0</v>
      </c>
      <c r="J9" s="19">
        <f t="shared" ref="J9:J44" si="0">SUM(C9:I9)</f>
        <v>5482.23</v>
      </c>
    </row>
    <row r="10" spans="1:18" ht="27.95" customHeight="1" x14ac:dyDescent="0.25">
      <c r="A10" s="43">
        <f t="shared" ref="A10:A44" si="1">EOMONTH(A9,1)-DAY(EOMONTH(A9,1))+1</f>
        <v>44682</v>
      </c>
      <c r="B10" s="37"/>
      <c r="C10" s="7">
        <f>SUMIFS(Dados!$I$1:$I$1870,Dados!$K$1:$K$1870,Tp.Despesas!C$7,Dados!$J$1:$J$1870,"&gt;="&amp;$A10,Dados!$J$1:$J$1870,"&lt;="&amp;EOMONTH($A10,0))</f>
        <v>35000</v>
      </c>
      <c r="D10" s="7">
        <f>SUMIFS(Dados!$I$1:$I$1870,Dados!$K$1:$K$1870,Tp.Despesas!D$7,Dados!$J$1:$J$1870,"&gt;="&amp;$A10,Dados!$J$1:$J$1870,"&lt;="&amp;EOMONTH($A10,0))</f>
        <v>17260.509999999998</v>
      </c>
      <c r="E10" s="7">
        <f>SUMIFS(Dados!$I$1:$I$1870,Dados!$K$1:$K$1870,Tp.Despesas!E$7,Dados!$J$1:$J$1870,"&gt;="&amp;$A10,Dados!$J$1:$J$1870,"&lt;="&amp;EOMONTH($A10,0))</f>
        <v>0</v>
      </c>
      <c r="F10" s="7">
        <f>SUMIFS(Dados!$I$1:$I$1870,Dados!$K$1:$K$1870,Tp.Despesas!F$7,Dados!$J$1:$J$1870,"&gt;="&amp;$A10,Dados!$J$1:$J$1870,"&lt;="&amp;EOMONTH($A10,0))</f>
        <v>170921.4</v>
      </c>
      <c r="G10" s="7">
        <f>SUMIFS(Dados!$I$1:$I$1870,Dados!$K$1:$K$1870,Tp.Despesas!G$7,Dados!$J$1:$J$1870,"&gt;="&amp;$A10,Dados!$J$1:$J$1870,"&lt;="&amp;EOMONTH($A10,0))</f>
        <v>18438</v>
      </c>
      <c r="H10" s="7">
        <f>SUMIFS(Dados!$I$1:$I$1870,Dados!$K$1:$K$1870,Tp.Despesas!H$7,Dados!$J$1:$J$1870,"&gt;="&amp;$A10,Dados!$J$1:$J$1870,"&lt;="&amp;EOMONTH($A10,0))</f>
        <v>3894.4</v>
      </c>
      <c r="I10" s="7">
        <f>SUMIFS(Dados!$I$1:$I$1870,Dados!$K$1:$K$1870,Tp.Despesas!I$7,Dados!$J$1:$J$1870,"&gt;="&amp;$A10,Dados!$J$1:$J$1870,"&lt;="&amp;EOMONTH($A10,0))</f>
        <v>0</v>
      </c>
      <c r="J10" s="19">
        <f t="shared" si="0"/>
        <v>245514.30999999997</v>
      </c>
    </row>
    <row r="11" spans="1:18" ht="27.95" customHeight="1" x14ac:dyDescent="0.25">
      <c r="A11" s="43">
        <f t="shared" si="1"/>
        <v>44713</v>
      </c>
      <c r="B11" s="37"/>
      <c r="C11" s="7">
        <f>SUMIFS(Dados!$I$1:$I$1870,Dados!$K$1:$K$1870,Tp.Despesas!C$7,Dados!$J$1:$J$1870,"&gt;="&amp;$A11,Dados!$J$1:$J$1870,"&lt;="&amp;EOMONTH($A11,0))</f>
        <v>12500</v>
      </c>
      <c r="D11" s="7">
        <f>SUMIFS(Dados!$I$1:$I$1870,Dados!$K$1:$K$1870,Tp.Despesas!D$7,Dados!$J$1:$J$1870,"&gt;="&amp;$A11,Dados!$J$1:$J$1870,"&lt;="&amp;EOMONTH($A11,0))</f>
        <v>115</v>
      </c>
      <c r="E11" s="7">
        <f>SUMIFS(Dados!$I$1:$I$1870,Dados!$K$1:$K$1870,Tp.Despesas!E$7,Dados!$J$1:$J$1870,"&gt;="&amp;$A11,Dados!$J$1:$J$1870,"&lt;="&amp;EOMONTH($A11,0))</f>
        <v>540</v>
      </c>
      <c r="F11" s="7">
        <f>SUMIFS(Dados!$I$1:$I$1870,Dados!$K$1:$K$1870,Tp.Despesas!F$7,Dados!$J$1:$J$1870,"&gt;="&amp;$A11,Dados!$J$1:$J$1870,"&lt;="&amp;EOMONTH($A11,0))</f>
        <v>47839.29</v>
      </c>
      <c r="G11" s="7">
        <f>SUMIFS(Dados!$I$1:$I$1870,Dados!$K$1:$K$1870,Tp.Despesas!G$7,Dados!$J$1:$J$1870,"&gt;="&amp;$A11,Dados!$J$1:$J$1870,"&lt;="&amp;EOMONTH($A11,0))</f>
        <v>32205.430000000004</v>
      </c>
      <c r="H11" s="7">
        <f>SUMIFS(Dados!$I$1:$I$1870,Dados!$K$1:$K$1870,Tp.Despesas!H$7,Dados!$J$1:$J$1870,"&gt;="&amp;$A11,Dados!$J$1:$J$1870,"&lt;="&amp;EOMONTH($A11,0))</f>
        <v>2610.1999999999998</v>
      </c>
      <c r="I11" s="7">
        <f>SUMIFS(Dados!$I$1:$I$1870,Dados!$K$1:$K$1870,Tp.Despesas!I$7,Dados!$J$1:$J$1870,"&gt;="&amp;$A11,Dados!$J$1:$J$1870,"&lt;="&amp;EOMONTH($A11,0))</f>
        <v>0</v>
      </c>
      <c r="J11" s="19">
        <f t="shared" si="0"/>
        <v>95809.919999999998</v>
      </c>
    </row>
    <row r="12" spans="1:18" ht="27.95" customHeight="1" x14ac:dyDescent="0.25">
      <c r="A12" s="43">
        <f t="shared" si="1"/>
        <v>44743</v>
      </c>
      <c r="B12" s="37"/>
      <c r="C12" s="7">
        <f>SUMIFS(Dados!$I$1:$I$1870,Dados!$K$1:$K$1870,Tp.Despesas!C$7,Dados!$J$1:$J$1870,"&gt;="&amp;$A12,Dados!$J$1:$J$1870,"&lt;="&amp;EOMONTH($A12,0))</f>
        <v>0</v>
      </c>
      <c r="D12" s="7">
        <f>SUMIFS(Dados!$I$1:$I$1870,Dados!$K$1:$K$1870,Tp.Despesas!D$7,Dados!$J$1:$J$1870,"&gt;="&amp;$A12,Dados!$J$1:$J$1870,"&lt;="&amp;EOMONTH($A12,0))</f>
        <v>315</v>
      </c>
      <c r="E12" s="7">
        <f>SUMIFS(Dados!$I$1:$I$1870,Dados!$K$1:$K$1870,Tp.Despesas!E$7,Dados!$J$1:$J$1870,"&gt;="&amp;$A12,Dados!$J$1:$J$1870,"&lt;="&amp;EOMONTH($A12,0))</f>
        <v>615</v>
      </c>
      <c r="F12" s="7">
        <f>SUMIFS(Dados!$I$1:$I$1870,Dados!$K$1:$K$1870,Tp.Despesas!F$7,Dados!$J$1:$J$1870,"&gt;="&amp;$A12,Dados!$J$1:$J$1870,"&lt;="&amp;EOMONTH($A12,0))</f>
        <v>63848.68</v>
      </c>
      <c r="G12" s="7">
        <f>SUMIFS(Dados!$I$1:$I$1870,Dados!$K$1:$K$1870,Tp.Despesas!G$7,Dados!$J$1:$J$1870,"&gt;="&amp;$A12,Dados!$J$1:$J$1870,"&lt;="&amp;EOMONTH($A12,0))</f>
        <v>35214.58</v>
      </c>
      <c r="H12" s="7">
        <f>SUMIFS(Dados!$I$1:$I$1870,Dados!$K$1:$K$1870,Tp.Despesas!H$7,Dados!$J$1:$J$1870,"&gt;="&amp;$A12,Dados!$J$1:$J$1870,"&lt;="&amp;EOMONTH($A12,0))</f>
        <v>2362.4</v>
      </c>
      <c r="I12" s="7">
        <f>SUMIFS(Dados!$I$1:$I$1870,Dados!$K$1:$K$1870,Tp.Despesas!I$7,Dados!$J$1:$J$1870,"&gt;="&amp;$A12,Dados!$J$1:$J$1870,"&lt;="&amp;EOMONTH($A12,0))</f>
        <v>0</v>
      </c>
      <c r="J12" s="19">
        <f t="shared" si="0"/>
        <v>102355.66</v>
      </c>
    </row>
    <row r="13" spans="1:18" ht="27.95" customHeight="1" x14ac:dyDescent="0.25">
      <c r="A13" s="43">
        <f t="shared" si="1"/>
        <v>44774</v>
      </c>
      <c r="B13" s="37"/>
      <c r="C13" s="7">
        <f>SUMIFS(Dados!$I$1:$I$1870,Dados!$K$1:$K$1870,Tp.Despesas!C$7,Dados!$J$1:$J$1870,"&gt;="&amp;$A13,Dados!$J$1:$J$1870,"&lt;="&amp;EOMONTH($A13,0))</f>
        <v>25000</v>
      </c>
      <c r="D13" s="7">
        <f>SUMIFS(Dados!$I$1:$I$1870,Dados!$K$1:$K$1870,Tp.Despesas!D$7,Dados!$J$1:$J$1870,"&gt;="&amp;$A13,Dados!$J$1:$J$1870,"&lt;="&amp;EOMONTH($A13,0))</f>
        <v>1335.25</v>
      </c>
      <c r="E13" s="7">
        <f>SUMIFS(Dados!$I$1:$I$1870,Dados!$K$1:$K$1870,Tp.Despesas!E$7,Dados!$J$1:$J$1870,"&gt;="&amp;$A13,Dados!$J$1:$J$1870,"&lt;="&amp;EOMONTH($A13,0))</f>
        <v>2245</v>
      </c>
      <c r="F13" s="7">
        <f>SUMIFS(Dados!$I$1:$I$1870,Dados!$K$1:$K$1870,Tp.Despesas!F$7,Dados!$J$1:$J$1870,"&gt;="&amp;$A13,Dados!$J$1:$J$1870,"&lt;="&amp;EOMONTH($A13,0))</f>
        <v>227090.08000000002</v>
      </c>
      <c r="G13" s="7">
        <f>SUMIFS(Dados!$I$1:$I$1870,Dados!$K$1:$K$1870,Tp.Despesas!G$7,Dados!$J$1:$J$1870,"&gt;="&amp;$A13,Dados!$J$1:$J$1870,"&lt;="&amp;EOMONTH($A13,0))</f>
        <v>48620.91</v>
      </c>
      <c r="H13" s="7">
        <f>SUMIFS(Dados!$I$1:$I$1870,Dados!$K$1:$K$1870,Tp.Despesas!H$7,Dados!$J$1:$J$1870,"&gt;="&amp;$A13,Dados!$J$1:$J$1870,"&lt;="&amp;EOMONTH($A13,0))</f>
        <v>424</v>
      </c>
      <c r="I13" s="7">
        <f>SUMIFS(Dados!$I$1:$I$1870,Dados!$K$1:$K$1870,Tp.Despesas!I$7,Dados!$J$1:$J$1870,"&gt;="&amp;$A13,Dados!$J$1:$J$1870,"&lt;="&amp;EOMONTH($A13,0))</f>
        <v>0</v>
      </c>
      <c r="J13" s="19">
        <f t="shared" si="0"/>
        <v>304715.24</v>
      </c>
    </row>
    <row r="14" spans="1:18" ht="27.95" customHeight="1" x14ac:dyDescent="0.25">
      <c r="A14" s="43">
        <f t="shared" si="1"/>
        <v>44805</v>
      </c>
      <c r="B14" s="37"/>
      <c r="C14" s="7">
        <f>SUMIFS(Dados!$I$1:$I$1870,Dados!$K$1:$K$1870,Tp.Despesas!C$7,Dados!$J$1:$J$1870,"&gt;="&amp;$A14,Dados!$J$1:$J$1870,"&lt;="&amp;EOMONTH($A14,0))</f>
        <v>0</v>
      </c>
      <c r="D14" s="7">
        <f>SUMIFS(Dados!$I$1:$I$1870,Dados!$K$1:$K$1870,Tp.Despesas!D$7,Dados!$J$1:$J$1870,"&gt;="&amp;$A14,Dados!$J$1:$J$1870,"&lt;="&amp;EOMONTH($A14,0))</f>
        <v>650</v>
      </c>
      <c r="E14" s="7">
        <f>SUMIFS(Dados!$I$1:$I$1870,Dados!$K$1:$K$1870,Tp.Despesas!E$7,Dados!$J$1:$J$1870,"&gt;="&amp;$A14,Dados!$J$1:$J$1870,"&lt;="&amp;EOMONTH($A14,0))</f>
        <v>6466.93</v>
      </c>
      <c r="F14" s="7">
        <f>SUMIFS(Dados!$I$1:$I$1870,Dados!$K$1:$K$1870,Tp.Despesas!F$7,Dados!$J$1:$J$1870,"&gt;="&amp;$A14,Dados!$J$1:$J$1870,"&lt;="&amp;EOMONTH($A14,0))</f>
        <v>62450.840000000004</v>
      </c>
      <c r="G14" s="7">
        <f>SUMIFS(Dados!$I$1:$I$1870,Dados!$K$1:$K$1870,Tp.Despesas!G$7,Dados!$J$1:$J$1870,"&gt;="&amp;$A14,Dados!$J$1:$J$1870,"&lt;="&amp;EOMONTH($A14,0))</f>
        <v>56471.350000000006</v>
      </c>
      <c r="H14" s="7">
        <f>SUMIFS(Dados!$I$1:$I$1870,Dados!$K$1:$K$1870,Tp.Despesas!H$7,Dados!$J$1:$J$1870,"&gt;="&amp;$A14,Dados!$J$1:$J$1870,"&lt;="&amp;EOMONTH($A14,0))</f>
        <v>384.5</v>
      </c>
      <c r="I14" s="7">
        <f>SUMIFS(Dados!$I$1:$I$1870,Dados!$K$1:$K$1870,Tp.Despesas!I$7,Dados!$J$1:$J$1870,"&gt;="&amp;$A14,Dados!$J$1:$J$1870,"&lt;="&amp;EOMONTH($A14,0))</f>
        <v>0</v>
      </c>
      <c r="J14" s="19">
        <f t="shared" si="0"/>
        <v>126423.62000000001</v>
      </c>
    </row>
    <row r="15" spans="1:18" ht="27.95" customHeight="1" x14ac:dyDescent="0.25">
      <c r="A15" s="43">
        <f t="shared" si="1"/>
        <v>44835</v>
      </c>
      <c r="B15" s="37"/>
      <c r="C15" s="7">
        <f>SUMIFS(Dados!$I$1:$I$1870,Dados!$K$1:$K$1870,Tp.Despesas!C$7,Dados!$J$1:$J$1870,"&gt;="&amp;$A15,Dados!$J$1:$J$1870,"&lt;="&amp;EOMONTH($A15,0))</f>
        <v>12500</v>
      </c>
      <c r="D15" s="7">
        <f>SUMIFS(Dados!$I$1:$I$1870,Dados!$K$1:$K$1870,Tp.Despesas!D$7,Dados!$J$1:$J$1870,"&gt;="&amp;$A15,Dados!$J$1:$J$1870,"&lt;="&amp;EOMONTH($A15,0))</f>
        <v>2149.94</v>
      </c>
      <c r="E15" s="7">
        <f>SUMIFS(Dados!$I$1:$I$1870,Dados!$K$1:$K$1870,Tp.Despesas!E$7,Dados!$J$1:$J$1870,"&gt;="&amp;$A15,Dados!$J$1:$J$1870,"&lt;="&amp;EOMONTH($A15,0))</f>
        <v>15246.76</v>
      </c>
      <c r="F15" s="7">
        <f>SUMIFS(Dados!$I$1:$I$1870,Dados!$K$1:$K$1870,Tp.Despesas!F$7,Dados!$J$1:$J$1870,"&gt;="&amp;$A15,Dados!$J$1:$J$1870,"&lt;="&amp;EOMONTH($A15,0))</f>
        <v>89146.040000000008</v>
      </c>
      <c r="G15" s="7">
        <f>SUMIFS(Dados!$I$1:$I$1870,Dados!$K$1:$K$1870,Tp.Despesas!G$7,Dados!$J$1:$J$1870,"&gt;="&amp;$A15,Dados!$J$1:$J$1870,"&lt;="&amp;EOMONTH($A15,0))</f>
        <v>53724.880000000005</v>
      </c>
      <c r="H15" s="7">
        <f>SUMIFS(Dados!$I$1:$I$1870,Dados!$K$1:$K$1870,Tp.Despesas!H$7,Dados!$J$1:$J$1870,"&gt;="&amp;$A15,Dados!$J$1:$J$1870,"&lt;="&amp;EOMONTH($A15,0))</f>
        <v>326.8</v>
      </c>
      <c r="I15" s="7">
        <f>SUMIFS(Dados!$I$1:$I$1870,Dados!$K$1:$K$1870,Tp.Despesas!I$7,Dados!$J$1:$J$1870,"&gt;="&amp;$A15,Dados!$J$1:$J$1870,"&lt;="&amp;EOMONTH($A15,0))</f>
        <v>0</v>
      </c>
      <c r="J15" s="19">
        <f t="shared" si="0"/>
        <v>173094.41999999998</v>
      </c>
    </row>
    <row r="16" spans="1:18" ht="27.95" customHeight="1" x14ac:dyDescent="0.25">
      <c r="A16" s="43">
        <f t="shared" si="1"/>
        <v>44866</v>
      </c>
      <c r="B16" s="37"/>
      <c r="C16" s="7">
        <f>SUMIFS(Dados!$I$1:$I$1870,Dados!$K$1:$K$1870,Tp.Despesas!C$7,Dados!$J$1:$J$1870,"&gt;="&amp;$A16,Dados!$J$1:$J$1870,"&lt;="&amp;EOMONTH($A16,0))</f>
        <v>0</v>
      </c>
      <c r="D16" s="7">
        <f>SUMIFS(Dados!$I$1:$I$1870,Dados!$K$1:$K$1870,Tp.Despesas!D$7,Dados!$J$1:$J$1870,"&gt;="&amp;$A16,Dados!$J$1:$J$1870,"&lt;="&amp;EOMONTH($A16,0))</f>
        <v>500</v>
      </c>
      <c r="E16" s="7">
        <f>SUMIFS(Dados!$I$1:$I$1870,Dados!$K$1:$K$1870,Tp.Despesas!E$7,Dados!$J$1:$J$1870,"&gt;="&amp;$A16,Dados!$J$1:$J$1870,"&lt;="&amp;EOMONTH($A16,0))</f>
        <v>27225.200000000001</v>
      </c>
      <c r="F16" s="7">
        <f>SUMIFS(Dados!$I$1:$I$1870,Dados!$K$1:$K$1870,Tp.Despesas!F$7,Dados!$J$1:$J$1870,"&gt;="&amp;$A16,Dados!$J$1:$J$1870,"&lt;="&amp;EOMONTH($A16,0))</f>
        <v>80404.939999999988</v>
      </c>
      <c r="G16" s="7">
        <f>SUMIFS(Dados!$I$1:$I$1870,Dados!$K$1:$K$1870,Tp.Despesas!G$7,Dados!$J$1:$J$1870,"&gt;="&amp;$A16,Dados!$J$1:$J$1870,"&lt;="&amp;EOMONTH($A16,0))</f>
        <v>58709.11</v>
      </c>
      <c r="H16" s="7">
        <f>SUMIFS(Dados!$I$1:$I$1870,Dados!$K$1:$K$1870,Tp.Despesas!H$7,Dados!$J$1:$J$1870,"&gt;="&amp;$A16,Dados!$J$1:$J$1870,"&lt;="&amp;EOMONTH($A16,0))</f>
        <v>0</v>
      </c>
      <c r="I16" s="7">
        <f>SUMIFS(Dados!$I$1:$I$1870,Dados!$K$1:$K$1870,Tp.Despesas!I$7,Dados!$J$1:$J$1870,"&gt;="&amp;$A16,Dados!$J$1:$J$1870,"&lt;="&amp;EOMONTH($A16,0))</f>
        <v>0</v>
      </c>
      <c r="J16" s="19">
        <f t="shared" si="0"/>
        <v>166839.25</v>
      </c>
    </row>
    <row r="17" spans="1:10" ht="27.95" customHeight="1" x14ac:dyDescent="0.25">
      <c r="A17" s="43">
        <f t="shared" si="1"/>
        <v>44896</v>
      </c>
      <c r="B17" s="37"/>
      <c r="C17" s="7">
        <f>SUMIFS(Dados!$I$1:$I$1870,Dados!$K$1:$K$1870,Tp.Despesas!C$7,Dados!$J$1:$J$1870,"&gt;="&amp;$A17,Dados!$J$1:$J$1870,"&lt;="&amp;EOMONTH($A17,0))</f>
        <v>25050</v>
      </c>
      <c r="D17" s="7">
        <f>SUMIFS(Dados!$I$1:$I$1870,Dados!$K$1:$K$1870,Tp.Despesas!D$7,Dados!$J$1:$J$1870,"&gt;="&amp;$A17,Dados!$J$1:$J$1870,"&lt;="&amp;EOMONTH($A17,0))</f>
        <v>1400</v>
      </c>
      <c r="E17" s="7">
        <f>SUMIFS(Dados!$I$1:$I$1870,Dados!$K$1:$K$1870,Tp.Despesas!E$7,Dados!$J$1:$J$1870,"&gt;="&amp;$A17,Dados!$J$1:$J$1870,"&lt;="&amp;EOMONTH($A17,0))</f>
        <v>28409.91</v>
      </c>
      <c r="F17" s="7">
        <f>SUMIFS(Dados!$I$1:$I$1870,Dados!$K$1:$K$1870,Tp.Despesas!F$7,Dados!$J$1:$J$1870,"&gt;="&amp;$A17,Dados!$J$1:$J$1870,"&lt;="&amp;EOMONTH($A17,0))</f>
        <v>73218.5</v>
      </c>
      <c r="G17" s="7">
        <f>SUMIFS(Dados!$I$1:$I$1870,Dados!$K$1:$K$1870,Tp.Despesas!G$7,Dados!$J$1:$J$1870,"&gt;="&amp;$A17,Dados!$J$1:$J$1870,"&lt;="&amp;EOMONTH($A17,0))</f>
        <v>58784.30999999999</v>
      </c>
      <c r="H17" s="7">
        <f>SUMIFS(Dados!$I$1:$I$1870,Dados!$K$1:$K$1870,Tp.Despesas!H$7,Dados!$J$1:$J$1870,"&gt;="&amp;$A17,Dados!$J$1:$J$1870,"&lt;="&amp;EOMONTH($A17,0))</f>
        <v>562</v>
      </c>
      <c r="I17" s="7">
        <f>SUMIFS(Dados!$I$1:$I$1870,Dados!$K$1:$K$1870,Tp.Despesas!I$7,Dados!$J$1:$J$1870,"&gt;="&amp;$A17,Dados!$J$1:$J$1870,"&lt;="&amp;EOMONTH($A17,0))</f>
        <v>0</v>
      </c>
      <c r="J17" s="19">
        <f t="shared" si="0"/>
        <v>187424.72</v>
      </c>
    </row>
    <row r="18" spans="1:10" ht="27.95" customHeight="1" x14ac:dyDescent="0.25">
      <c r="A18" s="43">
        <f t="shared" si="1"/>
        <v>44927</v>
      </c>
      <c r="B18" s="37"/>
      <c r="C18" s="7">
        <f>SUMIFS(Dados!$I$1:$I$1870,Dados!$K$1:$K$1870,Tp.Despesas!C$7,Dados!$J$1:$J$1870,"&gt;="&amp;$A18,Dados!$J$1:$J$1870,"&lt;="&amp;EOMONTH($A18,0))</f>
        <v>25000</v>
      </c>
      <c r="D18" s="7">
        <f>SUMIFS(Dados!$I$1:$I$1870,Dados!$K$1:$K$1870,Tp.Despesas!D$7,Dados!$J$1:$J$1870,"&gt;="&amp;$A18,Dados!$J$1:$J$1870,"&lt;="&amp;EOMONTH($A18,0))</f>
        <v>2400</v>
      </c>
      <c r="E18" s="7">
        <f>SUMIFS(Dados!$I$1:$I$1870,Dados!$K$1:$K$1870,Tp.Despesas!E$7,Dados!$J$1:$J$1870,"&gt;="&amp;$A18,Dados!$J$1:$J$1870,"&lt;="&amp;EOMONTH($A18,0))</f>
        <v>34962.85</v>
      </c>
      <c r="F18" s="7">
        <f>SUMIFS(Dados!$I$1:$I$1870,Dados!$K$1:$K$1870,Tp.Despesas!F$7,Dados!$J$1:$J$1870,"&gt;="&amp;$A18,Dados!$J$1:$J$1870,"&lt;="&amp;EOMONTH($A18,0))</f>
        <v>20717.099999999999</v>
      </c>
      <c r="G18" s="7">
        <f>SUMIFS(Dados!$I$1:$I$1870,Dados!$K$1:$K$1870,Tp.Despesas!G$7,Dados!$J$1:$J$1870,"&gt;="&amp;$A18,Dados!$J$1:$J$1870,"&lt;="&amp;EOMONTH($A18,0))</f>
        <v>47231.320000000014</v>
      </c>
      <c r="H18" s="7">
        <f>SUMIFS(Dados!$I$1:$I$1870,Dados!$K$1:$K$1870,Tp.Despesas!H$7,Dados!$J$1:$J$1870,"&gt;="&amp;$A18,Dados!$J$1:$J$1870,"&lt;="&amp;EOMONTH($A18,0))</f>
        <v>0</v>
      </c>
      <c r="I18" s="7">
        <f>SUMIFS(Dados!$I$1:$I$1870,Dados!$K$1:$K$1870,Tp.Despesas!I$7,Dados!$J$1:$J$1870,"&gt;="&amp;$A18,Dados!$J$1:$J$1870,"&lt;="&amp;EOMONTH($A18,0))</f>
        <v>0</v>
      </c>
      <c r="J18" s="19">
        <f t="shared" si="0"/>
        <v>130311.27000000002</v>
      </c>
    </row>
    <row r="19" spans="1:10" ht="27.95" customHeight="1" x14ac:dyDescent="0.25">
      <c r="A19" s="43">
        <f t="shared" si="1"/>
        <v>44958</v>
      </c>
      <c r="B19" s="37"/>
      <c r="C19" s="7">
        <f>SUMIFS(Dados!$I$1:$I$1870,Dados!$K$1:$K$1870,Tp.Despesas!C$7,Dados!$J$1:$J$1870,"&gt;="&amp;$A19,Dados!$J$1:$J$1870,"&lt;="&amp;EOMONTH($A19,0))</f>
        <v>25269.67</v>
      </c>
      <c r="D19" s="7">
        <f>SUMIFS(Dados!$I$1:$I$1870,Dados!$K$1:$K$1870,Tp.Despesas!D$7,Dados!$J$1:$J$1870,"&gt;="&amp;$A19,Dados!$J$1:$J$1870,"&lt;="&amp;EOMONTH($A19,0))</f>
        <v>400</v>
      </c>
      <c r="E19" s="7">
        <f>SUMIFS(Dados!$I$1:$I$1870,Dados!$K$1:$K$1870,Tp.Despesas!E$7,Dados!$J$1:$J$1870,"&gt;="&amp;$A19,Dados!$J$1:$J$1870,"&lt;="&amp;EOMONTH($A19,0))</f>
        <v>23367.7</v>
      </c>
      <c r="F19" s="7">
        <f>SUMIFS(Dados!$I$1:$I$1870,Dados!$K$1:$K$1870,Tp.Despesas!F$7,Dados!$J$1:$J$1870,"&gt;="&amp;$A19,Dados!$J$1:$J$1870,"&lt;="&amp;EOMONTH($A19,0))</f>
        <v>24624.57</v>
      </c>
      <c r="G19" s="7">
        <f>SUMIFS(Dados!$I$1:$I$1870,Dados!$K$1:$K$1870,Tp.Despesas!G$7,Dados!$J$1:$J$1870,"&gt;="&amp;$A19,Dados!$J$1:$J$1870,"&lt;="&amp;EOMONTH($A19,0))</f>
        <v>56457.02</v>
      </c>
      <c r="H19" s="7">
        <f>SUMIFS(Dados!$I$1:$I$1870,Dados!$K$1:$K$1870,Tp.Despesas!H$7,Dados!$J$1:$J$1870,"&gt;="&amp;$A19,Dados!$J$1:$J$1870,"&lt;="&amp;EOMONTH($A19,0))</f>
        <v>0</v>
      </c>
      <c r="I19" s="7">
        <f>SUMIFS(Dados!$I$1:$I$1870,Dados!$K$1:$K$1870,Tp.Despesas!I$7,Dados!$J$1:$J$1870,"&gt;="&amp;$A19,Dados!$J$1:$J$1870,"&lt;="&amp;EOMONTH($A19,0))</f>
        <v>0</v>
      </c>
      <c r="J19" s="19">
        <f t="shared" si="0"/>
        <v>130118.95999999999</v>
      </c>
    </row>
    <row r="20" spans="1:10" ht="27.95" customHeight="1" x14ac:dyDescent="0.25">
      <c r="A20" s="43">
        <f t="shared" si="1"/>
        <v>44986</v>
      </c>
      <c r="B20" s="37"/>
      <c r="C20" s="7">
        <f>SUMIFS(Dados!$I$1:$I$1870,Dados!$K$1:$K$1870,Tp.Despesas!C$7,Dados!$J$1:$J$1870,"&gt;="&amp;$A20,Dados!$J$1:$J$1870,"&lt;="&amp;EOMONTH($A20,0))</f>
        <v>877.2</v>
      </c>
      <c r="D20" s="7">
        <f>SUMIFS(Dados!$I$1:$I$1870,Dados!$K$1:$K$1870,Tp.Despesas!D$7,Dados!$J$1:$J$1870,"&gt;="&amp;$A20,Dados!$J$1:$J$1870,"&lt;="&amp;EOMONTH($A20,0))</f>
        <v>253.85</v>
      </c>
      <c r="E20" s="7">
        <f>SUMIFS(Dados!$I$1:$I$1870,Dados!$K$1:$K$1870,Tp.Despesas!E$7,Dados!$J$1:$J$1870,"&gt;="&amp;$A20,Dados!$J$1:$J$1870,"&lt;="&amp;EOMONTH($A20,0))</f>
        <v>1190</v>
      </c>
      <c r="F20" s="7">
        <f>SUMIFS(Dados!$I$1:$I$1870,Dados!$K$1:$K$1870,Tp.Despesas!F$7,Dados!$J$1:$J$1870,"&gt;="&amp;$A20,Dados!$J$1:$J$1870,"&lt;="&amp;EOMONTH($A20,0))</f>
        <v>33298.270000000004</v>
      </c>
      <c r="G20" s="7">
        <f>SUMIFS(Dados!$I$1:$I$1870,Dados!$K$1:$K$1870,Tp.Despesas!G$7,Dados!$J$1:$J$1870,"&gt;="&amp;$A20,Dados!$J$1:$J$1870,"&lt;="&amp;EOMONTH($A20,0))</f>
        <v>51557.490000000005</v>
      </c>
      <c r="H20" s="7">
        <f>SUMIFS(Dados!$I$1:$I$1870,Dados!$K$1:$K$1870,Tp.Despesas!H$7,Dados!$J$1:$J$1870,"&gt;="&amp;$A20,Dados!$J$1:$J$1870,"&lt;="&amp;EOMONTH($A20,0))</f>
        <v>0</v>
      </c>
      <c r="I20" s="7">
        <f>SUMIFS(Dados!$I$1:$I$1870,Dados!$K$1:$K$1870,Tp.Despesas!I$7,Dados!$J$1:$J$1870,"&gt;="&amp;$A20,Dados!$J$1:$J$1870,"&lt;="&amp;EOMONTH($A20,0))</f>
        <v>151.82</v>
      </c>
      <c r="J20" s="19">
        <f t="shared" si="0"/>
        <v>87328.630000000019</v>
      </c>
    </row>
    <row r="21" spans="1:10" ht="27.95" customHeight="1" x14ac:dyDescent="0.25">
      <c r="A21" s="43">
        <f t="shared" si="1"/>
        <v>45017</v>
      </c>
      <c r="B21" s="31"/>
      <c r="C21" s="7">
        <f>SUMIFS(Dados!$I$1:$I$1870,Dados!$K$1:$K$1870,Tp.Despesas!C$7,Dados!$J$1:$J$1870,"&gt;="&amp;$A21,Dados!$J$1:$J$1870,"&lt;="&amp;EOMONTH($A21,0))</f>
        <v>153.68</v>
      </c>
      <c r="D21" s="7">
        <f>SUMIFS(Dados!$I$1:$I$1870,Dados!$K$1:$K$1870,Tp.Despesas!D$7,Dados!$J$1:$J$1870,"&gt;="&amp;$A21,Dados!$J$1:$J$1870,"&lt;="&amp;EOMONTH($A21,0))</f>
        <v>258.36</v>
      </c>
      <c r="E21" s="7">
        <f>SUMIFS(Dados!$I$1:$I$1870,Dados!$K$1:$K$1870,Tp.Despesas!E$7,Dados!$J$1:$J$1870,"&gt;="&amp;$A21,Dados!$J$1:$J$1870,"&lt;="&amp;EOMONTH($A21,0))</f>
        <v>1756.98</v>
      </c>
      <c r="F21" s="7">
        <f>SUMIFS(Dados!$I$1:$I$1870,Dados!$K$1:$K$1870,Tp.Despesas!F$7,Dados!$J$1:$J$1870,"&gt;="&amp;$A21,Dados!$J$1:$J$1870,"&lt;="&amp;EOMONTH($A21,0))</f>
        <v>32907.94</v>
      </c>
      <c r="G21" s="7">
        <f>SUMIFS(Dados!$I$1:$I$1870,Dados!$K$1:$K$1870,Tp.Despesas!G$7,Dados!$J$1:$J$1870,"&gt;="&amp;$A21,Dados!$J$1:$J$1870,"&lt;="&amp;EOMONTH($A21,0))</f>
        <v>49608.959999999999</v>
      </c>
      <c r="H21" s="7">
        <f>SUMIFS(Dados!$I$1:$I$1870,Dados!$K$1:$K$1870,Tp.Despesas!H$7,Dados!$J$1:$J$1870,"&gt;="&amp;$A21,Dados!$J$1:$J$1870,"&lt;="&amp;EOMONTH($A21,0))</f>
        <v>0</v>
      </c>
      <c r="I21" s="7">
        <f>SUMIFS(Dados!$I$1:$I$1870,Dados!$K$1:$K$1870,Tp.Despesas!I$7,Dados!$J$1:$J$1870,"&gt;="&amp;$A21,Dados!$J$1:$J$1870,"&lt;="&amp;EOMONTH($A21,0))</f>
        <v>219.29</v>
      </c>
      <c r="J21" s="18">
        <f t="shared" si="0"/>
        <v>84905.209999999992</v>
      </c>
    </row>
    <row r="22" spans="1:10" ht="27.95" customHeight="1" x14ac:dyDescent="0.25">
      <c r="A22" s="43">
        <f t="shared" si="1"/>
        <v>45047</v>
      </c>
      <c r="B22" s="31"/>
      <c r="C22" s="7">
        <f>SUMIFS(Dados!$I$1:$I$1870,Dados!$K$1:$K$1870,Tp.Despesas!C$7,Dados!$J$1:$J$1870,"&gt;="&amp;$A22,Dados!$J$1:$J$1870,"&lt;="&amp;EOMONTH($A22,0))</f>
        <v>12596</v>
      </c>
      <c r="D22" s="7">
        <f>SUMIFS(Dados!$I$1:$I$1870,Dados!$K$1:$K$1870,Tp.Despesas!D$7,Dados!$J$1:$J$1870,"&gt;="&amp;$A22,Dados!$J$1:$J$1870,"&lt;="&amp;EOMONTH($A22,0))</f>
        <v>0</v>
      </c>
      <c r="E22" s="7">
        <f>SUMIFS(Dados!$I$1:$I$1870,Dados!$K$1:$K$1870,Tp.Despesas!E$7,Dados!$J$1:$J$1870,"&gt;="&amp;$A22,Dados!$J$1:$J$1870,"&lt;="&amp;EOMONTH($A22,0))</f>
        <v>3400.98</v>
      </c>
      <c r="F22" s="7">
        <f>SUMIFS(Dados!$I$1:$I$1870,Dados!$K$1:$K$1870,Tp.Despesas!F$7,Dados!$J$1:$J$1870,"&gt;="&amp;$A22,Dados!$J$1:$J$1870,"&lt;="&amp;EOMONTH($A22,0))</f>
        <v>43900.94</v>
      </c>
      <c r="G22" s="7">
        <f>SUMIFS(Dados!$I$1:$I$1870,Dados!$K$1:$K$1870,Tp.Despesas!G$7,Dados!$J$1:$J$1870,"&gt;="&amp;$A22,Dados!$J$1:$J$1870,"&lt;="&amp;EOMONTH($A22,0))</f>
        <v>50699.7</v>
      </c>
      <c r="H22" s="7">
        <f>SUMIFS(Dados!$I$1:$I$1870,Dados!$K$1:$K$1870,Tp.Despesas!H$7,Dados!$J$1:$J$1870,"&gt;="&amp;$A22,Dados!$J$1:$J$1870,"&lt;="&amp;EOMONTH($A22,0))</f>
        <v>0</v>
      </c>
      <c r="I22" s="7">
        <f>SUMIFS(Dados!$I$1:$I$1870,Dados!$K$1:$K$1870,Tp.Despesas!I$7,Dados!$J$1:$J$1870,"&gt;="&amp;$A22,Dados!$J$1:$J$1870,"&lt;="&amp;EOMONTH($A22,0))</f>
        <v>0</v>
      </c>
      <c r="J22" s="19">
        <f t="shared" si="0"/>
        <v>110597.62</v>
      </c>
    </row>
    <row r="23" spans="1:10" ht="27.95" customHeight="1" x14ac:dyDescent="0.25">
      <c r="A23" s="43">
        <f t="shared" si="1"/>
        <v>45078</v>
      </c>
      <c r="B23" s="31"/>
      <c r="C23" s="7">
        <f>SUMIFS(Dados!$I$1:$I$1870,Dados!$K$1:$K$1870,Tp.Despesas!C$7,Dados!$J$1:$J$1870,"&gt;="&amp;$A23,Dados!$J$1:$J$1870,"&lt;="&amp;EOMONTH($A23,0))</f>
        <v>96</v>
      </c>
      <c r="D23" s="7">
        <f>SUMIFS(Dados!$I$1:$I$1870,Dados!$K$1:$K$1870,Tp.Despesas!D$7,Dados!$J$1:$J$1870,"&gt;="&amp;$A23,Dados!$J$1:$J$1870,"&lt;="&amp;EOMONTH($A23,0))</f>
        <v>0</v>
      </c>
      <c r="E23" s="7">
        <f>SUMIFS(Dados!$I$1:$I$1870,Dados!$K$1:$K$1870,Tp.Despesas!E$7,Dados!$J$1:$J$1870,"&gt;="&amp;$A23,Dados!$J$1:$J$1870,"&lt;="&amp;EOMONTH($A23,0))</f>
        <v>2848.01</v>
      </c>
      <c r="F23" s="7">
        <f>SUMIFS(Dados!$I$1:$I$1870,Dados!$K$1:$K$1870,Tp.Despesas!F$7,Dados!$J$1:$J$1870,"&gt;="&amp;$A23,Dados!$J$1:$J$1870,"&lt;="&amp;EOMONTH($A23,0))</f>
        <v>199285.97999999998</v>
      </c>
      <c r="G23" s="7">
        <f>SUMIFS(Dados!$I$1:$I$1870,Dados!$K$1:$K$1870,Tp.Despesas!G$7,Dados!$J$1:$J$1870,"&gt;="&amp;$A23,Dados!$J$1:$J$1870,"&lt;="&amp;EOMONTH($A23,0))</f>
        <v>48228.299999999996</v>
      </c>
      <c r="H23" s="7">
        <f>SUMIFS(Dados!$I$1:$I$1870,Dados!$K$1:$K$1870,Tp.Despesas!H$7,Dados!$J$1:$J$1870,"&gt;="&amp;$A23,Dados!$J$1:$J$1870,"&lt;="&amp;EOMONTH($A23,0))</f>
        <v>6769.58</v>
      </c>
      <c r="I23" s="7">
        <f>SUMIFS(Dados!$I$1:$I$1870,Dados!$K$1:$K$1870,Tp.Despesas!I$7,Dados!$J$1:$J$1870,"&gt;="&amp;$A23,Dados!$J$1:$J$1870,"&lt;="&amp;EOMONTH($A23,0))</f>
        <v>494.58</v>
      </c>
      <c r="J23" s="19">
        <f t="shared" si="0"/>
        <v>257722.44999999995</v>
      </c>
    </row>
    <row r="24" spans="1:10" ht="27.95" customHeight="1" x14ac:dyDescent="0.25">
      <c r="A24" s="43">
        <f t="shared" si="1"/>
        <v>45108</v>
      </c>
      <c r="B24" s="31"/>
      <c r="C24" s="7">
        <f>SUMIFS(Dados!$I$1:$I$1870,Dados!$K$1:$K$1870,Tp.Despesas!C$7,Dados!$J$1:$J$1870,"&gt;="&amp;$A24,Dados!$J$1:$J$1870,"&lt;="&amp;EOMONTH($A24,0))</f>
        <v>12596</v>
      </c>
      <c r="D24" s="7">
        <f>SUMIFS(Dados!$I$1:$I$1870,Dados!$K$1:$K$1870,Tp.Despesas!D$7,Dados!$J$1:$J$1870,"&gt;="&amp;$A24,Dados!$J$1:$J$1870,"&lt;="&amp;EOMONTH($A24,0))</f>
        <v>570</v>
      </c>
      <c r="E24" s="7">
        <f>SUMIFS(Dados!$I$1:$I$1870,Dados!$K$1:$K$1870,Tp.Despesas!E$7,Dados!$J$1:$J$1870,"&gt;="&amp;$A24,Dados!$J$1:$J$1870,"&lt;="&amp;EOMONTH($A24,0))</f>
        <v>2643.89</v>
      </c>
      <c r="F24" s="7">
        <f>SUMIFS(Dados!$I$1:$I$1870,Dados!$K$1:$K$1870,Tp.Despesas!F$7,Dados!$J$1:$J$1870,"&gt;="&amp;$A24,Dados!$J$1:$J$1870,"&lt;="&amp;EOMONTH($A24,0))</f>
        <v>32191.23</v>
      </c>
      <c r="G24" s="7">
        <f>SUMIFS(Dados!$I$1:$I$1870,Dados!$K$1:$K$1870,Tp.Despesas!G$7,Dados!$J$1:$J$1870,"&gt;="&amp;$A24,Dados!$J$1:$J$1870,"&lt;="&amp;EOMONTH($A24,0))</f>
        <v>48772.639999999992</v>
      </c>
      <c r="H24" s="7">
        <f>SUMIFS(Dados!$I$1:$I$1870,Dados!$K$1:$K$1870,Tp.Despesas!H$7,Dados!$J$1:$J$1870,"&gt;="&amp;$A24,Dados!$J$1:$J$1870,"&lt;="&amp;EOMONTH($A24,0))</f>
        <v>0</v>
      </c>
      <c r="I24" s="7">
        <f>SUMIFS(Dados!$I$1:$I$1870,Dados!$K$1:$K$1870,Tp.Despesas!I$7,Dados!$J$1:$J$1870,"&gt;="&amp;$A24,Dados!$J$1:$J$1870,"&lt;="&amp;EOMONTH($A24,0))</f>
        <v>815.63</v>
      </c>
      <c r="J24" s="19">
        <f t="shared" si="0"/>
        <v>97589.389999999985</v>
      </c>
    </row>
    <row r="25" spans="1:10" ht="27.95" customHeight="1" x14ac:dyDescent="0.25">
      <c r="A25" s="43">
        <f t="shared" si="1"/>
        <v>45139</v>
      </c>
      <c r="B25" s="31"/>
      <c r="C25" s="7">
        <f>SUMIFS(Dados!$I$1:$I$1870,Dados!$K$1:$K$1870,Tp.Despesas!C$7,Dados!$J$1:$J$1870,"&gt;="&amp;$A25,Dados!$J$1:$J$1870,"&lt;="&amp;EOMONTH($A25,0))</f>
        <v>96</v>
      </c>
      <c r="D25" s="7">
        <f>SUMIFS(Dados!$I$1:$I$1870,Dados!$K$1:$K$1870,Tp.Despesas!D$7,Dados!$J$1:$J$1870,"&gt;="&amp;$A25,Dados!$J$1:$J$1870,"&lt;="&amp;EOMONTH($A25,0))</f>
        <v>516</v>
      </c>
      <c r="E25" s="7">
        <f>SUMIFS(Dados!$I$1:$I$1870,Dados!$K$1:$K$1870,Tp.Despesas!E$7,Dados!$J$1:$J$1870,"&gt;="&amp;$A25,Dados!$J$1:$J$1870,"&lt;="&amp;EOMONTH($A25,0))</f>
        <v>2463.89</v>
      </c>
      <c r="F25" s="7">
        <f>SUMIFS(Dados!$I$1:$I$1870,Dados!$K$1:$K$1870,Tp.Despesas!F$7,Dados!$J$1:$J$1870,"&gt;="&amp;$A25,Dados!$J$1:$J$1870,"&lt;="&amp;EOMONTH($A25,0))</f>
        <v>38623.54</v>
      </c>
      <c r="G25" s="7">
        <f>SUMIFS(Dados!$I$1:$I$1870,Dados!$K$1:$K$1870,Tp.Despesas!G$7,Dados!$J$1:$J$1870,"&gt;="&amp;$A25,Dados!$J$1:$J$1870,"&lt;="&amp;EOMONTH($A25,0))</f>
        <v>62330.26999999999</v>
      </c>
      <c r="H25" s="7">
        <f>SUMIFS(Dados!$I$1:$I$1870,Dados!$K$1:$K$1870,Tp.Despesas!H$7,Dados!$J$1:$J$1870,"&gt;="&amp;$A25,Dados!$J$1:$J$1870,"&lt;="&amp;EOMONTH($A25,0))</f>
        <v>0</v>
      </c>
      <c r="I25" s="7">
        <f>SUMIFS(Dados!$I$1:$I$1870,Dados!$K$1:$K$1870,Tp.Despesas!I$7,Dados!$J$1:$J$1870,"&gt;="&amp;$A25,Dados!$J$1:$J$1870,"&lt;="&amp;EOMONTH($A25,0))</f>
        <v>815.65</v>
      </c>
      <c r="J25" s="19">
        <f t="shared" si="0"/>
        <v>104845.34999999998</v>
      </c>
    </row>
    <row r="26" spans="1:10" ht="27.95" customHeight="1" x14ac:dyDescent="0.25">
      <c r="A26" s="43">
        <f t="shared" si="1"/>
        <v>45170</v>
      </c>
      <c r="B26" s="31"/>
      <c r="C26" s="7">
        <f>SUMIFS(Dados!$I$1:$I$1870,Dados!$K$1:$K$1870,Tp.Despesas!C$7,Dados!$J$1:$J$1870,"&gt;="&amp;$A26,Dados!$J$1:$J$1870,"&lt;="&amp;EOMONTH($A26,0))</f>
        <v>115</v>
      </c>
      <c r="D26" s="7">
        <f>SUMIFS(Dados!$I$1:$I$1870,Dados!$K$1:$K$1870,Tp.Despesas!D$7,Dados!$J$1:$J$1870,"&gt;="&amp;$A26,Dados!$J$1:$J$1870,"&lt;="&amp;EOMONTH($A26,0))</f>
        <v>475</v>
      </c>
      <c r="E26" s="7">
        <f>SUMIFS(Dados!$I$1:$I$1870,Dados!$K$1:$K$1870,Tp.Despesas!E$7,Dados!$J$1:$J$1870,"&gt;="&amp;$A26,Dados!$J$1:$J$1870,"&lt;="&amp;EOMONTH($A26,0))</f>
        <v>3351.93</v>
      </c>
      <c r="F26" s="7">
        <f>SUMIFS(Dados!$I$1:$I$1870,Dados!$K$1:$K$1870,Tp.Despesas!F$7,Dados!$J$1:$J$1870,"&gt;="&amp;$A26,Dados!$J$1:$J$1870,"&lt;="&amp;EOMONTH($A26,0))</f>
        <v>34804.25</v>
      </c>
      <c r="G26" s="7">
        <f>SUMIFS(Dados!$I$1:$I$1870,Dados!$K$1:$K$1870,Tp.Despesas!G$7,Dados!$J$1:$J$1870,"&gt;="&amp;$A26,Dados!$J$1:$J$1870,"&lt;="&amp;EOMONTH($A26,0))</f>
        <v>52053.499999999993</v>
      </c>
      <c r="H26" s="7">
        <f>SUMIFS(Dados!$I$1:$I$1870,Dados!$K$1:$K$1870,Tp.Despesas!H$7,Dados!$J$1:$J$1870,"&gt;="&amp;$A26,Dados!$J$1:$J$1870,"&lt;="&amp;EOMONTH($A26,0))</f>
        <v>4175</v>
      </c>
      <c r="I26" s="7">
        <f>SUMIFS(Dados!$I$1:$I$1870,Dados!$K$1:$K$1870,Tp.Despesas!I$7,Dados!$J$1:$J$1870,"&gt;="&amp;$A26,Dados!$J$1:$J$1870,"&lt;="&amp;EOMONTH($A26,0))</f>
        <v>782.58999999999992</v>
      </c>
      <c r="J26" s="19">
        <f t="shared" si="0"/>
        <v>95757.26999999999</v>
      </c>
    </row>
    <row r="27" spans="1:10" ht="27.95" customHeight="1" x14ac:dyDescent="0.25">
      <c r="A27" s="43">
        <f t="shared" si="1"/>
        <v>45200</v>
      </c>
      <c r="B27" s="31"/>
      <c r="C27" s="7">
        <f>SUMIFS(Dados!$I$1:$I$1870,Dados!$K$1:$K$1870,Tp.Despesas!C$7,Dados!$J$1:$J$1870,"&gt;="&amp;$A27,Dados!$J$1:$J$1870,"&lt;="&amp;EOMONTH($A27,0))</f>
        <v>115</v>
      </c>
      <c r="D27" s="7">
        <f>SUMIFS(Dados!$I$1:$I$1870,Dados!$K$1:$K$1870,Tp.Despesas!D$7,Dados!$J$1:$J$1870,"&gt;="&amp;$A27,Dados!$J$1:$J$1870,"&lt;="&amp;EOMONTH($A27,0))</f>
        <v>0</v>
      </c>
      <c r="E27" s="7">
        <f>SUMIFS(Dados!$I$1:$I$1870,Dados!$K$1:$K$1870,Tp.Despesas!E$7,Dados!$J$1:$J$1870,"&gt;="&amp;$A27,Dados!$J$1:$J$1870,"&lt;="&amp;EOMONTH($A27,0))</f>
        <v>3453.89</v>
      </c>
      <c r="F27" s="7">
        <f>SUMIFS(Dados!$I$1:$I$1870,Dados!$K$1:$K$1870,Tp.Despesas!F$7,Dados!$J$1:$J$1870,"&gt;="&amp;$A27,Dados!$J$1:$J$1870,"&lt;="&amp;EOMONTH($A27,0))</f>
        <v>23558.57</v>
      </c>
      <c r="G27" s="7">
        <f>SUMIFS(Dados!$I$1:$I$1870,Dados!$K$1:$K$1870,Tp.Despesas!G$7,Dados!$J$1:$J$1870,"&gt;="&amp;$A27,Dados!$J$1:$J$1870,"&lt;="&amp;EOMONTH($A27,0))</f>
        <v>54803.69999999999</v>
      </c>
      <c r="H27" s="7">
        <f>SUMIFS(Dados!$I$1:$I$1870,Dados!$K$1:$K$1870,Tp.Despesas!H$7,Dados!$J$1:$J$1870,"&gt;="&amp;$A27,Dados!$J$1:$J$1870,"&lt;="&amp;EOMONTH($A27,0))</f>
        <v>0</v>
      </c>
      <c r="I27" s="7">
        <f>SUMIFS(Dados!$I$1:$I$1870,Dados!$K$1:$K$1870,Tp.Despesas!I$7,Dados!$J$1:$J$1870,"&gt;="&amp;$A27,Dados!$J$1:$J$1870,"&lt;="&amp;EOMONTH($A27,0))</f>
        <v>925.16</v>
      </c>
      <c r="J27" s="19">
        <f t="shared" si="0"/>
        <v>82856.319999999992</v>
      </c>
    </row>
    <row r="28" spans="1:10" ht="27.95" customHeight="1" x14ac:dyDescent="0.25">
      <c r="A28" s="43">
        <f t="shared" si="1"/>
        <v>45231</v>
      </c>
      <c r="B28" s="31"/>
      <c r="C28" s="7">
        <f>SUMIFS(Dados!$I$1:$I$1870,Dados!$K$1:$K$1870,Tp.Despesas!C$7,Dados!$J$1:$J$1870,"&gt;="&amp;$A28,Dados!$J$1:$J$1870,"&lt;="&amp;EOMONTH($A28,0))</f>
        <v>115</v>
      </c>
      <c r="D28" s="7">
        <f>SUMIFS(Dados!$I$1:$I$1870,Dados!$K$1:$K$1870,Tp.Despesas!D$7,Dados!$J$1:$J$1870,"&gt;="&amp;$A28,Dados!$J$1:$J$1870,"&lt;="&amp;EOMONTH($A28,0))</f>
        <v>0</v>
      </c>
      <c r="E28" s="7">
        <f>SUMIFS(Dados!$I$1:$I$1870,Dados!$K$1:$K$1870,Tp.Despesas!E$7,Dados!$J$1:$J$1870,"&gt;="&amp;$A28,Dados!$J$1:$J$1870,"&lt;="&amp;EOMONTH($A28,0))</f>
        <v>3714.84</v>
      </c>
      <c r="F28" s="7">
        <f>SUMIFS(Dados!$I$1:$I$1870,Dados!$K$1:$K$1870,Tp.Despesas!F$7,Dados!$J$1:$J$1870,"&gt;="&amp;$A28,Dados!$J$1:$J$1870,"&lt;="&amp;EOMONTH($A28,0))</f>
        <v>26641.39</v>
      </c>
      <c r="G28" s="7">
        <f>SUMIFS(Dados!$I$1:$I$1870,Dados!$K$1:$K$1870,Tp.Despesas!G$7,Dados!$J$1:$J$1870,"&gt;="&amp;$A28,Dados!$J$1:$J$1870,"&lt;="&amp;EOMONTH($A28,0))</f>
        <v>54656.95</v>
      </c>
      <c r="H28" s="7">
        <f>SUMIFS(Dados!$I$1:$I$1870,Dados!$K$1:$K$1870,Tp.Despesas!H$7,Dados!$J$1:$J$1870,"&gt;="&amp;$A28,Dados!$J$1:$J$1870,"&lt;="&amp;EOMONTH($A28,0))</f>
        <v>0</v>
      </c>
      <c r="I28" s="7">
        <f>SUMIFS(Dados!$I$1:$I$1870,Dados!$K$1:$K$1870,Tp.Despesas!I$7,Dados!$J$1:$J$1870,"&gt;="&amp;$A28,Dados!$J$1:$J$1870,"&lt;="&amp;EOMONTH($A28,0))</f>
        <v>1571.46</v>
      </c>
      <c r="J28" s="19">
        <f t="shared" si="0"/>
        <v>86699.64</v>
      </c>
    </row>
    <row r="29" spans="1:10" ht="27.95" customHeight="1" x14ac:dyDescent="0.25">
      <c r="A29" s="43">
        <f t="shared" si="1"/>
        <v>45261</v>
      </c>
      <c r="B29" s="31"/>
      <c r="C29" s="7">
        <f>SUMIFS(Dados!$I$1:$I$1870,Dados!$K$1:$K$1870,Tp.Despesas!C$7,Dados!$J$1:$J$1870,"&gt;="&amp;$A29,Dados!$J$1:$J$1870,"&lt;="&amp;EOMONTH($A29,0))</f>
        <v>12615</v>
      </c>
      <c r="D29" s="7">
        <f>SUMIFS(Dados!$I$1:$I$1870,Dados!$K$1:$K$1870,Tp.Despesas!D$7,Dados!$J$1:$J$1870,"&gt;="&amp;$A29,Dados!$J$1:$J$1870,"&lt;="&amp;EOMONTH($A29,0))</f>
        <v>0</v>
      </c>
      <c r="E29" s="7">
        <f>SUMIFS(Dados!$I$1:$I$1870,Dados!$K$1:$K$1870,Tp.Despesas!E$7,Dados!$J$1:$J$1870,"&gt;="&amp;$A29,Dados!$J$1:$J$1870,"&lt;="&amp;EOMONTH($A29,0))</f>
        <v>3391.57</v>
      </c>
      <c r="F29" s="7">
        <f>SUMIFS(Dados!$I$1:$I$1870,Dados!$K$1:$K$1870,Tp.Despesas!F$7,Dados!$J$1:$J$1870,"&gt;="&amp;$A29,Dados!$J$1:$J$1870,"&lt;="&amp;EOMONTH($A29,0))</f>
        <v>22961.84</v>
      </c>
      <c r="G29" s="7">
        <f>SUMIFS(Dados!$I$1:$I$1870,Dados!$K$1:$K$1870,Tp.Despesas!G$7,Dados!$J$1:$J$1870,"&gt;="&amp;$A29,Dados!$J$1:$J$1870,"&lt;="&amp;EOMONTH($A29,0))</f>
        <v>60960.07</v>
      </c>
      <c r="H29" s="7">
        <f>SUMIFS(Dados!$I$1:$I$1870,Dados!$K$1:$K$1870,Tp.Despesas!H$7,Dados!$J$1:$J$1870,"&gt;="&amp;$A29,Dados!$J$1:$J$1870,"&lt;="&amp;EOMONTH($A29,0))</f>
        <v>0</v>
      </c>
      <c r="I29" s="7">
        <f>SUMIFS(Dados!$I$1:$I$1870,Dados!$K$1:$K$1870,Tp.Despesas!I$7,Dados!$J$1:$J$1870,"&gt;="&amp;$A29,Dados!$J$1:$J$1870,"&lt;="&amp;EOMONTH($A29,0))</f>
        <v>0</v>
      </c>
      <c r="J29" s="18">
        <f t="shared" si="0"/>
        <v>99928.48000000001</v>
      </c>
    </row>
    <row r="30" spans="1:10" ht="27.95" customHeight="1" x14ac:dyDescent="0.25">
      <c r="A30" s="43">
        <f t="shared" si="1"/>
        <v>45292</v>
      </c>
      <c r="B30" s="31"/>
      <c r="C30" s="7">
        <f>SUMIFS(Dados!$I$1:$I$1870,Dados!$K$1:$K$1870,Tp.Despesas!C$7,Dados!$J$1:$J$1870,"&gt;="&amp;$A30,Dados!$J$1:$J$1870,"&lt;="&amp;EOMONTH($A30,0))</f>
        <v>115</v>
      </c>
      <c r="D30" s="7">
        <f>SUMIFS(Dados!$I$1:$I$1870,Dados!$K$1:$K$1870,Tp.Despesas!D$7,Dados!$J$1:$J$1870,"&gt;="&amp;$A30,Dados!$J$1:$J$1870,"&lt;="&amp;EOMONTH($A30,0))</f>
        <v>0</v>
      </c>
      <c r="E30" s="7">
        <f>SUMIFS(Dados!$I$1:$I$1870,Dados!$K$1:$K$1870,Tp.Despesas!E$7,Dados!$J$1:$J$1870,"&gt;="&amp;$A30,Dados!$J$1:$J$1870,"&lt;="&amp;EOMONTH($A30,0))</f>
        <v>3284.9</v>
      </c>
      <c r="F30" s="7">
        <f>SUMIFS(Dados!$I$1:$I$1870,Dados!$K$1:$K$1870,Tp.Despesas!F$7,Dados!$J$1:$J$1870,"&gt;="&amp;$A30,Dados!$J$1:$J$1870,"&lt;="&amp;EOMONTH($A30,0))</f>
        <v>14970.43</v>
      </c>
      <c r="G30" s="7">
        <f>SUMIFS(Dados!$I$1:$I$1870,Dados!$K$1:$K$1870,Tp.Despesas!G$7,Dados!$J$1:$J$1870,"&gt;="&amp;$A30,Dados!$J$1:$J$1870,"&lt;="&amp;EOMONTH($A30,0))</f>
        <v>40618.770000000004</v>
      </c>
      <c r="H30" s="7">
        <f>SUMIFS(Dados!$I$1:$I$1870,Dados!$K$1:$K$1870,Tp.Despesas!H$7,Dados!$J$1:$J$1870,"&gt;="&amp;$A30,Dados!$J$1:$J$1870,"&lt;="&amp;EOMONTH($A30,0))</f>
        <v>0</v>
      </c>
      <c r="I30" s="7">
        <f>SUMIFS(Dados!$I$1:$I$1870,Dados!$K$1:$K$1870,Tp.Despesas!I$7,Dados!$J$1:$J$1870,"&gt;="&amp;$A30,Dados!$J$1:$J$1870,"&lt;="&amp;EOMONTH($A30,0))</f>
        <v>0</v>
      </c>
      <c r="J30" s="19">
        <f t="shared" si="0"/>
        <v>58989.100000000006</v>
      </c>
    </row>
    <row r="31" spans="1:10" ht="27.95" customHeight="1" x14ac:dyDescent="0.25">
      <c r="A31" s="43">
        <f t="shared" si="1"/>
        <v>45323</v>
      </c>
      <c r="B31" s="31"/>
      <c r="C31" s="7">
        <f>SUMIFS(Dados!$I$1:$I$1870,Dados!$K$1:$K$1870,Tp.Despesas!C$7,Dados!$J$1:$J$1870,"&gt;="&amp;$A31,Dados!$J$1:$J$1870,"&lt;="&amp;EOMONTH($A31,0))</f>
        <v>115</v>
      </c>
      <c r="D31" s="7">
        <f>SUMIFS(Dados!$I$1:$I$1870,Dados!$K$1:$K$1870,Tp.Despesas!D$7,Dados!$J$1:$J$1870,"&gt;="&amp;$A31,Dados!$J$1:$J$1870,"&lt;="&amp;EOMONTH($A31,0))</f>
        <v>0</v>
      </c>
      <c r="E31" s="7">
        <f>SUMIFS(Dados!$I$1:$I$1870,Dados!$K$1:$K$1870,Tp.Despesas!E$7,Dados!$J$1:$J$1870,"&gt;="&amp;$A31,Dados!$J$1:$J$1870,"&lt;="&amp;EOMONTH($A31,0))</f>
        <v>4394.2299999999996</v>
      </c>
      <c r="F31" s="7">
        <f>SUMIFS(Dados!$I$1:$I$1870,Dados!$K$1:$K$1870,Tp.Despesas!F$7,Dados!$J$1:$J$1870,"&gt;="&amp;$A31,Dados!$J$1:$J$1870,"&lt;="&amp;EOMONTH($A31,0))</f>
        <v>52193.25</v>
      </c>
      <c r="G31" s="7">
        <f>SUMIFS(Dados!$I$1:$I$1870,Dados!$K$1:$K$1870,Tp.Despesas!G$7,Dados!$J$1:$J$1870,"&gt;="&amp;$A31,Dados!$J$1:$J$1870,"&lt;="&amp;EOMONTH($A31,0))</f>
        <v>49195.700000000004</v>
      </c>
      <c r="H31" s="7">
        <f>SUMIFS(Dados!$I$1:$I$1870,Dados!$K$1:$K$1870,Tp.Despesas!H$7,Dados!$J$1:$J$1870,"&gt;="&amp;$A31,Dados!$J$1:$J$1870,"&lt;="&amp;EOMONTH($A31,0))</f>
        <v>0</v>
      </c>
      <c r="I31" s="7">
        <f>SUMIFS(Dados!$I$1:$I$1870,Dados!$K$1:$K$1870,Tp.Despesas!I$7,Dados!$J$1:$J$1870,"&gt;="&amp;$A31,Dados!$J$1:$J$1870,"&lt;="&amp;EOMONTH($A31,0))</f>
        <v>0</v>
      </c>
      <c r="J31" s="19">
        <f t="shared" si="0"/>
        <v>105898.18</v>
      </c>
    </row>
    <row r="32" spans="1:10" ht="27.95" customHeight="1" x14ac:dyDescent="0.25">
      <c r="A32" s="43">
        <f t="shared" si="1"/>
        <v>45352</v>
      </c>
      <c r="B32" s="31"/>
      <c r="C32" s="7">
        <f>SUMIFS(Dados!$I$1:$I$1870,Dados!$K$1:$K$1870,Tp.Despesas!C$7,Dados!$J$1:$J$1870,"&gt;="&amp;$A32,Dados!$J$1:$J$1870,"&lt;="&amp;EOMONTH($A32,0))</f>
        <v>115</v>
      </c>
      <c r="D32" s="7">
        <f>SUMIFS(Dados!$I$1:$I$1870,Dados!$K$1:$K$1870,Tp.Despesas!D$7,Dados!$J$1:$J$1870,"&gt;="&amp;$A32,Dados!$J$1:$J$1870,"&lt;="&amp;EOMONTH($A32,0))</f>
        <v>0</v>
      </c>
      <c r="E32" s="7">
        <f>SUMIFS(Dados!$I$1:$I$1870,Dados!$K$1:$K$1870,Tp.Despesas!E$7,Dados!$J$1:$J$1870,"&gt;="&amp;$A32,Dados!$J$1:$J$1870,"&lt;="&amp;EOMONTH($A32,0))</f>
        <v>3233.58</v>
      </c>
      <c r="F32" s="7">
        <f>SUMIFS(Dados!$I$1:$I$1870,Dados!$K$1:$K$1870,Tp.Despesas!F$7,Dados!$J$1:$J$1870,"&gt;="&amp;$A32,Dados!$J$1:$J$1870,"&lt;="&amp;EOMONTH($A32,0))</f>
        <v>56464</v>
      </c>
      <c r="G32" s="7">
        <f>SUMIFS(Dados!$I$1:$I$1870,Dados!$K$1:$K$1870,Tp.Despesas!G$7,Dados!$J$1:$J$1870,"&gt;="&amp;$A32,Dados!$J$1:$J$1870,"&lt;="&amp;EOMONTH($A32,0))</f>
        <v>61960.800000000003</v>
      </c>
      <c r="H32" s="7">
        <f>SUMIFS(Dados!$I$1:$I$1870,Dados!$K$1:$K$1870,Tp.Despesas!H$7,Dados!$J$1:$J$1870,"&gt;="&amp;$A32,Dados!$J$1:$J$1870,"&lt;="&amp;EOMONTH($A32,0))</f>
        <v>0</v>
      </c>
      <c r="I32" s="7">
        <f>SUMIFS(Dados!$I$1:$I$1870,Dados!$K$1:$K$1870,Tp.Despesas!I$7,Dados!$J$1:$J$1870,"&gt;="&amp;$A32,Dados!$J$1:$J$1870,"&lt;="&amp;EOMONTH($A32,0))</f>
        <v>0</v>
      </c>
      <c r="J32" s="19">
        <f t="shared" si="0"/>
        <v>121773.38</v>
      </c>
    </row>
    <row r="33" spans="1:10" ht="27.95" customHeight="1" x14ac:dyDescent="0.25">
      <c r="A33" s="43">
        <f t="shared" si="1"/>
        <v>45383</v>
      </c>
      <c r="B33" s="31"/>
      <c r="C33" s="7">
        <f>SUMIFS(Dados!$I$1:$I$1870,Dados!$K$1:$K$1870,Tp.Despesas!C$7,Dados!$J$1:$J$1870,"&gt;="&amp;$A33,Dados!$J$1:$J$1870,"&lt;="&amp;EOMONTH($A33,0))</f>
        <v>25115</v>
      </c>
      <c r="D33" s="7">
        <f>SUMIFS(Dados!$I$1:$I$1870,Dados!$K$1:$K$1870,Tp.Despesas!D$7,Dados!$J$1:$J$1870,"&gt;="&amp;$A33,Dados!$J$1:$J$1870,"&lt;="&amp;EOMONTH($A33,0))</f>
        <v>0</v>
      </c>
      <c r="E33" s="7">
        <f>SUMIFS(Dados!$I$1:$I$1870,Dados!$K$1:$K$1870,Tp.Despesas!E$7,Dados!$J$1:$J$1870,"&gt;="&amp;$A33,Dados!$J$1:$J$1870,"&lt;="&amp;EOMONTH($A33,0))</f>
        <v>3563.58</v>
      </c>
      <c r="F33" s="7">
        <f>SUMIFS(Dados!$I$1:$I$1870,Dados!$K$1:$K$1870,Tp.Despesas!F$7,Dados!$J$1:$J$1870,"&gt;="&amp;$A33,Dados!$J$1:$J$1870,"&lt;="&amp;EOMONTH($A33,0))</f>
        <v>108407.13</v>
      </c>
      <c r="G33" s="7">
        <f>SUMIFS(Dados!$I$1:$I$1870,Dados!$K$1:$K$1870,Tp.Despesas!G$7,Dados!$J$1:$J$1870,"&gt;="&amp;$A33,Dados!$J$1:$J$1870,"&lt;="&amp;EOMONTH($A33,0))</f>
        <v>33797.799999999996</v>
      </c>
      <c r="H33" s="7">
        <f>SUMIFS(Dados!$I$1:$I$1870,Dados!$K$1:$K$1870,Tp.Despesas!H$7,Dados!$J$1:$J$1870,"&gt;="&amp;$A33,Dados!$J$1:$J$1870,"&lt;="&amp;EOMONTH($A33,0))</f>
        <v>0</v>
      </c>
      <c r="I33" s="7">
        <f>SUMIFS(Dados!$I$1:$I$1870,Dados!$K$1:$K$1870,Tp.Despesas!I$7,Dados!$J$1:$J$1870,"&gt;="&amp;$A33,Dados!$J$1:$J$1870,"&lt;="&amp;EOMONTH($A33,0))</f>
        <v>0</v>
      </c>
      <c r="J33" s="18">
        <f t="shared" si="0"/>
        <v>170883.51</v>
      </c>
    </row>
    <row r="34" spans="1:10" ht="27.95" customHeight="1" x14ac:dyDescent="0.25">
      <c r="A34" s="43">
        <f t="shared" si="1"/>
        <v>45413</v>
      </c>
      <c r="B34" s="31"/>
      <c r="C34" s="7">
        <f>SUMIFS(Dados!$I$1:$I$1870,Dados!$K$1:$K$1870,Tp.Despesas!C$7,Dados!$J$1:$J$1870,"&gt;="&amp;$A34,Dados!$J$1:$J$1870,"&lt;="&amp;EOMONTH($A34,0))</f>
        <v>115</v>
      </c>
      <c r="D34" s="7">
        <f>SUMIFS(Dados!$I$1:$I$1870,Dados!$K$1:$K$1870,Tp.Despesas!D$7,Dados!$J$1:$J$1870,"&gt;="&amp;$A34,Dados!$J$1:$J$1870,"&lt;="&amp;EOMONTH($A34,0))</f>
        <v>0</v>
      </c>
      <c r="E34" s="7">
        <f>SUMIFS(Dados!$I$1:$I$1870,Dados!$K$1:$K$1870,Tp.Despesas!E$7,Dados!$J$1:$J$1870,"&gt;="&amp;$A34,Dados!$J$1:$J$1870,"&lt;="&amp;EOMONTH($A34,0))</f>
        <v>3653.58</v>
      </c>
      <c r="F34" s="7">
        <f>SUMIFS(Dados!$I$1:$I$1870,Dados!$K$1:$K$1870,Tp.Despesas!F$7,Dados!$J$1:$J$1870,"&gt;="&amp;$A34,Dados!$J$1:$J$1870,"&lt;="&amp;EOMONTH($A34,0))</f>
        <v>17761.45</v>
      </c>
      <c r="G34" s="7">
        <f>SUMIFS(Dados!$I$1:$I$1870,Dados!$K$1:$K$1870,Tp.Despesas!G$7,Dados!$J$1:$J$1870,"&gt;="&amp;$A34,Dados!$J$1:$J$1870,"&lt;="&amp;EOMONTH($A34,0))</f>
        <v>43574.970000000008</v>
      </c>
      <c r="H34" s="7">
        <f>SUMIFS(Dados!$I$1:$I$1870,Dados!$K$1:$K$1870,Tp.Despesas!H$7,Dados!$J$1:$J$1870,"&gt;="&amp;$A34,Dados!$J$1:$J$1870,"&lt;="&amp;EOMONTH($A34,0))</f>
        <v>0</v>
      </c>
      <c r="I34" s="7">
        <f>SUMIFS(Dados!$I$1:$I$1870,Dados!$K$1:$K$1870,Tp.Despesas!I$7,Dados!$J$1:$J$1870,"&gt;="&amp;$A34,Dados!$J$1:$J$1870,"&lt;="&amp;EOMONTH($A34,0))</f>
        <v>27.37</v>
      </c>
      <c r="J34" s="19">
        <f t="shared" si="0"/>
        <v>65132.37000000001</v>
      </c>
    </row>
    <row r="35" spans="1:10" ht="27.95" customHeight="1" x14ac:dyDescent="0.25">
      <c r="A35" s="43">
        <f t="shared" si="1"/>
        <v>45444</v>
      </c>
      <c r="B35" s="31"/>
      <c r="C35" s="7">
        <f>SUMIFS(Dados!$I$1:$I$1870,Dados!$K$1:$K$1870,Tp.Despesas!C$7,Dados!$J$1:$J$1870,"&gt;="&amp;$A35,Dados!$J$1:$J$1870,"&lt;="&amp;EOMONTH($A35,0))</f>
        <v>115</v>
      </c>
      <c r="D35" s="7">
        <f>SUMIFS(Dados!$I$1:$I$1870,Dados!$K$1:$K$1870,Tp.Despesas!D$7,Dados!$J$1:$J$1870,"&gt;="&amp;$A35,Dados!$J$1:$J$1870,"&lt;="&amp;EOMONTH($A35,0))</f>
        <v>0</v>
      </c>
      <c r="E35" s="7">
        <f>SUMIFS(Dados!$I$1:$I$1870,Dados!$K$1:$K$1870,Tp.Despesas!E$7,Dados!$J$1:$J$1870,"&gt;="&amp;$A35,Dados!$J$1:$J$1870,"&lt;="&amp;EOMONTH($A35,0))</f>
        <v>7112.8499999999995</v>
      </c>
      <c r="F35" s="7">
        <f>SUMIFS(Dados!$I$1:$I$1870,Dados!$K$1:$K$1870,Tp.Despesas!F$7,Dados!$J$1:$J$1870,"&gt;="&amp;$A35,Dados!$J$1:$J$1870,"&lt;="&amp;EOMONTH($A35,0))</f>
        <v>19280.510000000002</v>
      </c>
      <c r="G35" s="7">
        <f>SUMIFS(Dados!$I$1:$I$1870,Dados!$K$1:$K$1870,Tp.Despesas!G$7,Dados!$J$1:$J$1870,"&gt;="&amp;$A35,Dados!$J$1:$J$1870,"&lt;="&amp;EOMONTH($A35,0))</f>
        <v>44807.790000000008</v>
      </c>
      <c r="H35" s="7">
        <f>SUMIFS(Dados!$I$1:$I$1870,Dados!$K$1:$K$1870,Tp.Despesas!H$7,Dados!$J$1:$J$1870,"&gt;="&amp;$A35,Dados!$J$1:$J$1870,"&lt;="&amp;EOMONTH($A35,0))</f>
        <v>0</v>
      </c>
      <c r="I35" s="7">
        <f>SUMIFS(Dados!$I$1:$I$1870,Dados!$K$1:$K$1870,Tp.Despesas!I$7,Dados!$J$1:$J$1870,"&gt;="&amp;$A35,Dados!$J$1:$J$1870,"&lt;="&amp;EOMONTH($A35,0))</f>
        <v>2961.33</v>
      </c>
      <c r="J35" s="19">
        <f t="shared" si="0"/>
        <v>74277.48000000001</v>
      </c>
    </row>
    <row r="36" spans="1:10" ht="27.95" customHeight="1" x14ac:dyDescent="0.25">
      <c r="A36" s="43">
        <f t="shared" si="1"/>
        <v>45474</v>
      </c>
      <c r="B36" s="31"/>
      <c r="C36" s="7">
        <f>SUMIFS(Dados!$I$1:$I$1870,Dados!$K$1:$K$1870,Tp.Despesas!C$7,Dados!$J$1:$J$1870,"&gt;="&amp;$A36,Dados!$J$1:$J$1870,"&lt;="&amp;EOMONTH($A36,0))</f>
        <v>115</v>
      </c>
      <c r="D36" s="7">
        <f>SUMIFS(Dados!$I$1:$I$1870,Dados!$K$1:$K$1870,Tp.Despesas!D$7,Dados!$J$1:$J$1870,"&gt;="&amp;$A36,Dados!$J$1:$J$1870,"&lt;="&amp;EOMONTH($A36,0))</f>
        <v>0</v>
      </c>
      <c r="E36" s="7">
        <f>SUMIFS(Dados!$I$1:$I$1870,Dados!$K$1:$K$1870,Tp.Despesas!E$7,Dados!$J$1:$J$1870,"&gt;="&amp;$A36,Dados!$J$1:$J$1870,"&lt;="&amp;EOMONTH($A36,0))</f>
        <v>4140.25</v>
      </c>
      <c r="F36" s="7">
        <f>SUMIFS(Dados!$I$1:$I$1870,Dados!$K$1:$K$1870,Tp.Despesas!F$7,Dados!$J$1:$J$1870,"&gt;="&amp;$A36,Dados!$J$1:$J$1870,"&lt;="&amp;EOMONTH($A36,0))</f>
        <v>31611.769999999997</v>
      </c>
      <c r="G36" s="7">
        <f>SUMIFS(Dados!$I$1:$I$1870,Dados!$K$1:$K$1870,Tp.Despesas!G$7,Dados!$J$1:$J$1870,"&gt;="&amp;$A36,Dados!$J$1:$J$1870,"&lt;="&amp;EOMONTH($A36,0))</f>
        <v>23991.120000000003</v>
      </c>
      <c r="H36" s="7">
        <f>SUMIFS(Dados!$I$1:$I$1870,Dados!$K$1:$K$1870,Tp.Despesas!H$7,Dados!$J$1:$J$1870,"&gt;="&amp;$A36,Dados!$J$1:$J$1870,"&lt;="&amp;EOMONTH($A36,0))</f>
        <v>7595</v>
      </c>
      <c r="I36" s="7">
        <f>SUMIFS(Dados!$I$1:$I$1870,Dados!$K$1:$K$1870,Tp.Despesas!I$7,Dados!$J$1:$J$1870,"&gt;="&amp;$A36,Dados!$J$1:$J$1870,"&lt;="&amp;EOMONTH($A36,0))</f>
        <v>0</v>
      </c>
      <c r="J36" s="19">
        <f t="shared" si="0"/>
        <v>67453.14</v>
      </c>
    </row>
    <row r="37" spans="1:10" ht="27.95" customHeight="1" x14ac:dyDescent="0.25">
      <c r="A37" s="43">
        <f t="shared" si="1"/>
        <v>45505</v>
      </c>
      <c r="B37" s="31"/>
      <c r="C37" s="7">
        <f>SUMIFS(Dados!$I$1:$I$1870,Dados!$K$1:$K$1870,Tp.Despesas!C$7,Dados!$J$1:$J$1870,"&gt;="&amp;$A37,Dados!$J$1:$J$1870,"&lt;="&amp;EOMONTH($A37,0))</f>
        <v>12615</v>
      </c>
      <c r="D37" s="7">
        <f>SUMIFS(Dados!$I$1:$I$1870,Dados!$K$1:$K$1870,Tp.Despesas!D$7,Dados!$J$1:$J$1870,"&gt;="&amp;$A37,Dados!$J$1:$J$1870,"&lt;="&amp;EOMONTH($A37,0))</f>
        <v>0</v>
      </c>
      <c r="E37" s="7">
        <f>SUMIFS(Dados!$I$1:$I$1870,Dados!$K$1:$K$1870,Tp.Despesas!E$7,Dados!$J$1:$J$1870,"&gt;="&amp;$A37,Dados!$J$1:$J$1870,"&lt;="&amp;EOMONTH($A37,0))</f>
        <v>4053.5800000000004</v>
      </c>
      <c r="F37" s="7">
        <f>SUMIFS(Dados!$I$1:$I$1870,Dados!$K$1:$K$1870,Tp.Despesas!F$7,Dados!$J$1:$J$1870,"&gt;="&amp;$A37,Dados!$J$1:$J$1870,"&lt;="&amp;EOMONTH($A37,0))</f>
        <v>11761.13</v>
      </c>
      <c r="G37" s="7">
        <f>SUMIFS(Dados!$I$1:$I$1870,Dados!$K$1:$K$1870,Tp.Despesas!G$7,Dados!$J$1:$J$1870,"&gt;="&amp;$A37,Dados!$J$1:$J$1870,"&lt;="&amp;EOMONTH($A37,0))</f>
        <v>20064.849999999999</v>
      </c>
      <c r="H37" s="7">
        <f>SUMIFS(Dados!$I$1:$I$1870,Dados!$K$1:$K$1870,Tp.Despesas!H$7,Dados!$J$1:$J$1870,"&gt;="&amp;$A37,Dados!$J$1:$J$1870,"&lt;="&amp;EOMONTH($A37,0))</f>
        <v>0</v>
      </c>
      <c r="I37" s="7">
        <f>SUMIFS(Dados!$I$1:$I$1870,Dados!$K$1:$K$1870,Tp.Despesas!I$7,Dados!$J$1:$J$1870,"&gt;="&amp;$A37,Dados!$J$1:$J$1870,"&lt;="&amp;EOMONTH($A37,0))</f>
        <v>0</v>
      </c>
      <c r="J37" s="19">
        <f t="shared" si="0"/>
        <v>48494.559999999998</v>
      </c>
    </row>
    <row r="38" spans="1:10" ht="27.95" customHeight="1" x14ac:dyDescent="0.25">
      <c r="A38" s="43">
        <f t="shared" si="1"/>
        <v>45536</v>
      </c>
      <c r="B38" s="31"/>
      <c r="C38" s="7">
        <f>SUMIFS(Dados!$I$1:$I$1870,Dados!$K$1:$K$1870,Tp.Despesas!C$7,Dados!$J$1:$J$1870,"&gt;="&amp;$A38,Dados!$J$1:$J$1870,"&lt;="&amp;EOMONTH($A38,0))</f>
        <v>160.68</v>
      </c>
      <c r="D38" s="7">
        <f>SUMIFS(Dados!$I$1:$I$1870,Dados!$K$1:$K$1870,Tp.Despesas!D$7,Dados!$J$1:$J$1870,"&gt;="&amp;$A38,Dados!$J$1:$J$1870,"&lt;="&amp;EOMONTH($A38,0))</f>
        <v>0</v>
      </c>
      <c r="E38" s="7">
        <f>SUMIFS(Dados!$I$1:$I$1870,Dados!$K$1:$K$1870,Tp.Despesas!E$7,Dados!$J$1:$J$1870,"&gt;="&amp;$A38,Dados!$J$1:$J$1870,"&lt;="&amp;EOMONTH($A38,0))</f>
        <v>3719.84</v>
      </c>
      <c r="F38" s="7">
        <f>SUMIFS(Dados!$I$1:$I$1870,Dados!$K$1:$K$1870,Tp.Despesas!F$7,Dados!$J$1:$J$1870,"&gt;="&amp;$A38,Dados!$J$1:$J$1870,"&lt;="&amp;EOMONTH($A38,0))</f>
        <v>32596.46</v>
      </c>
      <c r="G38" s="7">
        <f>SUMIFS(Dados!$I$1:$I$1870,Dados!$K$1:$K$1870,Tp.Despesas!G$7,Dados!$J$1:$J$1870,"&gt;="&amp;$A38,Dados!$J$1:$J$1870,"&lt;="&amp;EOMONTH($A38,0))</f>
        <v>15610.25</v>
      </c>
      <c r="H38" s="7">
        <f>SUMIFS(Dados!$I$1:$I$1870,Dados!$K$1:$K$1870,Tp.Despesas!H$7,Dados!$J$1:$J$1870,"&gt;="&amp;$A38,Dados!$J$1:$J$1870,"&lt;="&amp;EOMONTH($A38,0))</f>
        <v>0</v>
      </c>
      <c r="I38" s="7">
        <f>SUMIFS(Dados!$I$1:$I$1870,Dados!$K$1:$K$1870,Tp.Despesas!I$7,Dados!$J$1:$J$1870,"&gt;="&amp;$A38,Dados!$J$1:$J$1870,"&lt;="&amp;EOMONTH($A38,0))</f>
        <v>0</v>
      </c>
      <c r="J38" s="19">
        <f t="shared" si="0"/>
        <v>52087.229999999996</v>
      </c>
    </row>
    <row r="39" spans="1:10" ht="27.95" customHeight="1" x14ac:dyDescent="0.25">
      <c r="A39" s="43">
        <f t="shared" si="1"/>
        <v>45566</v>
      </c>
      <c r="B39" s="31"/>
      <c r="C39" s="7">
        <f>SUMIFS(Dados!$I$1:$I$1870,Dados!$K$1:$K$1870,Tp.Despesas!C$7,Dados!$J$1:$J$1870,"&gt;="&amp;$A39,Dados!$J$1:$J$1870,"&lt;="&amp;EOMONTH($A39,0))</f>
        <v>255.15</v>
      </c>
      <c r="D39" s="7">
        <f>SUMIFS(Dados!$I$1:$I$1870,Dados!$K$1:$K$1870,Tp.Despesas!D$7,Dados!$J$1:$J$1870,"&gt;="&amp;$A39,Dados!$J$1:$J$1870,"&lt;="&amp;EOMONTH($A39,0))</f>
        <v>512</v>
      </c>
      <c r="E39" s="7">
        <f>SUMIFS(Dados!$I$1:$I$1870,Dados!$K$1:$K$1870,Tp.Despesas!E$7,Dados!$J$1:$J$1870,"&gt;="&amp;$A39,Dados!$J$1:$J$1870,"&lt;="&amp;EOMONTH($A39,0))</f>
        <v>1775.72</v>
      </c>
      <c r="F39" s="7">
        <f>SUMIFS(Dados!$I$1:$I$1870,Dados!$K$1:$K$1870,Tp.Despesas!F$7,Dados!$J$1:$J$1870,"&gt;="&amp;$A39,Dados!$J$1:$J$1870,"&lt;="&amp;EOMONTH($A39,0))</f>
        <v>2551.0099999999998</v>
      </c>
      <c r="G39" s="7">
        <f>SUMIFS(Dados!$I$1:$I$1870,Dados!$K$1:$K$1870,Tp.Despesas!G$7,Dados!$J$1:$J$1870,"&gt;="&amp;$A39,Dados!$J$1:$J$1870,"&lt;="&amp;EOMONTH($A39,0))</f>
        <v>13604.91</v>
      </c>
      <c r="H39" s="7">
        <f>SUMIFS(Dados!$I$1:$I$1870,Dados!$K$1:$K$1870,Tp.Despesas!H$7,Dados!$J$1:$J$1870,"&gt;="&amp;$A39,Dados!$J$1:$J$1870,"&lt;="&amp;EOMONTH($A39,0))</f>
        <v>0</v>
      </c>
      <c r="I39" s="7">
        <f>SUMIFS(Dados!$I$1:$I$1870,Dados!$K$1:$K$1870,Tp.Despesas!I$7,Dados!$J$1:$J$1870,"&gt;="&amp;$A39,Dados!$J$1:$J$1870,"&lt;="&amp;EOMONTH($A39,0))</f>
        <v>0</v>
      </c>
      <c r="J39" s="19">
        <f t="shared" si="0"/>
        <v>18698.79</v>
      </c>
    </row>
    <row r="40" spans="1:10" ht="27.95" customHeight="1" x14ac:dyDescent="0.25">
      <c r="A40" s="43">
        <f t="shared" si="1"/>
        <v>45597</v>
      </c>
      <c r="B40" s="31"/>
      <c r="C40" s="7">
        <f>SUMIFS(Dados!$I$1:$I$1870,Dados!$K$1:$K$1870,Tp.Despesas!C$7,Dados!$J$1:$J$1870,"&gt;="&amp;$A40,Dados!$J$1:$J$1870,"&lt;="&amp;EOMONTH($A40,0))</f>
        <v>230</v>
      </c>
      <c r="D40" s="7">
        <f>SUMIFS(Dados!$I$1:$I$1870,Dados!$K$1:$K$1870,Tp.Despesas!D$7,Dados!$J$1:$J$1870,"&gt;="&amp;$A40,Dados!$J$1:$J$1870,"&lt;="&amp;EOMONTH($A40,0))</f>
        <v>0</v>
      </c>
      <c r="E40" s="7">
        <f>SUMIFS(Dados!$I$1:$I$1870,Dados!$K$1:$K$1870,Tp.Despesas!E$7,Dados!$J$1:$J$1870,"&gt;="&amp;$A40,Dados!$J$1:$J$1870,"&lt;="&amp;EOMONTH($A40,0))</f>
        <v>1893.8</v>
      </c>
      <c r="F40" s="7">
        <f>SUMIFS(Dados!$I$1:$I$1870,Dados!$K$1:$K$1870,Tp.Despesas!F$7,Dados!$J$1:$J$1870,"&gt;="&amp;$A40,Dados!$J$1:$J$1870,"&lt;="&amp;EOMONTH($A40,0))</f>
        <v>1964.7</v>
      </c>
      <c r="G40" s="7">
        <f>SUMIFS(Dados!$I$1:$I$1870,Dados!$K$1:$K$1870,Tp.Despesas!G$7,Dados!$J$1:$J$1870,"&gt;="&amp;$A40,Dados!$J$1:$J$1870,"&lt;="&amp;EOMONTH($A40,0))</f>
        <v>14810.11</v>
      </c>
      <c r="H40" s="7">
        <f>SUMIFS(Dados!$I$1:$I$1870,Dados!$K$1:$K$1870,Tp.Despesas!H$7,Dados!$J$1:$J$1870,"&gt;="&amp;$A40,Dados!$J$1:$J$1870,"&lt;="&amp;EOMONTH($A40,0))</f>
        <v>0</v>
      </c>
      <c r="I40" s="7">
        <f>SUMIFS(Dados!$I$1:$I$1870,Dados!$K$1:$K$1870,Tp.Despesas!I$7,Dados!$J$1:$J$1870,"&gt;="&amp;$A40,Dados!$J$1:$J$1870,"&lt;="&amp;EOMONTH($A40,0))</f>
        <v>0</v>
      </c>
      <c r="J40" s="19">
        <f t="shared" si="0"/>
        <v>18898.61</v>
      </c>
    </row>
    <row r="41" spans="1:10" ht="27.95" customHeight="1" x14ac:dyDescent="0.25">
      <c r="A41" s="43">
        <f t="shared" si="1"/>
        <v>45627</v>
      </c>
      <c r="B41" s="31"/>
      <c r="C41" s="7">
        <f>SUMIFS(Dados!$I$1:$I$1870,Dados!$K$1:$K$1870,Tp.Despesas!C$7,Dados!$J$1:$J$1870,"&gt;="&amp;$A41,Dados!$J$1:$J$1870,"&lt;="&amp;EOMONTH($A41,0))</f>
        <v>0</v>
      </c>
      <c r="D41" s="7">
        <f>SUMIFS(Dados!$I$1:$I$1870,Dados!$K$1:$K$1870,Tp.Despesas!D$7,Dados!$J$1:$J$1870,"&gt;="&amp;$A41,Dados!$J$1:$J$1870,"&lt;="&amp;EOMONTH($A41,0))</f>
        <v>0</v>
      </c>
      <c r="E41" s="7">
        <f>SUMIFS(Dados!$I$1:$I$1870,Dados!$K$1:$K$1870,Tp.Despesas!E$7,Dados!$J$1:$J$1870,"&gt;="&amp;$A41,Dados!$J$1:$J$1870,"&lt;="&amp;EOMONTH($A41,0))</f>
        <v>1765</v>
      </c>
      <c r="F41" s="7">
        <f>SUMIFS(Dados!$I$1:$I$1870,Dados!$K$1:$K$1870,Tp.Despesas!F$7,Dados!$J$1:$J$1870,"&gt;="&amp;$A41,Dados!$J$1:$J$1870,"&lt;="&amp;EOMONTH($A41,0))</f>
        <v>0</v>
      </c>
      <c r="G41" s="7">
        <f>SUMIFS(Dados!$I$1:$I$1870,Dados!$K$1:$K$1870,Tp.Despesas!G$7,Dados!$J$1:$J$1870,"&gt;="&amp;$A41,Dados!$J$1:$J$1870,"&lt;="&amp;EOMONTH($A41,0))</f>
        <v>10581.11</v>
      </c>
      <c r="H41" s="7">
        <f>SUMIFS(Dados!$I$1:$I$1870,Dados!$K$1:$K$1870,Tp.Despesas!H$7,Dados!$J$1:$J$1870,"&gt;="&amp;$A41,Dados!$J$1:$J$1870,"&lt;="&amp;EOMONTH($A41,0))</f>
        <v>1360</v>
      </c>
      <c r="I41" s="7">
        <f>SUMIFS(Dados!$I$1:$I$1870,Dados!$K$1:$K$1870,Tp.Despesas!I$7,Dados!$J$1:$J$1870,"&gt;="&amp;$A41,Dados!$J$1:$J$1870,"&lt;="&amp;EOMONTH($A41,0))</f>
        <v>0</v>
      </c>
      <c r="J41" s="18">
        <f t="shared" si="0"/>
        <v>13706.11</v>
      </c>
    </row>
    <row r="42" spans="1:10" ht="27.95" customHeight="1" x14ac:dyDescent="0.25">
      <c r="A42" s="43">
        <f t="shared" si="1"/>
        <v>45658</v>
      </c>
      <c r="B42" s="31"/>
      <c r="C42" s="7">
        <f>SUMIFS(Dados!$I$1:$I$1870,Dados!$K$1:$K$1870,Tp.Despesas!C$7,Dados!$J$1:$J$1870,"&gt;="&amp;$A42,Dados!$J$1:$J$1870,"&lt;="&amp;EOMONTH($A42,0))</f>
        <v>0</v>
      </c>
      <c r="D42" s="7">
        <f>SUMIFS(Dados!$I$1:$I$1870,Dados!$K$1:$K$1870,Tp.Despesas!D$7,Dados!$J$1:$J$1870,"&gt;="&amp;$A42,Dados!$J$1:$J$1870,"&lt;="&amp;EOMONTH($A42,0))</f>
        <v>0</v>
      </c>
      <c r="E42" s="7">
        <f>SUMIFS(Dados!$I$1:$I$1870,Dados!$K$1:$K$1870,Tp.Despesas!E$7,Dados!$J$1:$J$1870,"&gt;="&amp;$A42,Dados!$J$1:$J$1870,"&lt;="&amp;EOMONTH($A42,0))</f>
        <v>216</v>
      </c>
      <c r="F42" s="7">
        <f>SUMIFS(Dados!$I$1:$I$1870,Dados!$K$1:$K$1870,Tp.Despesas!F$7,Dados!$J$1:$J$1870,"&gt;="&amp;$A42,Dados!$J$1:$J$1870,"&lt;="&amp;EOMONTH($A42,0))</f>
        <v>1030.8499999999999</v>
      </c>
      <c r="G42" s="7">
        <f>SUMIFS(Dados!$I$1:$I$1870,Dados!$K$1:$K$1870,Tp.Despesas!G$7,Dados!$J$1:$J$1870,"&gt;="&amp;$A42,Dados!$J$1:$J$1870,"&lt;="&amp;EOMONTH($A42,0))</f>
        <v>7167.12</v>
      </c>
      <c r="H42" s="7">
        <f>SUMIFS(Dados!$I$1:$I$1870,Dados!$K$1:$K$1870,Tp.Despesas!H$7,Dados!$J$1:$J$1870,"&gt;="&amp;$A42,Dados!$J$1:$J$1870,"&lt;="&amp;EOMONTH($A42,0))</f>
        <v>0</v>
      </c>
      <c r="I42" s="7">
        <f>SUMIFS(Dados!$I$1:$I$1870,Dados!$K$1:$K$1870,Tp.Despesas!I$7,Dados!$J$1:$J$1870,"&gt;="&amp;$A42,Dados!$J$1:$J$1870,"&lt;="&amp;EOMONTH($A42,0))</f>
        <v>0</v>
      </c>
      <c r="J42" s="19">
        <f t="shared" si="0"/>
        <v>8413.9699999999993</v>
      </c>
    </row>
    <row r="43" spans="1:10" ht="27.95" customHeight="1" x14ac:dyDescent="0.25">
      <c r="A43" s="43">
        <f t="shared" si="1"/>
        <v>45689</v>
      </c>
      <c r="B43" s="31"/>
      <c r="C43" s="7">
        <f>SUMIFS(Dados!$I$1:$I$1870,Dados!$K$1:$K$1870,Tp.Despesas!C$7,Dados!$J$1:$J$1870,"&gt;="&amp;$A43,Dados!$J$1:$J$1870,"&lt;="&amp;EOMONTH($A43,0))</f>
        <v>12500</v>
      </c>
      <c r="D43" s="7">
        <f>SUMIFS(Dados!$I$1:$I$1870,Dados!$K$1:$K$1870,Tp.Despesas!D$7,Dados!$J$1:$J$1870,"&gt;="&amp;$A43,Dados!$J$1:$J$1870,"&lt;="&amp;EOMONTH($A43,0))</f>
        <v>0</v>
      </c>
      <c r="E43" s="7">
        <f>SUMIFS(Dados!$I$1:$I$1870,Dados!$K$1:$K$1870,Tp.Despesas!E$7,Dados!$J$1:$J$1870,"&gt;="&amp;$A43,Dados!$J$1:$J$1870,"&lt;="&amp;EOMONTH($A43,0))</f>
        <v>660</v>
      </c>
      <c r="F43" s="7">
        <f>SUMIFS(Dados!$I$1:$I$1870,Dados!$K$1:$K$1870,Tp.Despesas!F$7,Dados!$J$1:$J$1870,"&gt;="&amp;$A43,Dados!$J$1:$J$1870,"&lt;="&amp;EOMONTH($A43,0))</f>
        <v>1788.2</v>
      </c>
      <c r="G43" s="7">
        <f>SUMIFS(Dados!$I$1:$I$1870,Dados!$K$1:$K$1870,Tp.Despesas!G$7,Dados!$J$1:$J$1870,"&gt;="&amp;$A43,Dados!$J$1:$J$1870,"&lt;="&amp;EOMONTH($A43,0))</f>
        <v>2785.96</v>
      </c>
      <c r="H43" s="7">
        <f>SUMIFS(Dados!$I$1:$I$1870,Dados!$K$1:$K$1870,Tp.Despesas!H$7,Dados!$J$1:$J$1870,"&gt;="&amp;$A43,Dados!$J$1:$J$1870,"&lt;="&amp;EOMONTH($A43,0))</f>
        <v>0</v>
      </c>
      <c r="I43" s="7">
        <f>SUMIFS(Dados!$I$1:$I$1870,Dados!$K$1:$K$1870,Tp.Despesas!I$7,Dados!$J$1:$J$1870,"&gt;="&amp;$A43,Dados!$J$1:$J$1870,"&lt;="&amp;EOMONTH($A43,0))</f>
        <v>0</v>
      </c>
      <c r="J43" s="19">
        <f t="shared" si="0"/>
        <v>17734.16</v>
      </c>
    </row>
    <row r="44" spans="1:10" ht="27.95" customHeight="1" thickBot="1" x14ac:dyDescent="0.3">
      <c r="A44" s="43">
        <f t="shared" si="1"/>
        <v>45717</v>
      </c>
      <c r="B44" s="31"/>
      <c r="C44" s="7">
        <f>SUMIFS(Dados!$I$1:$I$1870,Dados!$K$1:$K$1870,Tp.Despesas!C$7,Dados!$J$1:$J$1870,"&gt;="&amp;$A44,Dados!$J$1:$J$1870,"&lt;="&amp;EOMONTH($A44,0))</f>
        <v>0</v>
      </c>
      <c r="D44" s="7">
        <f>SUMIFS(Dados!$I$1:$I$1870,Dados!$K$1:$K$1870,Tp.Despesas!D$7,Dados!$J$1:$J$1870,"&gt;="&amp;$A44,Dados!$J$1:$J$1870,"&lt;="&amp;EOMONTH($A44,0))</f>
        <v>0</v>
      </c>
      <c r="E44" s="7">
        <f>SUMIFS(Dados!$I$1:$I$1870,Dados!$K$1:$K$1870,Tp.Despesas!E$7,Dados!$J$1:$J$1870,"&gt;="&amp;$A44,Dados!$J$1:$J$1870,"&lt;="&amp;EOMONTH($A44,0))</f>
        <v>0</v>
      </c>
      <c r="F44" s="7">
        <f>SUMIFS(Dados!$I$1:$I$1870,Dados!$K$1:$K$1870,Tp.Despesas!F$7,Dados!$J$1:$J$1870,"&gt;="&amp;$A44,Dados!$J$1:$J$1870,"&lt;="&amp;EOMONTH($A44,0))</f>
        <v>0</v>
      </c>
      <c r="G44" s="7">
        <f>SUMIFS(Dados!$I$1:$I$1870,Dados!$K$1:$K$1870,Tp.Despesas!G$7,Dados!$J$1:$J$1870,"&gt;="&amp;$A44,Dados!$J$1:$J$1870,"&lt;="&amp;EOMONTH($A44,0))</f>
        <v>0</v>
      </c>
      <c r="H44" s="7">
        <f>SUMIFS(Dados!$I$1:$I$1870,Dados!$K$1:$K$1870,Tp.Despesas!H$7,Dados!$J$1:$J$1870,"&gt;="&amp;$A44,Dados!$J$1:$J$1870,"&lt;="&amp;EOMONTH($A44,0))</f>
        <v>0</v>
      </c>
      <c r="I44" s="7">
        <f>SUMIFS(Dados!$I$1:$I$1870,Dados!$K$1:$K$1870,Tp.Despesas!I$7,Dados!$J$1:$J$1870,"&gt;="&amp;$A44,Dados!$J$1:$J$1870,"&lt;="&amp;EOMONTH($A44,0))</f>
        <v>0</v>
      </c>
      <c r="J44" s="19">
        <f t="shared" si="0"/>
        <v>0</v>
      </c>
    </row>
    <row r="45" spans="1:10" ht="33.950000000000003" customHeight="1" thickTop="1" thickBot="1" x14ac:dyDescent="0.3">
      <c r="A45" s="76" t="s">
        <v>1300</v>
      </c>
      <c r="B45" s="77"/>
      <c r="C45" s="26">
        <f t="shared" ref="C45:J45" si="2">SUM(C9:C44)</f>
        <v>251260.37999999998</v>
      </c>
      <c r="D45" s="26">
        <f t="shared" si="2"/>
        <v>29260.909999999996</v>
      </c>
      <c r="E45" s="26">
        <f t="shared" si="2"/>
        <v>210762.24000000002</v>
      </c>
      <c r="F45" s="26">
        <f t="shared" si="2"/>
        <v>1705868.5099999995</v>
      </c>
      <c r="G45" s="26">
        <f t="shared" si="2"/>
        <v>1382379.7500000005</v>
      </c>
      <c r="H45" s="26">
        <f t="shared" si="2"/>
        <v>30463.879999999997</v>
      </c>
      <c r="I45" s="26">
        <f t="shared" si="2"/>
        <v>8764.880000000001</v>
      </c>
      <c r="J45" s="27">
        <f t="shared" si="2"/>
        <v>3618760.5500000003</v>
      </c>
    </row>
    <row r="46" spans="1:10" ht="17.100000000000001" customHeight="1" thickBot="1" x14ac:dyDescent="0.3">
      <c r="A46" s="78"/>
      <c r="B46" s="79"/>
      <c r="C46" s="28">
        <f t="shared" ref="C46:J46" si="3">C45/$J$45</f>
        <v>6.9432717785099088E-2</v>
      </c>
      <c r="D46" s="28">
        <f t="shared" si="3"/>
        <v>8.0858928342191615E-3</v>
      </c>
      <c r="E46" s="28">
        <f t="shared" si="3"/>
        <v>5.8241554556573247E-2</v>
      </c>
      <c r="F46" s="28">
        <f t="shared" si="3"/>
        <v>0.47139579599982084</v>
      </c>
      <c r="G46" s="28">
        <f t="shared" si="3"/>
        <v>0.38200365315688001</v>
      </c>
      <c r="H46" s="28">
        <f t="shared" si="3"/>
        <v>8.4183188080791897E-3</v>
      </c>
      <c r="I46" s="28">
        <f t="shared" si="3"/>
        <v>2.4220668593283963E-3</v>
      </c>
      <c r="J46" s="29">
        <f t="shared" si="3"/>
        <v>1</v>
      </c>
    </row>
    <row r="48" spans="1:10" x14ac:dyDescent="0.25">
      <c r="J48" s="2">
        <f>RESUMO!L104</f>
        <v>3682827.9200000018</v>
      </c>
    </row>
    <row r="49" spans="10:10" x14ac:dyDescent="0.25">
      <c r="J49" s="6">
        <f>J48-J45</f>
        <v>64067.370000001509</v>
      </c>
    </row>
    <row r="50" spans="10:10" x14ac:dyDescent="0.25">
      <c r="J50" s="32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5"/>
  <sheetViews>
    <sheetView topLeftCell="Z1" workbookViewId="0">
      <selection activeCell="AE26" sqref="AE26"/>
    </sheetView>
  </sheetViews>
  <sheetFormatPr defaultColWidth="8.875" defaultRowHeight="15.75" x14ac:dyDescent="0.25"/>
  <cols>
    <col min="1" max="31" width="15" customWidth="1"/>
    <col min="32" max="32" width="15" bestFit="1" customWidth="1"/>
  </cols>
  <sheetData>
    <row r="1" spans="1:32" x14ac:dyDescent="0.25">
      <c r="A1" t="s">
        <v>1301</v>
      </c>
      <c r="G1" t="s">
        <v>1302</v>
      </c>
      <c r="N1" t="s">
        <v>1303</v>
      </c>
      <c r="R1" t="s">
        <v>1304</v>
      </c>
      <c r="Y1" t="s">
        <v>1305</v>
      </c>
    </row>
    <row r="2" spans="1:32" x14ac:dyDescent="0.25">
      <c r="A2" s="62" t="s">
        <v>1306</v>
      </c>
      <c r="B2" s="62" t="s">
        <v>1307</v>
      </c>
      <c r="C2" s="62" t="s">
        <v>1308</v>
      </c>
      <c r="D2" s="62" t="s">
        <v>1309</v>
      </c>
      <c r="E2" s="62" t="s">
        <v>1310</v>
      </c>
      <c r="F2" s="62"/>
      <c r="G2" s="62" t="s">
        <v>1306</v>
      </c>
      <c r="H2" s="62" t="s">
        <v>1311</v>
      </c>
      <c r="I2" s="62" t="s">
        <v>1312</v>
      </c>
      <c r="J2" s="62" t="s">
        <v>1313</v>
      </c>
      <c r="K2" s="62" t="s">
        <v>1314</v>
      </c>
      <c r="L2" s="62" t="s">
        <v>1315</v>
      </c>
      <c r="M2" s="62" t="s">
        <v>1316</v>
      </c>
      <c r="N2" s="62" t="s">
        <v>1306</v>
      </c>
      <c r="O2" s="62" t="s">
        <v>1317</v>
      </c>
      <c r="P2" s="62" t="s">
        <v>1307</v>
      </c>
      <c r="Q2" s="62" t="s">
        <v>1308</v>
      </c>
      <c r="R2" s="62" t="s">
        <v>1306</v>
      </c>
      <c r="S2" s="62" t="s">
        <v>1317</v>
      </c>
      <c r="T2" s="62" t="s">
        <v>1311</v>
      </c>
      <c r="U2" s="62" t="s">
        <v>1312</v>
      </c>
      <c r="V2" s="62" t="s">
        <v>1313</v>
      </c>
      <c r="W2" s="62" t="s">
        <v>1314</v>
      </c>
      <c r="X2" s="62" t="s">
        <v>1315</v>
      </c>
      <c r="Y2" s="62" t="s">
        <v>1318</v>
      </c>
      <c r="Z2" s="62" t="s">
        <v>1319</v>
      </c>
      <c r="AA2" s="62" t="s">
        <v>1311</v>
      </c>
      <c r="AB2" s="62" t="s">
        <v>1320</v>
      </c>
      <c r="AC2" s="62" t="s">
        <v>1321</v>
      </c>
      <c r="AD2" s="62" t="s">
        <v>1322</v>
      </c>
      <c r="AE2" s="62" t="s">
        <v>1309</v>
      </c>
      <c r="AF2" s="62" t="s">
        <v>1323</v>
      </c>
    </row>
    <row r="3" spans="1:32" x14ac:dyDescent="0.25">
      <c r="A3" t="s">
        <v>1324</v>
      </c>
      <c r="B3" s="63">
        <v>44671</v>
      </c>
      <c r="C3" s="63">
        <v>45767</v>
      </c>
      <c r="D3" t="s">
        <v>1325</v>
      </c>
    </row>
    <row r="4" spans="1:32" x14ac:dyDescent="0.25">
      <c r="A4" t="s">
        <v>1326</v>
      </c>
      <c r="B4" s="63">
        <v>44671</v>
      </c>
      <c r="C4" s="63">
        <v>45767</v>
      </c>
      <c r="D4" t="s">
        <v>1325</v>
      </c>
    </row>
    <row r="5" spans="1:32" x14ac:dyDescent="0.25">
      <c r="A5" t="s">
        <v>1327</v>
      </c>
      <c r="B5" s="63">
        <v>44671</v>
      </c>
      <c r="C5" s="63">
        <v>45767</v>
      </c>
      <c r="D5" t="s">
        <v>1325</v>
      </c>
    </row>
    <row r="6" spans="1:32" x14ac:dyDescent="0.25">
      <c r="A6" t="s">
        <v>1328</v>
      </c>
      <c r="B6" s="63">
        <v>44671</v>
      </c>
      <c r="C6" s="63">
        <v>45767</v>
      </c>
      <c r="D6" t="s">
        <v>1329</v>
      </c>
    </row>
    <row r="7" spans="1:32" x14ac:dyDescent="0.25">
      <c r="G7" t="s">
        <v>1328</v>
      </c>
      <c r="H7" t="s">
        <v>50</v>
      </c>
      <c r="I7" t="s">
        <v>51</v>
      </c>
      <c r="J7" t="s">
        <v>1330</v>
      </c>
      <c r="K7">
        <v>12500</v>
      </c>
      <c r="L7">
        <v>225000</v>
      </c>
      <c r="M7">
        <v>18</v>
      </c>
    </row>
    <row r="8" spans="1:32" x14ac:dyDescent="0.25">
      <c r="Y8" t="s">
        <v>1328</v>
      </c>
      <c r="Z8">
        <v>1</v>
      </c>
      <c r="AA8" t="s">
        <v>50</v>
      </c>
      <c r="AB8" t="s">
        <v>51</v>
      </c>
      <c r="AC8" s="41">
        <v>44717</v>
      </c>
      <c r="AD8">
        <v>12500</v>
      </c>
      <c r="AE8" t="s">
        <v>1331</v>
      </c>
      <c r="AF8" s="41">
        <v>44718</v>
      </c>
    </row>
    <row r="9" spans="1:32" x14ac:dyDescent="0.25">
      <c r="Y9" t="s">
        <v>1328</v>
      </c>
      <c r="Z9">
        <v>2</v>
      </c>
      <c r="AA9" t="s">
        <v>50</v>
      </c>
      <c r="AB9" t="s">
        <v>51</v>
      </c>
      <c r="AC9" s="41">
        <v>44747</v>
      </c>
      <c r="AD9">
        <v>12500</v>
      </c>
      <c r="AE9" t="s">
        <v>1331</v>
      </c>
      <c r="AF9" s="41">
        <v>44778</v>
      </c>
    </row>
    <row r="10" spans="1:32" x14ac:dyDescent="0.25">
      <c r="Y10" t="s">
        <v>1328</v>
      </c>
      <c r="Z10">
        <v>3</v>
      </c>
      <c r="AA10" t="s">
        <v>50</v>
      </c>
      <c r="AB10" t="s">
        <v>51</v>
      </c>
      <c r="AC10" s="41">
        <v>44778</v>
      </c>
      <c r="AD10">
        <v>12500</v>
      </c>
      <c r="AE10" t="s">
        <v>1331</v>
      </c>
      <c r="AF10" s="41">
        <v>44778</v>
      </c>
    </row>
    <row r="11" spans="1:32" x14ac:dyDescent="0.25">
      <c r="Y11" t="s">
        <v>1328</v>
      </c>
      <c r="Z11">
        <v>4</v>
      </c>
      <c r="AA11" t="s">
        <v>50</v>
      </c>
      <c r="AB11" t="s">
        <v>51</v>
      </c>
      <c r="AC11" s="41">
        <v>44809</v>
      </c>
      <c r="AD11">
        <v>12500</v>
      </c>
      <c r="AE11" t="s">
        <v>1331</v>
      </c>
      <c r="AF11" s="41">
        <v>44474</v>
      </c>
    </row>
    <row r="12" spans="1:32" x14ac:dyDescent="0.25">
      <c r="Y12" t="s">
        <v>1328</v>
      </c>
      <c r="Z12">
        <v>5</v>
      </c>
      <c r="AA12" t="s">
        <v>50</v>
      </c>
      <c r="AB12" t="s">
        <v>51</v>
      </c>
      <c r="AC12" s="41">
        <v>44839</v>
      </c>
      <c r="AD12">
        <v>12500</v>
      </c>
      <c r="AE12" t="s">
        <v>1331</v>
      </c>
      <c r="AF12" s="41">
        <v>44915</v>
      </c>
    </row>
    <row r="13" spans="1:32" x14ac:dyDescent="0.25">
      <c r="Y13" t="s">
        <v>1328</v>
      </c>
      <c r="Z13">
        <v>6</v>
      </c>
      <c r="AA13" t="s">
        <v>50</v>
      </c>
      <c r="AB13" t="s">
        <v>51</v>
      </c>
      <c r="AC13" s="41">
        <v>44870</v>
      </c>
      <c r="AD13">
        <v>12500</v>
      </c>
      <c r="AE13" t="s">
        <v>1331</v>
      </c>
      <c r="AF13" s="41">
        <v>44915</v>
      </c>
    </row>
    <row r="14" spans="1:32" x14ac:dyDescent="0.25">
      <c r="Y14" t="s">
        <v>1328</v>
      </c>
      <c r="Z14">
        <v>7</v>
      </c>
      <c r="AA14" t="s">
        <v>50</v>
      </c>
      <c r="AB14" t="s">
        <v>51</v>
      </c>
      <c r="AC14" s="41">
        <v>44900</v>
      </c>
      <c r="AD14">
        <v>12500</v>
      </c>
      <c r="AE14" t="s">
        <v>1331</v>
      </c>
      <c r="AF14" s="41">
        <v>44946</v>
      </c>
    </row>
    <row r="15" spans="1:32" x14ac:dyDescent="0.25">
      <c r="Y15" t="s">
        <v>1328</v>
      </c>
      <c r="Z15">
        <v>8</v>
      </c>
      <c r="AA15" t="s">
        <v>50</v>
      </c>
      <c r="AB15" t="s">
        <v>51</v>
      </c>
      <c r="AC15" s="41">
        <v>44931</v>
      </c>
      <c r="AD15">
        <v>12500</v>
      </c>
      <c r="AE15" t="s">
        <v>1331</v>
      </c>
      <c r="AF15" s="41">
        <v>44946</v>
      </c>
    </row>
    <row r="16" spans="1:32" x14ac:dyDescent="0.25">
      <c r="Y16" t="s">
        <v>1328</v>
      </c>
      <c r="Z16">
        <v>9</v>
      </c>
      <c r="AA16" t="s">
        <v>50</v>
      </c>
      <c r="AB16" t="s">
        <v>51</v>
      </c>
      <c r="AC16" s="41">
        <v>44962</v>
      </c>
      <c r="AD16">
        <v>12500</v>
      </c>
      <c r="AE16" t="s">
        <v>1331</v>
      </c>
      <c r="AF16" s="41">
        <v>45127</v>
      </c>
    </row>
    <row r="17" spans="25:32" x14ac:dyDescent="0.25">
      <c r="Y17" t="s">
        <v>1328</v>
      </c>
      <c r="Z17">
        <v>10</v>
      </c>
      <c r="AA17" t="s">
        <v>50</v>
      </c>
      <c r="AB17" t="s">
        <v>51</v>
      </c>
      <c r="AC17" s="41">
        <v>44990</v>
      </c>
      <c r="AD17">
        <v>12500</v>
      </c>
      <c r="AE17" t="s">
        <v>1331</v>
      </c>
      <c r="AF17" s="41">
        <v>44977</v>
      </c>
    </row>
    <row r="18" spans="25:32" x14ac:dyDescent="0.25">
      <c r="Y18" t="s">
        <v>1328</v>
      </c>
      <c r="Z18">
        <v>11</v>
      </c>
      <c r="AA18" t="s">
        <v>50</v>
      </c>
      <c r="AB18" t="s">
        <v>51</v>
      </c>
      <c r="AC18" s="41">
        <v>45021</v>
      </c>
      <c r="AD18">
        <v>12500</v>
      </c>
      <c r="AE18" t="s">
        <v>1331</v>
      </c>
      <c r="AF18" s="41">
        <v>45051</v>
      </c>
    </row>
    <row r="19" spans="25:32" x14ac:dyDescent="0.25">
      <c r="Y19" t="s">
        <v>1328</v>
      </c>
      <c r="Z19">
        <v>12</v>
      </c>
      <c r="AA19" t="s">
        <v>50</v>
      </c>
      <c r="AB19" t="s">
        <v>51</v>
      </c>
      <c r="AC19" s="41">
        <v>45051</v>
      </c>
      <c r="AD19">
        <v>12500</v>
      </c>
      <c r="AE19" t="s">
        <v>1331</v>
      </c>
      <c r="AF19" s="41">
        <v>45174</v>
      </c>
    </row>
    <row r="20" spans="25:32" x14ac:dyDescent="0.25">
      <c r="Y20" t="s">
        <v>1328</v>
      </c>
      <c r="Z20">
        <v>13</v>
      </c>
      <c r="AA20" t="s">
        <v>50</v>
      </c>
      <c r="AB20" t="s">
        <v>51</v>
      </c>
      <c r="AC20" s="41">
        <v>45082</v>
      </c>
      <c r="AD20">
        <v>12500</v>
      </c>
      <c r="AE20" t="s">
        <v>1331</v>
      </c>
      <c r="AF20" s="41">
        <v>45265</v>
      </c>
    </row>
    <row r="21" spans="25:32" x14ac:dyDescent="0.25">
      <c r="Y21" t="s">
        <v>1328</v>
      </c>
      <c r="Z21">
        <v>14</v>
      </c>
      <c r="AA21" t="s">
        <v>50</v>
      </c>
      <c r="AB21" t="s">
        <v>51</v>
      </c>
      <c r="AC21" s="41">
        <v>45112</v>
      </c>
      <c r="AD21">
        <v>12500</v>
      </c>
      <c r="AE21" t="s">
        <v>1331</v>
      </c>
      <c r="AF21" s="41">
        <v>45402</v>
      </c>
    </row>
    <row r="22" spans="25:32" x14ac:dyDescent="0.25">
      <c r="Y22" t="s">
        <v>1328</v>
      </c>
      <c r="Z22">
        <v>15</v>
      </c>
      <c r="AA22" t="s">
        <v>50</v>
      </c>
      <c r="AB22" t="s">
        <v>51</v>
      </c>
      <c r="AC22" s="41">
        <v>45143</v>
      </c>
      <c r="AD22">
        <v>12500</v>
      </c>
      <c r="AE22" t="s">
        <v>1331</v>
      </c>
      <c r="AF22" s="41">
        <v>45402</v>
      </c>
    </row>
    <row r="23" spans="25:32" x14ac:dyDescent="0.25">
      <c r="Y23" t="s">
        <v>1328</v>
      </c>
      <c r="Z23">
        <v>16</v>
      </c>
      <c r="AA23" t="s">
        <v>50</v>
      </c>
      <c r="AB23" t="s">
        <v>51</v>
      </c>
      <c r="AC23" s="41">
        <v>45174</v>
      </c>
      <c r="AD23">
        <v>12500</v>
      </c>
      <c r="AE23" t="s">
        <v>1331</v>
      </c>
      <c r="AF23" s="41">
        <v>45524</v>
      </c>
    </row>
    <row r="24" spans="25:32" x14ac:dyDescent="0.25">
      <c r="Y24" t="s">
        <v>1328</v>
      </c>
      <c r="Z24">
        <v>17</v>
      </c>
      <c r="AA24" t="s">
        <v>50</v>
      </c>
      <c r="AB24" t="s">
        <v>51</v>
      </c>
      <c r="AC24" s="41">
        <v>45204</v>
      </c>
      <c r="AD24">
        <v>12500</v>
      </c>
      <c r="AE24" t="s">
        <v>1331</v>
      </c>
      <c r="AF24" s="41">
        <v>45693</v>
      </c>
    </row>
    <row r="25" spans="25:32" x14ac:dyDescent="0.25">
      <c r="Y25" t="s">
        <v>1328</v>
      </c>
      <c r="Z25">
        <v>18</v>
      </c>
      <c r="AA25" t="s">
        <v>50</v>
      </c>
      <c r="AB25" t="s">
        <v>51</v>
      </c>
      <c r="AC25" s="41">
        <v>45235</v>
      </c>
      <c r="AD25">
        <v>12500</v>
      </c>
      <c r="AE25" t="s">
        <v>1332</v>
      </c>
      <c r="AF25" s="4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2025-02-18T12:24:38Z</dcterms:modified>
</cp:coreProperties>
</file>