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Obras\sistema_gestao_testes\testes\Financeiro\Clientes\"/>
    </mc:Choice>
  </mc:AlternateContent>
  <xr:revisionPtr revIDLastSave="0" documentId="8_{58C94A9A-36C7-4B03-8514-5E156D01F61F}" xr6:coauthVersionLast="47" xr6:coauthVersionMax="47" xr10:uidLastSave="{00000000-0000-0000-0000-000000000000}"/>
  <bookViews>
    <workbookView xWindow="0" yWindow="75" windowWidth="15300" windowHeight="14910" xr2:uid="{00000000-000D-0000-FFFF-FFFF00000000}"/>
  </bookViews>
  <sheets>
    <sheet name="Dados" sheetId="1" r:id="rId1"/>
    <sheet name="RESUMO" sheetId="2" r:id="rId2"/>
    <sheet name="Tp.Despesas" sheetId="3" r:id="rId3"/>
    <sheet name="Contratos_ADM" sheetId="4" r:id="rId4"/>
  </sheets>
  <definedNames>
    <definedName name="_xlnm._FilterDatabase" localSheetId="0" hidden="1">Dados!$A$1:$Q$421</definedName>
    <definedName name="_xlnm.Print_Area" localSheetId="1">RESUMO!$A$1:$L$83</definedName>
    <definedName name="_xlnm.Print_Area" localSheetId="2">Tp.Despesas!$A$1:$J$47</definedName>
    <definedName name="_xlnm.Print_Titles" localSheetId="1">RESUMO!$1:$5</definedName>
    <definedName name="_xlnm.Print_Titles" localSheetId="2">Tp.Despesas!$1:$5</definedName>
    <definedName name="Z_1F464119_5B8A_40C0_B182_993F69588B9D_.wvu.Cols" localSheetId="0" hidden="1">Dados!$H:$R</definedName>
    <definedName name="Z_1F464119_5B8A_40C0_B182_993F69588B9D_.wvu.FilterData" localSheetId="0" hidden="1">Dados!$A$1:$O$2</definedName>
    <definedName name="Z_4D7D1941_B5FD_47B6_8D54_2E45180B8868_.wvu.Cols" localSheetId="0" hidden="1">Dados!$H:$R</definedName>
    <definedName name="Z_4D7D1941_B5FD_47B6_8D54_2E45180B8868_.wvu.FilterData" localSheetId="0" hidden="1">Dados!$A$1:$O$2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2" i="1" l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A9" i="3"/>
  <c r="E9" i="3" s="1"/>
  <c r="A4" i="3"/>
  <c r="A3" i="3"/>
  <c r="H80" i="2"/>
  <c r="G80" i="2"/>
  <c r="F80" i="2"/>
  <c r="E80" i="2"/>
  <c r="D80" i="2"/>
  <c r="C80" i="2"/>
  <c r="I80" i="2" s="1"/>
  <c r="H79" i="2"/>
  <c r="G79" i="2"/>
  <c r="F79" i="2"/>
  <c r="E79" i="2"/>
  <c r="D79" i="2"/>
  <c r="C79" i="2"/>
  <c r="I79" i="2" s="1"/>
  <c r="H78" i="2"/>
  <c r="G78" i="2"/>
  <c r="F78" i="2"/>
  <c r="E78" i="2"/>
  <c r="D78" i="2"/>
  <c r="C78" i="2"/>
  <c r="I78" i="2" s="1"/>
  <c r="H77" i="2"/>
  <c r="G77" i="2"/>
  <c r="F77" i="2"/>
  <c r="E77" i="2"/>
  <c r="I77" i="2" s="1"/>
  <c r="D77" i="2"/>
  <c r="C77" i="2"/>
  <c r="H76" i="2"/>
  <c r="G76" i="2"/>
  <c r="F76" i="2"/>
  <c r="E76" i="2"/>
  <c r="D76" i="2"/>
  <c r="C76" i="2"/>
  <c r="I76" i="2" s="1"/>
  <c r="H75" i="2"/>
  <c r="G75" i="2"/>
  <c r="F75" i="2"/>
  <c r="E75" i="2"/>
  <c r="D75" i="2"/>
  <c r="C75" i="2"/>
  <c r="I75" i="2" s="1"/>
  <c r="J75" i="2" s="1"/>
  <c r="H74" i="2"/>
  <c r="G74" i="2"/>
  <c r="F74" i="2"/>
  <c r="E74" i="2"/>
  <c r="D74" i="2"/>
  <c r="C74" i="2"/>
  <c r="H73" i="2"/>
  <c r="G73" i="2"/>
  <c r="F73" i="2"/>
  <c r="E73" i="2"/>
  <c r="I73" i="2" s="1"/>
  <c r="D73" i="2"/>
  <c r="C73" i="2"/>
  <c r="H72" i="2"/>
  <c r="G72" i="2"/>
  <c r="F72" i="2"/>
  <c r="E72" i="2"/>
  <c r="D72" i="2"/>
  <c r="C72" i="2"/>
  <c r="H71" i="2"/>
  <c r="G71" i="2"/>
  <c r="F71" i="2"/>
  <c r="E71" i="2"/>
  <c r="D71" i="2"/>
  <c r="C71" i="2"/>
  <c r="I71" i="2" s="1"/>
  <c r="J71" i="2" s="1"/>
  <c r="H70" i="2"/>
  <c r="G70" i="2"/>
  <c r="F70" i="2"/>
  <c r="E70" i="2"/>
  <c r="D70" i="2"/>
  <c r="C70" i="2"/>
  <c r="I70" i="2" s="1"/>
  <c r="H69" i="2"/>
  <c r="G69" i="2"/>
  <c r="F69" i="2"/>
  <c r="E69" i="2"/>
  <c r="I69" i="2" s="1"/>
  <c r="D69" i="2"/>
  <c r="C69" i="2"/>
  <c r="H68" i="2"/>
  <c r="G68" i="2"/>
  <c r="F68" i="2"/>
  <c r="E68" i="2"/>
  <c r="D68" i="2"/>
  <c r="C68" i="2"/>
  <c r="K67" i="2"/>
  <c r="H67" i="2"/>
  <c r="G67" i="2"/>
  <c r="F67" i="2"/>
  <c r="E67" i="2"/>
  <c r="D67" i="2"/>
  <c r="C67" i="2"/>
  <c r="I67" i="2" s="1"/>
  <c r="J67" i="2" s="1"/>
  <c r="H66" i="2"/>
  <c r="G66" i="2"/>
  <c r="F66" i="2"/>
  <c r="E66" i="2"/>
  <c r="D66" i="2"/>
  <c r="C66" i="2"/>
  <c r="H65" i="2"/>
  <c r="G65" i="2"/>
  <c r="F65" i="2"/>
  <c r="E65" i="2"/>
  <c r="I65" i="2" s="1"/>
  <c r="D65" i="2"/>
  <c r="C65" i="2"/>
  <c r="H64" i="2"/>
  <c r="G64" i="2"/>
  <c r="F64" i="2"/>
  <c r="E64" i="2"/>
  <c r="D64" i="2"/>
  <c r="C64" i="2"/>
  <c r="I64" i="2" s="1"/>
  <c r="K63" i="2"/>
  <c r="H63" i="2"/>
  <c r="G63" i="2"/>
  <c r="F63" i="2"/>
  <c r="E63" i="2"/>
  <c r="D63" i="2"/>
  <c r="C63" i="2"/>
  <c r="I63" i="2" s="1"/>
  <c r="J63" i="2" s="1"/>
  <c r="J62" i="2"/>
  <c r="H62" i="2"/>
  <c r="G62" i="2"/>
  <c r="F62" i="2"/>
  <c r="E62" i="2"/>
  <c r="D62" i="2"/>
  <c r="C62" i="2"/>
  <c r="I62" i="2" s="1"/>
  <c r="H61" i="2"/>
  <c r="G61" i="2"/>
  <c r="F61" i="2"/>
  <c r="E61" i="2"/>
  <c r="I61" i="2" s="1"/>
  <c r="D61" i="2"/>
  <c r="C61" i="2"/>
  <c r="H60" i="2"/>
  <c r="G60" i="2"/>
  <c r="F60" i="2"/>
  <c r="E60" i="2"/>
  <c r="D60" i="2"/>
  <c r="I60" i="2" s="1"/>
  <c r="C60" i="2"/>
  <c r="H59" i="2"/>
  <c r="G59" i="2"/>
  <c r="F59" i="2"/>
  <c r="E59" i="2"/>
  <c r="D59" i="2"/>
  <c r="C59" i="2"/>
  <c r="I59" i="2" s="1"/>
  <c r="J59" i="2" s="1"/>
  <c r="H58" i="2"/>
  <c r="G58" i="2"/>
  <c r="F58" i="2"/>
  <c r="E58" i="2"/>
  <c r="D58" i="2"/>
  <c r="C58" i="2"/>
  <c r="H57" i="2"/>
  <c r="G57" i="2"/>
  <c r="F57" i="2"/>
  <c r="E57" i="2"/>
  <c r="I57" i="2" s="1"/>
  <c r="D57" i="2"/>
  <c r="C57" i="2"/>
  <c r="H56" i="2"/>
  <c r="G56" i="2"/>
  <c r="F56" i="2"/>
  <c r="E56" i="2"/>
  <c r="D56" i="2"/>
  <c r="I56" i="2" s="1"/>
  <c r="C56" i="2"/>
  <c r="H55" i="2"/>
  <c r="G55" i="2"/>
  <c r="F55" i="2"/>
  <c r="E55" i="2"/>
  <c r="D55" i="2"/>
  <c r="C55" i="2"/>
  <c r="I55" i="2" s="1"/>
  <c r="J55" i="2" s="1"/>
  <c r="H54" i="2"/>
  <c r="G54" i="2"/>
  <c r="F54" i="2"/>
  <c r="E54" i="2"/>
  <c r="D54" i="2"/>
  <c r="C54" i="2"/>
  <c r="I54" i="2" s="1"/>
  <c r="H53" i="2"/>
  <c r="G53" i="2"/>
  <c r="F53" i="2"/>
  <c r="E53" i="2"/>
  <c r="I53" i="2" s="1"/>
  <c r="D53" i="2"/>
  <c r="C53" i="2"/>
  <c r="H52" i="2"/>
  <c r="G52" i="2"/>
  <c r="F52" i="2"/>
  <c r="E52" i="2"/>
  <c r="D52" i="2"/>
  <c r="I52" i="2" s="1"/>
  <c r="C52" i="2"/>
  <c r="K51" i="2"/>
  <c r="H51" i="2"/>
  <c r="G51" i="2"/>
  <c r="F51" i="2"/>
  <c r="E51" i="2"/>
  <c r="D51" i="2"/>
  <c r="C51" i="2"/>
  <c r="I51" i="2" s="1"/>
  <c r="J51" i="2" s="1"/>
  <c r="H50" i="2"/>
  <c r="G50" i="2"/>
  <c r="F50" i="2"/>
  <c r="E50" i="2"/>
  <c r="D50" i="2"/>
  <c r="C50" i="2"/>
  <c r="H49" i="2"/>
  <c r="G49" i="2"/>
  <c r="F49" i="2"/>
  <c r="E49" i="2"/>
  <c r="I49" i="2" s="1"/>
  <c r="D49" i="2"/>
  <c r="C49" i="2"/>
  <c r="H48" i="2"/>
  <c r="G48" i="2"/>
  <c r="F48" i="2"/>
  <c r="E48" i="2"/>
  <c r="D48" i="2"/>
  <c r="I48" i="2" s="1"/>
  <c r="C48" i="2"/>
  <c r="H47" i="2"/>
  <c r="G47" i="2"/>
  <c r="F47" i="2"/>
  <c r="E47" i="2"/>
  <c r="D47" i="2"/>
  <c r="C47" i="2"/>
  <c r="I47" i="2" s="1"/>
  <c r="J47" i="2" s="1"/>
  <c r="H46" i="2"/>
  <c r="G46" i="2"/>
  <c r="F46" i="2"/>
  <c r="E46" i="2"/>
  <c r="D46" i="2"/>
  <c r="C46" i="2"/>
  <c r="I46" i="2" s="1"/>
  <c r="H45" i="2"/>
  <c r="G45" i="2"/>
  <c r="F45" i="2"/>
  <c r="E45" i="2"/>
  <c r="I45" i="2" s="1"/>
  <c r="D45" i="2"/>
  <c r="C45" i="2"/>
  <c r="H44" i="2"/>
  <c r="G44" i="2"/>
  <c r="F44" i="2"/>
  <c r="E44" i="2"/>
  <c r="I44" i="2" s="1"/>
  <c r="D44" i="2"/>
  <c r="C44" i="2"/>
  <c r="K43" i="2"/>
  <c r="H43" i="2"/>
  <c r="G43" i="2"/>
  <c r="F43" i="2"/>
  <c r="E43" i="2"/>
  <c r="D43" i="2"/>
  <c r="C43" i="2"/>
  <c r="I43" i="2" s="1"/>
  <c r="J43" i="2" s="1"/>
  <c r="J42" i="2"/>
  <c r="H42" i="2"/>
  <c r="G42" i="2"/>
  <c r="F42" i="2"/>
  <c r="E42" i="2"/>
  <c r="D42" i="2"/>
  <c r="C42" i="2"/>
  <c r="I42" i="2" s="1"/>
  <c r="K42" i="2" s="1"/>
  <c r="H41" i="2"/>
  <c r="G41" i="2"/>
  <c r="F41" i="2"/>
  <c r="E41" i="2"/>
  <c r="I41" i="2" s="1"/>
  <c r="D41" i="2"/>
  <c r="C41" i="2"/>
  <c r="H40" i="2"/>
  <c r="G40" i="2"/>
  <c r="F40" i="2"/>
  <c r="E40" i="2"/>
  <c r="I40" i="2" s="1"/>
  <c r="D40" i="2"/>
  <c r="C40" i="2"/>
  <c r="H39" i="2"/>
  <c r="G39" i="2"/>
  <c r="F39" i="2"/>
  <c r="E39" i="2"/>
  <c r="D39" i="2"/>
  <c r="C39" i="2"/>
  <c r="I39" i="2" s="1"/>
  <c r="J39" i="2" s="1"/>
  <c r="H38" i="2"/>
  <c r="G38" i="2"/>
  <c r="F38" i="2"/>
  <c r="E38" i="2"/>
  <c r="I38" i="2" s="1"/>
  <c r="D38" i="2"/>
  <c r="C38" i="2"/>
  <c r="H37" i="2"/>
  <c r="G37" i="2"/>
  <c r="F37" i="2"/>
  <c r="E37" i="2"/>
  <c r="I37" i="2" s="1"/>
  <c r="D37" i="2"/>
  <c r="C37" i="2"/>
  <c r="H36" i="2"/>
  <c r="G36" i="2"/>
  <c r="F36" i="2"/>
  <c r="E36" i="2"/>
  <c r="I36" i="2" s="1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K33" i="2"/>
  <c r="H33" i="2"/>
  <c r="G33" i="2"/>
  <c r="F33" i="2"/>
  <c r="E33" i="2"/>
  <c r="D33" i="2"/>
  <c r="C33" i="2"/>
  <c r="I33" i="2" s="1"/>
  <c r="J33" i="2" s="1"/>
  <c r="H32" i="2"/>
  <c r="G32" i="2"/>
  <c r="F32" i="2"/>
  <c r="E32" i="2"/>
  <c r="D32" i="2"/>
  <c r="I32" i="2" s="1"/>
  <c r="J32" i="2" s="1"/>
  <c r="C32" i="2"/>
  <c r="H31" i="2"/>
  <c r="G31" i="2"/>
  <c r="F31" i="2"/>
  <c r="E31" i="2"/>
  <c r="I31" i="2" s="1"/>
  <c r="D31" i="2"/>
  <c r="C31" i="2"/>
  <c r="H30" i="2"/>
  <c r="G30" i="2"/>
  <c r="F30" i="2"/>
  <c r="E30" i="2"/>
  <c r="D30" i="2"/>
  <c r="C30" i="2"/>
  <c r="I30" i="2" s="1"/>
  <c r="H29" i="2"/>
  <c r="G29" i="2"/>
  <c r="F29" i="2"/>
  <c r="E29" i="2"/>
  <c r="D29" i="2"/>
  <c r="C29" i="2"/>
  <c r="I29" i="2" s="1"/>
  <c r="J29" i="2" s="1"/>
  <c r="H28" i="2"/>
  <c r="G28" i="2"/>
  <c r="F28" i="2"/>
  <c r="E28" i="2"/>
  <c r="D28" i="2"/>
  <c r="C28" i="2"/>
  <c r="H27" i="2"/>
  <c r="G27" i="2"/>
  <c r="F27" i="2"/>
  <c r="E27" i="2"/>
  <c r="I27" i="2" s="1"/>
  <c r="D27" i="2"/>
  <c r="C27" i="2"/>
  <c r="H26" i="2"/>
  <c r="G26" i="2"/>
  <c r="F26" i="2"/>
  <c r="E26" i="2"/>
  <c r="D26" i="2"/>
  <c r="C26" i="2"/>
  <c r="H25" i="2"/>
  <c r="G25" i="2"/>
  <c r="F25" i="2"/>
  <c r="E25" i="2"/>
  <c r="D25" i="2"/>
  <c r="C25" i="2"/>
  <c r="I25" i="2" s="1"/>
  <c r="J25" i="2" s="1"/>
  <c r="H24" i="2"/>
  <c r="G24" i="2"/>
  <c r="F24" i="2"/>
  <c r="E24" i="2"/>
  <c r="D24" i="2"/>
  <c r="C24" i="2"/>
  <c r="H23" i="2"/>
  <c r="G23" i="2"/>
  <c r="F23" i="2"/>
  <c r="E23" i="2"/>
  <c r="I23" i="2" s="1"/>
  <c r="D23" i="2"/>
  <c r="C23" i="2"/>
  <c r="H22" i="2"/>
  <c r="G22" i="2"/>
  <c r="F22" i="2"/>
  <c r="E22" i="2"/>
  <c r="D22" i="2"/>
  <c r="C22" i="2"/>
  <c r="I22" i="2" s="1"/>
  <c r="K21" i="2"/>
  <c r="H21" i="2"/>
  <c r="G21" i="2"/>
  <c r="F21" i="2"/>
  <c r="E21" i="2"/>
  <c r="D21" i="2"/>
  <c r="C21" i="2"/>
  <c r="I21" i="2" s="1"/>
  <c r="J21" i="2" s="1"/>
  <c r="H20" i="2"/>
  <c r="G20" i="2"/>
  <c r="F20" i="2"/>
  <c r="E20" i="2"/>
  <c r="D20" i="2"/>
  <c r="I20" i="2" s="1"/>
  <c r="C20" i="2"/>
  <c r="H19" i="2"/>
  <c r="G19" i="2"/>
  <c r="F19" i="2"/>
  <c r="E19" i="2"/>
  <c r="I19" i="2" s="1"/>
  <c r="D19" i="2"/>
  <c r="C19" i="2"/>
  <c r="H18" i="2"/>
  <c r="G18" i="2"/>
  <c r="F18" i="2"/>
  <c r="E18" i="2"/>
  <c r="D18" i="2"/>
  <c r="C18" i="2"/>
  <c r="K17" i="2"/>
  <c r="H17" i="2"/>
  <c r="G17" i="2"/>
  <c r="F17" i="2"/>
  <c r="E17" i="2"/>
  <c r="D17" i="2"/>
  <c r="C17" i="2"/>
  <c r="I17" i="2" s="1"/>
  <c r="J17" i="2" s="1"/>
  <c r="H16" i="2"/>
  <c r="G16" i="2"/>
  <c r="F16" i="2"/>
  <c r="E16" i="2"/>
  <c r="D16" i="2"/>
  <c r="C16" i="2"/>
  <c r="H15" i="2"/>
  <c r="G15" i="2"/>
  <c r="F15" i="2"/>
  <c r="E15" i="2"/>
  <c r="I15" i="2" s="1"/>
  <c r="D15" i="2"/>
  <c r="C15" i="2"/>
  <c r="H14" i="2"/>
  <c r="G14" i="2"/>
  <c r="F14" i="2"/>
  <c r="E14" i="2"/>
  <c r="D14" i="2"/>
  <c r="C14" i="2"/>
  <c r="I14" i="2" s="1"/>
  <c r="H13" i="2"/>
  <c r="G13" i="2"/>
  <c r="F13" i="2"/>
  <c r="E13" i="2"/>
  <c r="D13" i="2"/>
  <c r="C13" i="2"/>
  <c r="I13" i="2" s="1"/>
  <c r="J13" i="2" s="1"/>
  <c r="H12" i="2"/>
  <c r="G12" i="2"/>
  <c r="F12" i="2"/>
  <c r="E12" i="2"/>
  <c r="I12" i="2" s="1"/>
  <c r="D12" i="2"/>
  <c r="C12" i="2"/>
  <c r="B12" i="2"/>
  <c r="B13" i="2" s="1"/>
  <c r="B14" i="2" s="1"/>
  <c r="B15" i="2" s="1"/>
  <c r="B16" i="2" s="1"/>
  <c r="B17" i="2" s="1"/>
  <c r="B18" i="2" s="1"/>
  <c r="B19" i="2" s="1"/>
  <c r="H11" i="2"/>
  <c r="G11" i="2"/>
  <c r="F11" i="2"/>
  <c r="E11" i="2"/>
  <c r="I11" i="2" s="1"/>
  <c r="D11" i="2"/>
  <c r="C11" i="2"/>
  <c r="H10" i="2"/>
  <c r="G10" i="2"/>
  <c r="F10" i="2"/>
  <c r="E10" i="2"/>
  <c r="D10" i="2"/>
  <c r="C10" i="2"/>
  <c r="B10" i="2"/>
  <c r="B11" i="2" s="1"/>
  <c r="H9" i="2"/>
  <c r="G9" i="2"/>
  <c r="F9" i="2"/>
  <c r="E9" i="2"/>
  <c r="D9" i="2"/>
  <c r="C9" i="2"/>
  <c r="P421" i="1"/>
  <c r="O421" i="1"/>
  <c r="N421" i="1"/>
  <c r="P420" i="1"/>
  <c r="O420" i="1"/>
  <c r="N420" i="1"/>
  <c r="P419" i="1"/>
  <c r="O419" i="1"/>
  <c r="N419" i="1"/>
  <c r="P418" i="1"/>
  <c r="O418" i="1"/>
  <c r="N418" i="1"/>
  <c r="P417" i="1"/>
  <c r="O417" i="1"/>
  <c r="N417" i="1"/>
  <c r="P416" i="1"/>
  <c r="O416" i="1"/>
  <c r="N416" i="1"/>
  <c r="P415" i="1"/>
  <c r="O415" i="1"/>
  <c r="N415" i="1"/>
  <c r="P414" i="1"/>
  <c r="O414" i="1"/>
  <c r="N414" i="1"/>
  <c r="P413" i="1"/>
  <c r="O413" i="1"/>
  <c r="N413" i="1"/>
  <c r="P412" i="1"/>
  <c r="O412" i="1"/>
  <c r="N412" i="1"/>
  <c r="P411" i="1"/>
  <c r="O411" i="1"/>
  <c r="N411" i="1"/>
  <c r="P410" i="1"/>
  <c r="O410" i="1"/>
  <c r="N410" i="1"/>
  <c r="P409" i="1"/>
  <c r="O409" i="1"/>
  <c r="N409" i="1"/>
  <c r="P408" i="1"/>
  <c r="O408" i="1"/>
  <c r="N408" i="1"/>
  <c r="P407" i="1"/>
  <c r="O407" i="1"/>
  <c r="N407" i="1"/>
  <c r="P406" i="1"/>
  <c r="O406" i="1"/>
  <c r="N406" i="1"/>
  <c r="P405" i="1"/>
  <c r="O405" i="1"/>
  <c r="N405" i="1"/>
  <c r="P404" i="1"/>
  <c r="O404" i="1"/>
  <c r="N404" i="1"/>
  <c r="P403" i="1"/>
  <c r="O403" i="1"/>
  <c r="N403" i="1"/>
  <c r="P402" i="1"/>
  <c r="O402" i="1"/>
  <c r="N402" i="1"/>
  <c r="P401" i="1"/>
  <c r="O401" i="1"/>
  <c r="N401" i="1"/>
  <c r="P400" i="1"/>
  <c r="O400" i="1"/>
  <c r="N400" i="1"/>
  <c r="P399" i="1"/>
  <c r="O399" i="1"/>
  <c r="N399" i="1"/>
  <c r="P398" i="1"/>
  <c r="O398" i="1"/>
  <c r="N398" i="1"/>
  <c r="P397" i="1"/>
  <c r="O397" i="1"/>
  <c r="N397" i="1"/>
  <c r="P396" i="1"/>
  <c r="O396" i="1"/>
  <c r="N396" i="1"/>
  <c r="P395" i="1"/>
  <c r="O395" i="1"/>
  <c r="N395" i="1"/>
  <c r="P394" i="1"/>
  <c r="O394" i="1"/>
  <c r="N394" i="1"/>
  <c r="P393" i="1"/>
  <c r="O393" i="1"/>
  <c r="N393" i="1"/>
  <c r="P392" i="1"/>
  <c r="O392" i="1"/>
  <c r="N392" i="1"/>
  <c r="P391" i="1"/>
  <c r="O391" i="1"/>
  <c r="N391" i="1"/>
  <c r="P390" i="1"/>
  <c r="O390" i="1"/>
  <c r="N390" i="1"/>
  <c r="P389" i="1"/>
  <c r="O389" i="1"/>
  <c r="N389" i="1"/>
  <c r="P388" i="1"/>
  <c r="O388" i="1"/>
  <c r="N388" i="1"/>
  <c r="P387" i="1"/>
  <c r="O387" i="1"/>
  <c r="N387" i="1"/>
  <c r="P386" i="1"/>
  <c r="O386" i="1"/>
  <c r="N386" i="1"/>
  <c r="P385" i="1"/>
  <c r="O385" i="1"/>
  <c r="N385" i="1"/>
  <c r="P384" i="1"/>
  <c r="O384" i="1"/>
  <c r="N384" i="1"/>
  <c r="P383" i="1"/>
  <c r="O383" i="1"/>
  <c r="N383" i="1"/>
  <c r="P382" i="1"/>
  <c r="O382" i="1"/>
  <c r="N382" i="1"/>
  <c r="P381" i="1"/>
  <c r="O381" i="1"/>
  <c r="N381" i="1"/>
  <c r="P380" i="1"/>
  <c r="O380" i="1"/>
  <c r="N380" i="1"/>
  <c r="P379" i="1"/>
  <c r="O379" i="1"/>
  <c r="N379" i="1"/>
  <c r="P378" i="1"/>
  <c r="O378" i="1"/>
  <c r="N378" i="1"/>
  <c r="P377" i="1"/>
  <c r="O377" i="1"/>
  <c r="N377" i="1"/>
  <c r="P376" i="1"/>
  <c r="O376" i="1"/>
  <c r="N376" i="1"/>
  <c r="P375" i="1"/>
  <c r="O375" i="1"/>
  <c r="N375" i="1"/>
  <c r="P374" i="1"/>
  <c r="O374" i="1"/>
  <c r="N374" i="1"/>
  <c r="P373" i="1"/>
  <c r="O373" i="1"/>
  <c r="N373" i="1"/>
  <c r="P372" i="1"/>
  <c r="O372" i="1"/>
  <c r="N372" i="1"/>
  <c r="P371" i="1"/>
  <c r="O371" i="1"/>
  <c r="N371" i="1"/>
  <c r="P370" i="1"/>
  <c r="O370" i="1"/>
  <c r="N370" i="1"/>
  <c r="P369" i="1"/>
  <c r="O369" i="1"/>
  <c r="N369" i="1"/>
  <c r="P368" i="1"/>
  <c r="O368" i="1"/>
  <c r="N368" i="1"/>
  <c r="P367" i="1"/>
  <c r="O367" i="1"/>
  <c r="N367" i="1"/>
  <c r="P366" i="1"/>
  <c r="O366" i="1"/>
  <c r="N366" i="1"/>
  <c r="P365" i="1"/>
  <c r="O365" i="1"/>
  <c r="N365" i="1"/>
  <c r="P364" i="1"/>
  <c r="O364" i="1"/>
  <c r="N364" i="1"/>
  <c r="P363" i="1"/>
  <c r="O363" i="1"/>
  <c r="N363" i="1"/>
  <c r="P362" i="1"/>
  <c r="O362" i="1"/>
  <c r="N362" i="1"/>
  <c r="P361" i="1"/>
  <c r="O361" i="1"/>
  <c r="N361" i="1"/>
  <c r="P360" i="1"/>
  <c r="O360" i="1"/>
  <c r="N360" i="1"/>
  <c r="P359" i="1"/>
  <c r="O359" i="1"/>
  <c r="N359" i="1"/>
  <c r="P358" i="1"/>
  <c r="O358" i="1"/>
  <c r="N358" i="1"/>
  <c r="P357" i="1"/>
  <c r="O357" i="1"/>
  <c r="N357" i="1"/>
  <c r="P356" i="1"/>
  <c r="O356" i="1"/>
  <c r="N356" i="1"/>
  <c r="P355" i="1"/>
  <c r="O355" i="1"/>
  <c r="N355" i="1"/>
  <c r="P354" i="1"/>
  <c r="O354" i="1"/>
  <c r="N354" i="1"/>
  <c r="P353" i="1"/>
  <c r="O353" i="1"/>
  <c r="N353" i="1"/>
  <c r="P352" i="1"/>
  <c r="O352" i="1"/>
  <c r="N352" i="1"/>
  <c r="P351" i="1"/>
  <c r="O351" i="1"/>
  <c r="N351" i="1"/>
  <c r="P350" i="1"/>
  <c r="O350" i="1"/>
  <c r="N350" i="1"/>
  <c r="P349" i="1"/>
  <c r="O349" i="1"/>
  <c r="N349" i="1"/>
  <c r="P348" i="1"/>
  <c r="O348" i="1"/>
  <c r="N348" i="1"/>
  <c r="P347" i="1"/>
  <c r="O347" i="1"/>
  <c r="N347" i="1"/>
  <c r="P346" i="1"/>
  <c r="O346" i="1"/>
  <c r="N346" i="1"/>
  <c r="P345" i="1"/>
  <c r="O345" i="1"/>
  <c r="N345" i="1"/>
  <c r="P344" i="1"/>
  <c r="O344" i="1"/>
  <c r="N344" i="1"/>
  <c r="P343" i="1"/>
  <c r="O343" i="1"/>
  <c r="N343" i="1"/>
  <c r="P342" i="1"/>
  <c r="O342" i="1"/>
  <c r="N342" i="1"/>
  <c r="P341" i="1"/>
  <c r="O341" i="1"/>
  <c r="N341" i="1"/>
  <c r="P340" i="1"/>
  <c r="O340" i="1"/>
  <c r="N340" i="1"/>
  <c r="P339" i="1"/>
  <c r="O339" i="1"/>
  <c r="N339" i="1"/>
  <c r="P338" i="1"/>
  <c r="O338" i="1"/>
  <c r="N338" i="1"/>
  <c r="P337" i="1"/>
  <c r="O337" i="1"/>
  <c r="N337" i="1"/>
  <c r="P336" i="1"/>
  <c r="O336" i="1"/>
  <c r="N336" i="1"/>
  <c r="P335" i="1"/>
  <c r="O335" i="1"/>
  <c r="N335" i="1"/>
  <c r="P334" i="1"/>
  <c r="O334" i="1"/>
  <c r="N334" i="1"/>
  <c r="P333" i="1"/>
  <c r="O333" i="1"/>
  <c r="N333" i="1"/>
  <c r="P332" i="1"/>
  <c r="O332" i="1"/>
  <c r="N332" i="1"/>
  <c r="P331" i="1"/>
  <c r="O331" i="1"/>
  <c r="N331" i="1"/>
  <c r="P330" i="1"/>
  <c r="O330" i="1"/>
  <c r="N330" i="1"/>
  <c r="P329" i="1"/>
  <c r="O329" i="1"/>
  <c r="N329" i="1"/>
  <c r="P328" i="1"/>
  <c r="O328" i="1"/>
  <c r="N328" i="1"/>
  <c r="P327" i="1"/>
  <c r="O327" i="1"/>
  <c r="N327" i="1"/>
  <c r="P326" i="1"/>
  <c r="O326" i="1"/>
  <c r="N326" i="1"/>
  <c r="P325" i="1"/>
  <c r="O325" i="1"/>
  <c r="N325" i="1"/>
  <c r="P324" i="1"/>
  <c r="O324" i="1"/>
  <c r="N324" i="1"/>
  <c r="P323" i="1"/>
  <c r="O323" i="1"/>
  <c r="N323" i="1"/>
  <c r="P322" i="1"/>
  <c r="O322" i="1"/>
  <c r="N322" i="1"/>
  <c r="P321" i="1"/>
  <c r="O321" i="1"/>
  <c r="N321" i="1"/>
  <c r="P320" i="1"/>
  <c r="O320" i="1"/>
  <c r="N320" i="1"/>
  <c r="P319" i="1"/>
  <c r="O319" i="1"/>
  <c r="N319" i="1"/>
  <c r="P318" i="1"/>
  <c r="O318" i="1"/>
  <c r="N318" i="1"/>
  <c r="P317" i="1"/>
  <c r="O317" i="1"/>
  <c r="N317" i="1"/>
  <c r="P316" i="1"/>
  <c r="O316" i="1"/>
  <c r="N316" i="1"/>
  <c r="P315" i="1"/>
  <c r="O315" i="1"/>
  <c r="N315" i="1"/>
  <c r="P314" i="1"/>
  <c r="O314" i="1"/>
  <c r="N314" i="1"/>
  <c r="P313" i="1"/>
  <c r="O313" i="1"/>
  <c r="N313" i="1"/>
  <c r="P312" i="1"/>
  <c r="O312" i="1"/>
  <c r="N312" i="1"/>
  <c r="P311" i="1"/>
  <c r="O311" i="1"/>
  <c r="N311" i="1"/>
  <c r="P310" i="1"/>
  <c r="O310" i="1"/>
  <c r="N310" i="1"/>
  <c r="P309" i="1"/>
  <c r="O309" i="1"/>
  <c r="N309" i="1"/>
  <c r="P308" i="1"/>
  <c r="O308" i="1"/>
  <c r="N308" i="1"/>
  <c r="P307" i="1"/>
  <c r="O307" i="1"/>
  <c r="N307" i="1"/>
  <c r="P306" i="1"/>
  <c r="O306" i="1"/>
  <c r="N306" i="1"/>
  <c r="P305" i="1"/>
  <c r="O305" i="1"/>
  <c r="N305" i="1"/>
  <c r="P304" i="1"/>
  <c r="O304" i="1"/>
  <c r="N304" i="1"/>
  <c r="P303" i="1"/>
  <c r="O303" i="1"/>
  <c r="N303" i="1"/>
  <c r="P302" i="1"/>
  <c r="O302" i="1"/>
  <c r="N302" i="1"/>
  <c r="P301" i="1"/>
  <c r="O301" i="1"/>
  <c r="N301" i="1"/>
  <c r="P300" i="1"/>
  <c r="O300" i="1"/>
  <c r="N300" i="1"/>
  <c r="P299" i="1"/>
  <c r="O299" i="1"/>
  <c r="N299" i="1"/>
  <c r="P298" i="1"/>
  <c r="O298" i="1"/>
  <c r="N298" i="1"/>
  <c r="P297" i="1"/>
  <c r="O297" i="1"/>
  <c r="N297" i="1"/>
  <c r="P296" i="1"/>
  <c r="O296" i="1"/>
  <c r="N296" i="1"/>
  <c r="P295" i="1"/>
  <c r="O295" i="1"/>
  <c r="N295" i="1"/>
  <c r="P294" i="1"/>
  <c r="O294" i="1"/>
  <c r="N294" i="1"/>
  <c r="P293" i="1"/>
  <c r="O293" i="1"/>
  <c r="N293" i="1"/>
  <c r="P292" i="1"/>
  <c r="O292" i="1"/>
  <c r="N292" i="1"/>
  <c r="P291" i="1"/>
  <c r="O291" i="1"/>
  <c r="N291" i="1"/>
  <c r="P290" i="1"/>
  <c r="O290" i="1"/>
  <c r="N290" i="1"/>
  <c r="P289" i="1"/>
  <c r="O289" i="1"/>
  <c r="N289" i="1"/>
  <c r="P288" i="1"/>
  <c r="O288" i="1"/>
  <c r="N288" i="1"/>
  <c r="P287" i="1"/>
  <c r="O287" i="1"/>
  <c r="N287" i="1"/>
  <c r="P286" i="1"/>
  <c r="O286" i="1"/>
  <c r="N286" i="1"/>
  <c r="P285" i="1"/>
  <c r="O285" i="1"/>
  <c r="N285" i="1"/>
  <c r="P284" i="1"/>
  <c r="O284" i="1"/>
  <c r="N284" i="1"/>
  <c r="P283" i="1"/>
  <c r="O283" i="1"/>
  <c r="N283" i="1"/>
  <c r="P282" i="1"/>
  <c r="O282" i="1"/>
  <c r="N282" i="1"/>
  <c r="P281" i="1"/>
  <c r="O281" i="1"/>
  <c r="N281" i="1"/>
  <c r="P280" i="1"/>
  <c r="O280" i="1"/>
  <c r="N280" i="1"/>
  <c r="P279" i="1"/>
  <c r="O279" i="1"/>
  <c r="N279" i="1"/>
  <c r="P278" i="1"/>
  <c r="O278" i="1"/>
  <c r="N278" i="1"/>
  <c r="P277" i="1"/>
  <c r="O277" i="1"/>
  <c r="N277" i="1"/>
  <c r="P276" i="1"/>
  <c r="O276" i="1"/>
  <c r="N276" i="1"/>
  <c r="P275" i="1"/>
  <c r="O275" i="1"/>
  <c r="N275" i="1"/>
  <c r="P274" i="1"/>
  <c r="O274" i="1"/>
  <c r="N274" i="1"/>
  <c r="P273" i="1"/>
  <c r="O273" i="1"/>
  <c r="N273" i="1"/>
  <c r="P272" i="1"/>
  <c r="O272" i="1"/>
  <c r="N272" i="1"/>
  <c r="P271" i="1"/>
  <c r="O271" i="1"/>
  <c r="N271" i="1"/>
  <c r="P270" i="1"/>
  <c r="O270" i="1"/>
  <c r="N270" i="1"/>
  <c r="P269" i="1"/>
  <c r="O269" i="1"/>
  <c r="N269" i="1"/>
  <c r="P268" i="1"/>
  <c r="O268" i="1"/>
  <c r="N268" i="1"/>
  <c r="P267" i="1"/>
  <c r="O267" i="1"/>
  <c r="N267" i="1"/>
  <c r="P266" i="1"/>
  <c r="O266" i="1"/>
  <c r="N266" i="1"/>
  <c r="P265" i="1"/>
  <c r="O265" i="1"/>
  <c r="N265" i="1"/>
  <c r="P264" i="1"/>
  <c r="O264" i="1"/>
  <c r="N264" i="1"/>
  <c r="P263" i="1"/>
  <c r="O263" i="1"/>
  <c r="N263" i="1"/>
  <c r="P262" i="1"/>
  <c r="O262" i="1"/>
  <c r="N262" i="1"/>
  <c r="P261" i="1"/>
  <c r="O261" i="1"/>
  <c r="N261" i="1"/>
  <c r="P260" i="1"/>
  <c r="O260" i="1"/>
  <c r="N260" i="1"/>
  <c r="P259" i="1"/>
  <c r="O259" i="1"/>
  <c r="N259" i="1"/>
  <c r="P258" i="1"/>
  <c r="O258" i="1"/>
  <c r="N258" i="1"/>
  <c r="P257" i="1"/>
  <c r="O257" i="1"/>
  <c r="N257" i="1"/>
  <c r="P256" i="1"/>
  <c r="O256" i="1"/>
  <c r="N256" i="1"/>
  <c r="P255" i="1"/>
  <c r="O255" i="1"/>
  <c r="N255" i="1"/>
  <c r="P254" i="1"/>
  <c r="O254" i="1"/>
  <c r="N254" i="1"/>
  <c r="P253" i="1"/>
  <c r="O253" i="1"/>
  <c r="N253" i="1"/>
  <c r="P252" i="1"/>
  <c r="O252" i="1"/>
  <c r="N252" i="1"/>
  <c r="P251" i="1"/>
  <c r="O251" i="1"/>
  <c r="N251" i="1"/>
  <c r="P250" i="1"/>
  <c r="O250" i="1"/>
  <c r="N250" i="1"/>
  <c r="P249" i="1"/>
  <c r="O249" i="1"/>
  <c r="N249" i="1"/>
  <c r="P248" i="1"/>
  <c r="O248" i="1"/>
  <c r="N248" i="1"/>
  <c r="P247" i="1"/>
  <c r="O247" i="1"/>
  <c r="N247" i="1"/>
  <c r="P246" i="1"/>
  <c r="O246" i="1"/>
  <c r="N246" i="1"/>
  <c r="P245" i="1"/>
  <c r="O245" i="1"/>
  <c r="N245" i="1"/>
  <c r="P244" i="1"/>
  <c r="O244" i="1"/>
  <c r="N244" i="1"/>
  <c r="P243" i="1"/>
  <c r="O243" i="1"/>
  <c r="N243" i="1"/>
  <c r="P242" i="1"/>
  <c r="O242" i="1"/>
  <c r="N242" i="1"/>
  <c r="P241" i="1"/>
  <c r="O241" i="1"/>
  <c r="N241" i="1"/>
  <c r="P240" i="1"/>
  <c r="O240" i="1"/>
  <c r="N240" i="1"/>
  <c r="P239" i="1"/>
  <c r="O239" i="1"/>
  <c r="N239" i="1"/>
  <c r="P238" i="1"/>
  <c r="O238" i="1"/>
  <c r="N238" i="1"/>
  <c r="P237" i="1"/>
  <c r="O237" i="1"/>
  <c r="N237" i="1"/>
  <c r="P236" i="1"/>
  <c r="O236" i="1"/>
  <c r="N236" i="1"/>
  <c r="P235" i="1"/>
  <c r="O235" i="1"/>
  <c r="N235" i="1"/>
  <c r="P234" i="1"/>
  <c r="O234" i="1"/>
  <c r="N234" i="1"/>
  <c r="Q233" i="1"/>
  <c r="P233" i="1"/>
  <c r="O233" i="1"/>
  <c r="N233" i="1"/>
  <c r="Q232" i="1"/>
  <c r="P232" i="1"/>
  <c r="O232" i="1"/>
  <c r="N232" i="1"/>
  <c r="Q231" i="1"/>
  <c r="P231" i="1"/>
  <c r="O231" i="1"/>
  <c r="N231" i="1"/>
  <c r="Q230" i="1"/>
  <c r="P230" i="1"/>
  <c r="O230" i="1"/>
  <c r="N230" i="1"/>
  <c r="Q229" i="1"/>
  <c r="P229" i="1"/>
  <c r="O229" i="1"/>
  <c r="N229" i="1"/>
  <c r="Q228" i="1"/>
  <c r="P228" i="1"/>
  <c r="O228" i="1"/>
  <c r="N228" i="1"/>
  <c r="Q227" i="1"/>
  <c r="P227" i="1"/>
  <c r="O227" i="1"/>
  <c r="N227" i="1"/>
  <c r="Q226" i="1"/>
  <c r="P226" i="1"/>
  <c r="O226" i="1"/>
  <c r="N226" i="1"/>
  <c r="Q225" i="1"/>
  <c r="P225" i="1"/>
  <c r="O225" i="1"/>
  <c r="N225" i="1"/>
  <c r="Q224" i="1"/>
  <c r="P224" i="1"/>
  <c r="O224" i="1"/>
  <c r="N224" i="1"/>
  <c r="Q223" i="1"/>
  <c r="P223" i="1"/>
  <c r="O223" i="1"/>
  <c r="N223" i="1"/>
  <c r="Q222" i="1"/>
  <c r="P222" i="1"/>
  <c r="O222" i="1"/>
  <c r="N222" i="1"/>
  <c r="Q221" i="1"/>
  <c r="P221" i="1"/>
  <c r="O221" i="1"/>
  <c r="N221" i="1"/>
  <c r="Q220" i="1"/>
  <c r="P220" i="1"/>
  <c r="O220" i="1"/>
  <c r="N220" i="1"/>
  <c r="Q219" i="1"/>
  <c r="P219" i="1"/>
  <c r="O219" i="1"/>
  <c r="N219" i="1"/>
  <c r="Q218" i="1"/>
  <c r="P218" i="1"/>
  <c r="O218" i="1"/>
  <c r="N218" i="1"/>
  <c r="Q217" i="1"/>
  <c r="P217" i="1"/>
  <c r="O217" i="1"/>
  <c r="N217" i="1"/>
  <c r="Q216" i="1"/>
  <c r="P216" i="1"/>
  <c r="O216" i="1"/>
  <c r="N216" i="1"/>
  <c r="Q215" i="1"/>
  <c r="P215" i="1"/>
  <c r="O215" i="1"/>
  <c r="N215" i="1"/>
  <c r="Q214" i="1"/>
  <c r="P214" i="1"/>
  <c r="O214" i="1"/>
  <c r="N214" i="1"/>
  <c r="Q213" i="1"/>
  <c r="P213" i="1"/>
  <c r="O213" i="1"/>
  <c r="N213" i="1"/>
  <c r="Q212" i="1"/>
  <c r="P212" i="1"/>
  <c r="O212" i="1"/>
  <c r="N212" i="1"/>
  <c r="Q211" i="1"/>
  <c r="P211" i="1"/>
  <c r="O211" i="1"/>
  <c r="N211" i="1"/>
  <c r="Q210" i="1"/>
  <c r="P210" i="1"/>
  <c r="O210" i="1"/>
  <c r="N210" i="1"/>
  <c r="Q209" i="1"/>
  <c r="P209" i="1"/>
  <c r="O209" i="1"/>
  <c r="N209" i="1"/>
  <c r="Q208" i="1"/>
  <c r="P208" i="1"/>
  <c r="O208" i="1"/>
  <c r="N208" i="1"/>
  <c r="Q207" i="1"/>
  <c r="P207" i="1"/>
  <c r="O207" i="1"/>
  <c r="N207" i="1"/>
  <c r="Q206" i="1"/>
  <c r="P206" i="1"/>
  <c r="O206" i="1"/>
  <c r="N206" i="1"/>
  <c r="Q205" i="1"/>
  <c r="P205" i="1"/>
  <c r="O205" i="1"/>
  <c r="N205" i="1"/>
  <c r="Q204" i="1"/>
  <c r="P204" i="1"/>
  <c r="O204" i="1"/>
  <c r="N204" i="1"/>
  <c r="Q203" i="1"/>
  <c r="P203" i="1"/>
  <c r="O203" i="1"/>
  <c r="N203" i="1"/>
  <c r="Q202" i="1"/>
  <c r="P202" i="1"/>
  <c r="O202" i="1"/>
  <c r="N202" i="1"/>
  <c r="Q201" i="1"/>
  <c r="P201" i="1"/>
  <c r="O201" i="1"/>
  <c r="N201" i="1"/>
  <c r="Q200" i="1"/>
  <c r="P200" i="1"/>
  <c r="O200" i="1"/>
  <c r="N200" i="1"/>
  <c r="Q199" i="1"/>
  <c r="P199" i="1"/>
  <c r="O199" i="1"/>
  <c r="N199" i="1"/>
  <c r="Q198" i="1"/>
  <c r="P198" i="1"/>
  <c r="O198" i="1"/>
  <c r="N198" i="1"/>
  <c r="Q197" i="1"/>
  <c r="P197" i="1"/>
  <c r="O197" i="1"/>
  <c r="N197" i="1"/>
  <c r="Q196" i="1"/>
  <c r="P196" i="1"/>
  <c r="O196" i="1"/>
  <c r="N196" i="1"/>
  <c r="Q195" i="1"/>
  <c r="P195" i="1"/>
  <c r="O195" i="1"/>
  <c r="N195" i="1"/>
  <c r="Q194" i="1"/>
  <c r="P194" i="1"/>
  <c r="O194" i="1"/>
  <c r="N194" i="1"/>
  <c r="Q193" i="1"/>
  <c r="P193" i="1"/>
  <c r="O193" i="1"/>
  <c r="N193" i="1"/>
  <c r="Q192" i="1"/>
  <c r="P192" i="1"/>
  <c r="O192" i="1"/>
  <c r="N192" i="1"/>
  <c r="Q191" i="1"/>
  <c r="P191" i="1"/>
  <c r="O191" i="1"/>
  <c r="N191" i="1"/>
  <c r="Q190" i="1"/>
  <c r="P190" i="1"/>
  <c r="O190" i="1"/>
  <c r="N190" i="1"/>
  <c r="Q189" i="1"/>
  <c r="P189" i="1"/>
  <c r="O189" i="1"/>
  <c r="N189" i="1"/>
  <c r="Q188" i="1"/>
  <c r="P188" i="1"/>
  <c r="O188" i="1"/>
  <c r="N188" i="1"/>
  <c r="Q187" i="1"/>
  <c r="P187" i="1"/>
  <c r="O187" i="1"/>
  <c r="N187" i="1"/>
  <c r="Q186" i="1"/>
  <c r="P186" i="1"/>
  <c r="O186" i="1"/>
  <c r="N186" i="1"/>
  <c r="Q185" i="1"/>
  <c r="P185" i="1"/>
  <c r="O185" i="1"/>
  <c r="N185" i="1"/>
  <c r="Q184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Q180" i="1"/>
  <c r="P180" i="1"/>
  <c r="O180" i="1"/>
  <c r="N180" i="1"/>
  <c r="Q179" i="1"/>
  <c r="P179" i="1"/>
  <c r="O179" i="1"/>
  <c r="N179" i="1"/>
  <c r="Q178" i="1"/>
  <c r="P178" i="1"/>
  <c r="O178" i="1"/>
  <c r="N178" i="1"/>
  <c r="Q177" i="1"/>
  <c r="P177" i="1"/>
  <c r="O177" i="1"/>
  <c r="N177" i="1"/>
  <c r="Q176" i="1"/>
  <c r="P176" i="1"/>
  <c r="O176" i="1"/>
  <c r="N176" i="1"/>
  <c r="Q175" i="1"/>
  <c r="P175" i="1"/>
  <c r="O175" i="1"/>
  <c r="N175" i="1"/>
  <c r="Q174" i="1"/>
  <c r="P174" i="1"/>
  <c r="O174" i="1"/>
  <c r="N174" i="1"/>
  <c r="Q173" i="1"/>
  <c r="P173" i="1"/>
  <c r="O173" i="1"/>
  <c r="N173" i="1"/>
  <c r="Q172" i="1"/>
  <c r="P172" i="1"/>
  <c r="O172" i="1"/>
  <c r="N172" i="1"/>
  <c r="Q171" i="1"/>
  <c r="P171" i="1"/>
  <c r="O171" i="1"/>
  <c r="N171" i="1"/>
  <c r="Q170" i="1"/>
  <c r="P170" i="1"/>
  <c r="O170" i="1"/>
  <c r="N170" i="1"/>
  <c r="Q169" i="1"/>
  <c r="P169" i="1"/>
  <c r="O169" i="1"/>
  <c r="N169" i="1"/>
  <c r="Q168" i="1"/>
  <c r="P168" i="1"/>
  <c r="O168" i="1"/>
  <c r="N168" i="1"/>
  <c r="Q167" i="1"/>
  <c r="P167" i="1"/>
  <c r="O167" i="1"/>
  <c r="N167" i="1"/>
  <c r="Q166" i="1"/>
  <c r="P166" i="1"/>
  <c r="O166" i="1"/>
  <c r="N166" i="1"/>
  <c r="Q165" i="1"/>
  <c r="P165" i="1"/>
  <c r="O165" i="1"/>
  <c r="N165" i="1"/>
  <c r="Q164" i="1"/>
  <c r="P164" i="1"/>
  <c r="O164" i="1"/>
  <c r="N164" i="1"/>
  <c r="Q163" i="1"/>
  <c r="P163" i="1"/>
  <c r="O163" i="1"/>
  <c r="N163" i="1"/>
  <c r="Q162" i="1"/>
  <c r="P162" i="1"/>
  <c r="O162" i="1"/>
  <c r="N162" i="1"/>
  <c r="Q161" i="1"/>
  <c r="P161" i="1"/>
  <c r="O161" i="1"/>
  <c r="N161" i="1"/>
  <c r="Q160" i="1"/>
  <c r="P160" i="1"/>
  <c r="O160" i="1"/>
  <c r="N160" i="1"/>
  <c r="Q159" i="1"/>
  <c r="P159" i="1"/>
  <c r="O159" i="1"/>
  <c r="N159" i="1"/>
  <c r="Q158" i="1"/>
  <c r="P158" i="1"/>
  <c r="O158" i="1"/>
  <c r="N158" i="1"/>
  <c r="Q157" i="1"/>
  <c r="P157" i="1"/>
  <c r="O157" i="1"/>
  <c r="N157" i="1"/>
  <c r="Q156" i="1"/>
  <c r="P156" i="1"/>
  <c r="O156" i="1"/>
  <c r="N156" i="1"/>
  <c r="Q155" i="1"/>
  <c r="P155" i="1"/>
  <c r="O155" i="1"/>
  <c r="N155" i="1"/>
  <c r="Q154" i="1"/>
  <c r="P154" i="1"/>
  <c r="O154" i="1"/>
  <c r="N154" i="1"/>
  <c r="Q153" i="1"/>
  <c r="P153" i="1"/>
  <c r="O153" i="1"/>
  <c r="N153" i="1"/>
  <c r="Q152" i="1"/>
  <c r="P152" i="1"/>
  <c r="O152" i="1"/>
  <c r="N152" i="1"/>
  <c r="Q151" i="1"/>
  <c r="P151" i="1"/>
  <c r="O151" i="1"/>
  <c r="N151" i="1"/>
  <c r="Q150" i="1"/>
  <c r="P150" i="1"/>
  <c r="O150" i="1"/>
  <c r="N150" i="1"/>
  <c r="Q149" i="1"/>
  <c r="P149" i="1"/>
  <c r="O149" i="1"/>
  <c r="N149" i="1"/>
  <c r="Q148" i="1"/>
  <c r="P148" i="1"/>
  <c r="O148" i="1"/>
  <c r="N148" i="1"/>
  <c r="Q147" i="1"/>
  <c r="P147" i="1"/>
  <c r="O147" i="1"/>
  <c r="N147" i="1"/>
  <c r="Q146" i="1"/>
  <c r="P146" i="1"/>
  <c r="O146" i="1"/>
  <c r="N146" i="1"/>
  <c r="Q145" i="1"/>
  <c r="P145" i="1"/>
  <c r="O145" i="1"/>
  <c r="N145" i="1"/>
  <c r="Q144" i="1"/>
  <c r="P144" i="1"/>
  <c r="O144" i="1"/>
  <c r="N144" i="1"/>
  <c r="Q143" i="1"/>
  <c r="P143" i="1"/>
  <c r="O143" i="1"/>
  <c r="N143" i="1"/>
  <c r="Q142" i="1"/>
  <c r="P142" i="1"/>
  <c r="O142" i="1"/>
  <c r="N142" i="1"/>
  <c r="Q141" i="1"/>
  <c r="P141" i="1"/>
  <c r="O141" i="1"/>
  <c r="N141" i="1"/>
  <c r="Q140" i="1"/>
  <c r="P140" i="1"/>
  <c r="O140" i="1"/>
  <c r="N140" i="1"/>
  <c r="Q139" i="1"/>
  <c r="P139" i="1"/>
  <c r="O139" i="1"/>
  <c r="N139" i="1"/>
  <c r="Q138" i="1"/>
  <c r="P138" i="1"/>
  <c r="O138" i="1"/>
  <c r="N138" i="1"/>
  <c r="Q137" i="1"/>
  <c r="P137" i="1"/>
  <c r="O137" i="1"/>
  <c r="N137" i="1"/>
  <c r="Q136" i="1"/>
  <c r="P136" i="1"/>
  <c r="O136" i="1"/>
  <c r="N136" i="1"/>
  <c r="Q135" i="1"/>
  <c r="P135" i="1"/>
  <c r="O135" i="1"/>
  <c r="N135" i="1"/>
  <c r="Q134" i="1"/>
  <c r="P134" i="1"/>
  <c r="O134" i="1"/>
  <c r="N134" i="1"/>
  <c r="Q133" i="1"/>
  <c r="P133" i="1"/>
  <c r="O133" i="1"/>
  <c r="N133" i="1"/>
  <c r="Q132" i="1"/>
  <c r="P132" i="1"/>
  <c r="O132" i="1"/>
  <c r="N132" i="1"/>
  <c r="Q131" i="1"/>
  <c r="P131" i="1"/>
  <c r="O131" i="1"/>
  <c r="N131" i="1"/>
  <c r="Q130" i="1"/>
  <c r="P130" i="1"/>
  <c r="O130" i="1"/>
  <c r="N130" i="1"/>
  <c r="Q129" i="1"/>
  <c r="P129" i="1"/>
  <c r="O129" i="1"/>
  <c r="N129" i="1"/>
  <c r="Q128" i="1"/>
  <c r="P128" i="1"/>
  <c r="O128" i="1"/>
  <c r="N128" i="1"/>
  <c r="Q127" i="1"/>
  <c r="P127" i="1"/>
  <c r="O127" i="1"/>
  <c r="N127" i="1"/>
  <c r="Q126" i="1"/>
  <c r="P126" i="1"/>
  <c r="O126" i="1"/>
  <c r="N126" i="1"/>
  <c r="Q125" i="1"/>
  <c r="P125" i="1"/>
  <c r="O125" i="1"/>
  <c r="N125" i="1"/>
  <c r="Q124" i="1"/>
  <c r="P124" i="1"/>
  <c r="O124" i="1"/>
  <c r="N124" i="1"/>
  <c r="Q123" i="1"/>
  <c r="P123" i="1"/>
  <c r="O123" i="1"/>
  <c r="N123" i="1"/>
  <c r="Q122" i="1"/>
  <c r="P122" i="1"/>
  <c r="O122" i="1"/>
  <c r="N122" i="1"/>
  <c r="Q121" i="1"/>
  <c r="P121" i="1"/>
  <c r="O121" i="1"/>
  <c r="N121" i="1"/>
  <c r="Q120" i="1"/>
  <c r="P120" i="1"/>
  <c r="O120" i="1"/>
  <c r="N120" i="1"/>
  <c r="Q119" i="1"/>
  <c r="P119" i="1"/>
  <c r="O119" i="1"/>
  <c r="N119" i="1"/>
  <c r="Q118" i="1"/>
  <c r="P118" i="1"/>
  <c r="O118" i="1"/>
  <c r="N118" i="1"/>
  <c r="Q117" i="1"/>
  <c r="P117" i="1"/>
  <c r="O117" i="1"/>
  <c r="N117" i="1"/>
  <c r="Q116" i="1"/>
  <c r="P116" i="1"/>
  <c r="O116" i="1"/>
  <c r="N116" i="1"/>
  <c r="Q115" i="1"/>
  <c r="P115" i="1"/>
  <c r="O115" i="1"/>
  <c r="N115" i="1"/>
  <c r="Q114" i="1"/>
  <c r="P114" i="1"/>
  <c r="O114" i="1"/>
  <c r="N114" i="1"/>
  <c r="Q113" i="1"/>
  <c r="P113" i="1"/>
  <c r="O113" i="1"/>
  <c r="N113" i="1"/>
  <c r="Q112" i="1"/>
  <c r="P112" i="1"/>
  <c r="O112" i="1"/>
  <c r="N112" i="1"/>
  <c r="Q111" i="1"/>
  <c r="P111" i="1"/>
  <c r="O111" i="1"/>
  <c r="N111" i="1"/>
  <c r="Q110" i="1"/>
  <c r="P110" i="1"/>
  <c r="O110" i="1"/>
  <c r="N110" i="1"/>
  <c r="Q109" i="1"/>
  <c r="P109" i="1"/>
  <c r="O109" i="1"/>
  <c r="N109" i="1"/>
  <c r="Q108" i="1"/>
  <c r="P108" i="1"/>
  <c r="O108" i="1"/>
  <c r="N108" i="1"/>
  <c r="Q107" i="1"/>
  <c r="P107" i="1"/>
  <c r="O107" i="1"/>
  <c r="N107" i="1"/>
  <c r="Q106" i="1"/>
  <c r="P106" i="1"/>
  <c r="O106" i="1"/>
  <c r="N106" i="1"/>
  <c r="Q105" i="1"/>
  <c r="P105" i="1"/>
  <c r="O105" i="1"/>
  <c r="N105" i="1"/>
  <c r="Q104" i="1"/>
  <c r="P104" i="1"/>
  <c r="O104" i="1"/>
  <c r="N104" i="1"/>
  <c r="Q103" i="1"/>
  <c r="P103" i="1"/>
  <c r="O103" i="1"/>
  <c r="N103" i="1"/>
  <c r="Q102" i="1"/>
  <c r="P102" i="1"/>
  <c r="O102" i="1"/>
  <c r="N102" i="1"/>
  <c r="Q101" i="1"/>
  <c r="P101" i="1"/>
  <c r="O101" i="1"/>
  <c r="N101" i="1"/>
  <c r="Q100" i="1"/>
  <c r="P100" i="1"/>
  <c r="O100" i="1"/>
  <c r="N100" i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P96" i="1"/>
  <c r="O96" i="1"/>
  <c r="N96" i="1"/>
  <c r="Q95" i="1"/>
  <c r="P95" i="1"/>
  <c r="O95" i="1"/>
  <c r="N95" i="1"/>
  <c r="Q94" i="1"/>
  <c r="P94" i="1"/>
  <c r="O94" i="1"/>
  <c r="N94" i="1"/>
  <c r="Q93" i="1"/>
  <c r="P93" i="1"/>
  <c r="O93" i="1"/>
  <c r="N93" i="1"/>
  <c r="Q92" i="1"/>
  <c r="P92" i="1"/>
  <c r="O92" i="1"/>
  <c r="N92" i="1"/>
  <c r="Q91" i="1"/>
  <c r="P91" i="1"/>
  <c r="O91" i="1"/>
  <c r="N91" i="1"/>
  <c r="Q90" i="1"/>
  <c r="P90" i="1"/>
  <c r="O90" i="1"/>
  <c r="N90" i="1"/>
  <c r="Q89" i="1"/>
  <c r="P89" i="1"/>
  <c r="O89" i="1"/>
  <c r="N89" i="1"/>
  <c r="Q88" i="1"/>
  <c r="P88" i="1"/>
  <c r="O88" i="1"/>
  <c r="N88" i="1"/>
  <c r="Q87" i="1"/>
  <c r="P87" i="1"/>
  <c r="O87" i="1"/>
  <c r="N87" i="1"/>
  <c r="Q86" i="1"/>
  <c r="P86" i="1"/>
  <c r="O86" i="1"/>
  <c r="N86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70" i="1"/>
  <c r="P70" i="1"/>
  <c r="O70" i="1"/>
  <c r="N70" i="1"/>
  <c r="Q69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  <c r="Q2" i="1"/>
  <c r="P2" i="1"/>
  <c r="O2" i="1"/>
  <c r="N2" i="1"/>
  <c r="J23" i="2" l="1"/>
  <c r="K23" i="2" s="1"/>
  <c r="J27" i="2"/>
  <c r="K27" i="2" s="1"/>
  <c r="J31" i="2"/>
  <c r="K31" i="2" s="1"/>
  <c r="J11" i="2"/>
  <c r="K11" i="2" s="1"/>
  <c r="B20" i="2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K15" i="2"/>
  <c r="J15" i="2"/>
  <c r="J19" i="2"/>
  <c r="K19" i="2" s="1"/>
  <c r="I16" i="2"/>
  <c r="I18" i="2"/>
  <c r="I34" i="2"/>
  <c r="J53" i="2"/>
  <c r="K53" i="2" s="1"/>
  <c r="J57" i="2"/>
  <c r="K57" i="2" s="1"/>
  <c r="J61" i="2"/>
  <c r="K61" i="2" s="1"/>
  <c r="J20" i="2"/>
  <c r="K20" i="2" s="1"/>
  <c r="K22" i="2"/>
  <c r="J22" i="2"/>
  <c r="I24" i="2"/>
  <c r="K25" i="2"/>
  <c r="K37" i="2"/>
  <c r="J37" i="2"/>
  <c r="J41" i="2"/>
  <c r="K41" i="2" s="1"/>
  <c r="J44" i="2"/>
  <c r="K44" i="2" s="1"/>
  <c r="C81" i="2"/>
  <c r="I9" i="2"/>
  <c r="G81" i="2"/>
  <c r="I10" i="2"/>
  <c r="K13" i="2"/>
  <c r="I26" i="2"/>
  <c r="I28" i="2"/>
  <c r="K29" i="2"/>
  <c r="K65" i="2"/>
  <c r="J65" i="2"/>
  <c r="J12" i="2"/>
  <c r="K12" i="2" s="1"/>
  <c r="K14" i="2"/>
  <c r="J14" i="2"/>
  <c r="J30" i="2"/>
  <c r="K30" i="2" s="1"/>
  <c r="K32" i="2"/>
  <c r="J36" i="2"/>
  <c r="K36" i="2"/>
  <c r="K38" i="2"/>
  <c r="J38" i="2"/>
  <c r="J40" i="2"/>
  <c r="K40" i="2" s="1"/>
  <c r="K45" i="2"/>
  <c r="J45" i="2"/>
  <c r="K49" i="2"/>
  <c r="J49" i="2"/>
  <c r="J69" i="2"/>
  <c r="K69" i="2" s="1"/>
  <c r="K73" i="2"/>
  <c r="J73" i="2"/>
  <c r="K60" i="2"/>
  <c r="J60" i="2"/>
  <c r="J64" i="2"/>
  <c r="K64" i="2" s="1"/>
  <c r="D81" i="2"/>
  <c r="H81" i="2"/>
  <c r="I35" i="2"/>
  <c r="K48" i="2"/>
  <c r="J48" i="2"/>
  <c r="K55" i="2"/>
  <c r="I58" i="2"/>
  <c r="I68" i="2"/>
  <c r="K71" i="2"/>
  <c r="I74" i="2"/>
  <c r="K79" i="2"/>
  <c r="J79" i="2"/>
  <c r="E81" i="2"/>
  <c r="K39" i="2"/>
  <c r="J46" i="2"/>
  <c r="K46" i="2" s="1"/>
  <c r="K47" i="2"/>
  <c r="J52" i="2"/>
  <c r="K52" i="2" s="1"/>
  <c r="J54" i="2"/>
  <c r="K54" i="2" s="1"/>
  <c r="K59" i="2"/>
  <c r="K62" i="2"/>
  <c r="J70" i="2"/>
  <c r="K70" i="2" s="1"/>
  <c r="I72" i="2"/>
  <c r="K75" i="2"/>
  <c r="F81" i="2"/>
  <c r="I50" i="2"/>
  <c r="K56" i="2"/>
  <c r="J56" i="2"/>
  <c r="I66" i="2"/>
  <c r="K76" i="2"/>
  <c r="J76" i="2"/>
  <c r="J77" i="2"/>
  <c r="K77" i="2" s="1"/>
  <c r="J78" i="2"/>
  <c r="K78" i="2" s="1"/>
  <c r="J80" i="2"/>
  <c r="K80" i="2" s="1"/>
  <c r="C9" i="3"/>
  <c r="I9" i="3"/>
  <c r="D9" i="3"/>
  <c r="A10" i="3"/>
  <c r="G9" i="3"/>
  <c r="F9" i="3"/>
  <c r="H9" i="3"/>
  <c r="J35" i="2" l="1"/>
  <c r="K35" i="2" s="1"/>
  <c r="I81" i="2"/>
  <c r="J9" i="2"/>
  <c r="K9" i="2"/>
  <c r="K16" i="2"/>
  <c r="J16" i="2"/>
  <c r="J66" i="2"/>
  <c r="K66" i="2" s="1"/>
  <c r="J50" i="2"/>
  <c r="K50" i="2" s="1"/>
  <c r="K74" i="2"/>
  <c r="J74" i="2"/>
  <c r="F10" i="3"/>
  <c r="I10" i="3"/>
  <c r="E10" i="3"/>
  <c r="G10" i="3"/>
  <c r="D10" i="3"/>
  <c r="A11" i="3"/>
  <c r="C10" i="3"/>
  <c r="H10" i="3"/>
  <c r="K10" i="2"/>
  <c r="J10" i="2"/>
  <c r="J24" i="2"/>
  <c r="K24" i="2" s="1"/>
  <c r="J72" i="2"/>
  <c r="K72" i="2" s="1"/>
  <c r="K58" i="2"/>
  <c r="J58" i="2"/>
  <c r="J26" i="2"/>
  <c r="K26" i="2" s="1"/>
  <c r="K34" i="2"/>
  <c r="J34" i="2"/>
  <c r="J9" i="3"/>
  <c r="J68" i="2"/>
  <c r="K68" i="2" s="1"/>
  <c r="K28" i="2"/>
  <c r="J28" i="2"/>
  <c r="J18" i="2"/>
  <c r="K18" i="2" s="1"/>
  <c r="B21" i="2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B22" i="2" l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J10" i="3"/>
  <c r="I11" i="3"/>
  <c r="E11" i="3"/>
  <c r="H11" i="3"/>
  <c r="D11" i="3"/>
  <c r="F11" i="3"/>
  <c r="A12" i="3"/>
  <c r="C11" i="3"/>
  <c r="G11" i="3"/>
  <c r="K81" i="2"/>
  <c r="L9" i="2"/>
  <c r="L10" i="2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J48" i="3" s="1"/>
  <c r="J81" i="2"/>
  <c r="B23" i="2" l="1"/>
  <c r="Q362" i="1"/>
  <c r="Q361" i="1"/>
  <c r="Q360" i="1"/>
  <c r="Q359" i="1"/>
  <c r="Q358" i="1"/>
  <c r="Q357" i="1"/>
  <c r="Q356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J11" i="3"/>
  <c r="H12" i="3"/>
  <c r="D12" i="3"/>
  <c r="A13" i="3"/>
  <c r="G12" i="3"/>
  <c r="C12" i="3"/>
  <c r="E12" i="3"/>
  <c r="I12" i="3"/>
  <c r="F12" i="3"/>
  <c r="A14" i="3" l="1"/>
  <c r="G13" i="3"/>
  <c r="C13" i="3"/>
  <c r="F13" i="3"/>
  <c r="I13" i="3"/>
  <c r="D13" i="3"/>
  <c r="H13" i="3"/>
  <c r="E13" i="3"/>
  <c r="B24" i="2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J12" i="3"/>
  <c r="B25" i="2" l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55" i="1"/>
  <c r="Q354" i="1"/>
  <c r="F14" i="3"/>
  <c r="I14" i="3"/>
  <c r="E14" i="3"/>
  <c r="H14" i="3"/>
  <c r="D14" i="3"/>
  <c r="G14" i="3"/>
  <c r="C14" i="3"/>
  <c r="A15" i="3"/>
  <c r="J13" i="3"/>
  <c r="I15" i="3" l="1"/>
  <c r="E15" i="3"/>
  <c r="H15" i="3"/>
  <c r="D15" i="3"/>
  <c r="A16" i="3"/>
  <c r="G15" i="3"/>
  <c r="C15" i="3"/>
  <c r="F15" i="3"/>
  <c r="J14" i="3"/>
  <c r="J15" i="3" l="1"/>
  <c r="H16" i="3"/>
  <c r="D16" i="3"/>
  <c r="A17" i="3"/>
  <c r="G16" i="3"/>
  <c r="C16" i="3"/>
  <c r="F16" i="3"/>
  <c r="E16" i="3"/>
  <c r="I16" i="3"/>
  <c r="J16" i="3" l="1"/>
  <c r="A18" i="3"/>
  <c r="G17" i="3"/>
  <c r="C17" i="3"/>
  <c r="F17" i="3"/>
  <c r="I17" i="3"/>
  <c r="E17" i="3"/>
  <c r="H17" i="3"/>
  <c r="D17" i="3"/>
  <c r="J17" i="3" l="1"/>
  <c r="F18" i="3"/>
  <c r="I18" i="3"/>
  <c r="E18" i="3"/>
  <c r="H18" i="3"/>
  <c r="D18" i="3"/>
  <c r="C18" i="3"/>
  <c r="A19" i="3"/>
  <c r="G18" i="3"/>
  <c r="J18" i="3" l="1"/>
  <c r="I19" i="3"/>
  <c r="E19" i="3"/>
  <c r="H19" i="3"/>
  <c r="D19" i="3"/>
  <c r="A20" i="3"/>
  <c r="G19" i="3"/>
  <c r="C19" i="3"/>
  <c r="J19" i="3" s="1"/>
  <c r="F19" i="3"/>
  <c r="H20" i="3" l="1"/>
  <c r="D20" i="3"/>
  <c r="A21" i="3"/>
  <c r="G20" i="3"/>
  <c r="C20" i="3"/>
  <c r="F20" i="3"/>
  <c r="I20" i="3"/>
  <c r="E20" i="3"/>
  <c r="A22" i="3" l="1"/>
  <c r="G21" i="3"/>
  <c r="C21" i="3"/>
  <c r="F21" i="3"/>
  <c r="I21" i="3"/>
  <c r="E21" i="3"/>
  <c r="H21" i="3"/>
  <c r="D21" i="3"/>
  <c r="J20" i="3"/>
  <c r="J21" i="3" l="1"/>
  <c r="F22" i="3"/>
  <c r="I22" i="3"/>
  <c r="E22" i="3"/>
  <c r="H22" i="3"/>
  <c r="D22" i="3"/>
  <c r="A23" i="3"/>
  <c r="G22" i="3"/>
  <c r="C22" i="3"/>
  <c r="I23" i="3" l="1"/>
  <c r="E23" i="3"/>
  <c r="H23" i="3"/>
  <c r="D23" i="3"/>
  <c r="A24" i="3"/>
  <c r="G23" i="3"/>
  <c r="C23" i="3"/>
  <c r="F23" i="3"/>
  <c r="J22" i="3"/>
  <c r="J23" i="3" l="1"/>
  <c r="H24" i="3"/>
  <c r="D24" i="3"/>
  <c r="A25" i="3"/>
  <c r="G24" i="3"/>
  <c r="C24" i="3"/>
  <c r="F24" i="3"/>
  <c r="I24" i="3"/>
  <c r="E24" i="3"/>
  <c r="A26" i="3" l="1"/>
  <c r="G25" i="3"/>
  <c r="C25" i="3"/>
  <c r="F25" i="3"/>
  <c r="I25" i="3"/>
  <c r="E25" i="3"/>
  <c r="D25" i="3"/>
  <c r="H25" i="3"/>
  <c r="J24" i="3"/>
  <c r="J25" i="3" l="1"/>
  <c r="F26" i="3"/>
  <c r="I26" i="3"/>
  <c r="E26" i="3"/>
  <c r="H26" i="3"/>
  <c r="D26" i="3"/>
  <c r="A27" i="3"/>
  <c r="G26" i="3"/>
  <c r="C26" i="3"/>
  <c r="I27" i="3" l="1"/>
  <c r="E27" i="3"/>
  <c r="H27" i="3"/>
  <c r="D27" i="3"/>
  <c r="A28" i="3"/>
  <c r="G27" i="3"/>
  <c r="C27" i="3"/>
  <c r="F27" i="3"/>
  <c r="J26" i="3"/>
  <c r="J27" i="3" l="1"/>
  <c r="H28" i="3"/>
  <c r="D28" i="3"/>
  <c r="A29" i="3"/>
  <c r="G28" i="3"/>
  <c r="C28" i="3"/>
  <c r="F28" i="3"/>
  <c r="I28" i="3"/>
  <c r="E28" i="3"/>
  <c r="A30" i="3" l="1"/>
  <c r="G29" i="3"/>
  <c r="C29" i="3"/>
  <c r="F29" i="3"/>
  <c r="I29" i="3"/>
  <c r="E29" i="3"/>
  <c r="H29" i="3"/>
  <c r="D29" i="3"/>
  <c r="J28" i="3"/>
  <c r="J29" i="3" l="1"/>
  <c r="F30" i="3"/>
  <c r="I30" i="3"/>
  <c r="E30" i="3"/>
  <c r="H30" i="3"/>
  <c r="D30" i="3"/>
  <c r="G30" i="3"/>
  <c r="C30" i="3"/>
  <c r="J30" i="3" s="1"/>
  <c r="A31" i="3"/>
  <c r="I31" i="3" l="1"/>
  <c r="E31" i="3"/>
  <c r="H31" i="3"/>
  <c r="D31" i="3"/>
  <c r="A32" i="3"/>
  <c r="G31" i="3"/>
  <c r="C31" i="3"/>
  <c r="F31" i="3"/>
  <c r="J31" i="3" l="1"/>
  <c r="H32" i="3"/>
  <c r="D32" i="3"/>
  <c r="A33" i="3"/>
  <c r="G32" i="3"/>
  <c r="C32" i="3"/>
  <c r="F32" i="3"/>
  <c r="E32" i="3"/>
  <c r="I32" i="3"/>
  <c r="A34" i="3" l="1"/>
  <c r="G33" i="3"/>
  <c r="C33" i="3"/>
  <c r="F33" i="3"/>
  <c r="I33" i="3"/>
  <c r="E33" i="3"/>
  <c r="H33" i="3"/>
  <c r="D33" i="3"/>
  <c r="J32" i="3"/>
  <c r="J33" i="3" l="1"/>
  <c r="F34" i="3"/>
  <c r="I34" i="3"/>
  <c r="E34" i="3"/>
  <c r="H34" i="3"/>
  <c r="D34" i="3"/>
  <c r="C34" i="3"/>
  <c r="A35" i="3"/>
  <c r="G34" i="3"/>
  <c r="J34" i="3" l="1"/>
  <c r="I35" i="3"/>
  <c r="E35" i="3"/>
  <c r="H35" i="3"/>
  <c r="D35" i="3"/>
  <c r="A36" i="3"/>
  <c r="G35" i="3"/>
  <c r="C35" i="3"/>
  <c r="J35" i="3" s="1"/>
  <c r="F35" i="3"/>
  <c r="H36" i="3" l="1"/>
  <c r="D36" i="3"/>
  <c r="A37" i="3"/>
  <c r="G36" i="3"/>
  <c r="C36" i="3"/>
  <c r="F36" i="3"/>
  <c r="I36" i="3"/>
  <c r="E36" i="3"/>
  <c r="A38" i="3" l="1"/>
  <c r="G37" i="3"/>
  <c r="C37" i="3"/>
  <c r="F37" i="3"/>
  <c r="I37" i="3"/>
  <c r="E37" i="3"/>
  <c r="H37" i="3"/>
  <c r="D37" i="3"/>
  <c r="J36" i="3"/>
  <c r="J37" i="3" l="1"/>
  <c r="F38" i="3"/>
  <c r="I38" i="3"/>
  <c r="E38" i="3"/>
  <c r="H38" i="3"/>
  <c r="D38" i="3"/>
  <c r="A39" i="3"/>
  <c r="G38" i="3"/>
  <c r="C38" i="3"/>
  <c r="I39" i="3" l="1"/>
  <c r="E39" i="3"/>
  <c r="H39" i="3"/>
  <c r="D39" i="3"/>
  <c r="A40" i="3"/>
  <c r="G39" i="3"/>
  <c r="C39" i="3"/>
  <c r="F39" i="3"/>
  <c r="J38" i="3"/>
  <c r="J39" i="3" l="1"/>
  <c r="H40" i="3"/>
  <c r="D40" i="3"/>
  <c r="A41" i="3"/>
  <c r="G40" i="3"/>
  <c r="C40" i="3"/>
  <c r="F40" i="3"/>
  <c r="I40" i="3"/>
  <c r="E40" i="3"/>
  <c r="A42" i="3" l="1"/>
  <c r="G41" i="3"/>
  <c r="C41" i="3"/>
  <c r="F41" i="3"/>
  <c r="I41" i="3"/>
  <c r="E41" i="3"/>
  <c r="D41" i="3"/>
  <c r="H41" i="3"/>
  <c r="J40" i="3"/>
  <c r="J41" i="3" l="1"/>
  <c r="F42" i="3"/>
  <c r="I42" i="3"/>
  <c r="E42" i="3"/>
  <c r="H42" i="3"/>
  <c r="D42" i="3"/>
  <c r="A43" i="3"/>
  <c r="G42" i="3"/>
  <c r="C42" i="3"/>
  <c r="I43" i="3" l="1"/>
  <c r="E43" i="3"/>
  <c r="H43" i="3"/>
  <c r="D43" i="3"/>
  <c r="A44" i="3"/>
  <c r="G43" i="3"/>
  <c r="C43" i="3"/>
  <c r="F43" i="3"/>
  <c r="J42" i="3"/>
  <c r="J43" i="3" l="1"/>
  <c r="H44" i="3"/>
  <c r="H45" i="3" s="1"/>
  <c r="D44" i="3"/>
  <c r="D45" i="3" s="1"/>
  <c r="G44" i="3"/>
  <c r="G45" i="3" s="1"/>
  <c r="C44" i="3"/>
  <c r="F44" i="3"/>
  <c r="F45" i="3" s="1"/>
  <c r="I44" i="3"/>
  <c r="I45" i="3" s="1"/>
  <c r="E44" i="3"/>
  <c r="E45" i="3" s="1"/>
  <c r="J44" i="3" l="1"/>
  <c r="J45" i="3" s="1"/>
  <c r="C45" i="3"/>
  <c r="J46" i="3" l="1"/>
  <c r="J49" i="3"/>
  <c r="I46" i="3"/>
  <c r="F46" i="3"/>
  <c r="E46" i="3"/>
  <c r="C46" i="3"/>
  <c r="D46" i="3"/>
  <c r="H46" i="3"/>
  <c r="G4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emilia.mga@gmail.com</author>
  </authors>
  <commentList>
    <comment ref="P1" authorId="0" shapeId="0" xr:uid="{00000000-0006-0000-0000-000001000000}">
      <text>
        <r>
          <rPr>
            <sz val="12"/>
            <color theme="1"/>
            <rFont val="Calibri"/>
            <family val="2"/>
            <scheme val="minor"/>
          </rPr>
          <t xml:space="preserve">emilia.mga@gmail.com:
=C2&amp;D2&amp;E2&amp;G2&amp;J2&amp;K2
</t>
        </r>
      </text>
    </comment>
    <comment ref="Q1" authorId="0" shapeId="0" xr:uid="{00000000-0006-0000-0000-000002000000}">
      <text>
        <r>
          <rPr>
            <sz val="12"/>
            <color theme="1"/>
            <rFont val="Calibri"/>
            <family val="2"/>
            <scheme val="minor"/>
          </rPr>
          <t>emilia.mga@gmail.com:</t>
        </r>
      </text>
    </comment>
  </commentList>
</comments>
</file>

<file path=xl/sharedStrings.xml><?xml version="1.0" encoding="utf-8"?>
<sst xmlns="http://schemas.openxmlformats.org/spreadsheetml/2006/main" count="2898" uniqueCount="606">
  <si>
    <t>DATA_REL</t>
  </si>
  <si>
    <t>TP_DESP</t>
  </si>
  <si>
    <t>CNPJ_CPF</t>
  </si>
  <si>
    <t>NOME</t>
  </si>
  <si>
    <t>REFERÊNCIA</t>
  </si>
  <si>
    <t>NF</t>
  </si>
  <si>
    <t>VR_UNIT</t>
  </si>
  <si>
    <t>DIAS</t>
  </si>
  <si>
    <t>VALOR</t>
  </si>
  <si>
    <t>DT_VENCTO</t>
  </si>
  <si>
    <t>CATEGORIA</t>
  </si>
  <si>
    <t>DADOS_BANCARIOS</t>
  </si>
  <si>
    <t>OBSERVAÇÃO</t>
  </si>
  <si>
    <t>NF?</t>
  </si>
  <si>
    <t>PAGTO</t>
  </si>
  <si>
    <t>CHECK</t>
  </si>
  <si>
    <t>RELATÓRIO</t>
  </si>
  <si>
    <t>84655364220</t>
  </si>
  <si>
    <t>DORGIVAL POTASIO</t>
  </si>
  <si>
    <t>SALÁRIO</t>
  </si>
  <si>
    <t>06/06/2024</t>
  </si>
  <si>
    <t>MO</t>
  </si>
  <si>
    <t>PIX: 31992969989</t>
  </si>
  <si>
    <t>01627337636</t>
  </si>
  <si>
    <t>BRENO DAVID DOS SANTOS</t>
  </si>
  <si>
    <t>PIX: 01627337636</t>
  </si>
  <si>
    <t>13315652600</t>
  </si>
  <si>
    <t>DAVI NERES RODRIGUES</t>
  </si>
  <si>
    <t>PIX: 13315652600</t>
  </si>
  <si>
    <t>07834753000141</t>
  </si>
  <si>
    <t>ANCORA PAPELARIA</t>
  </si>
  <si>
    <t>PLOTAGENS - NF A EMITIR</t>
  </si>
  <si>
    <t>SERV</t>
  </si>
  <si>
    <t>PIX: ancorapapelaria@gmail.com</t>
  </si>
  <si>
    <t>21587809000131</t>
  </si>
  <si>
    <t>MR DESENTUPIDORA</t>
  </si>
  <si>
    <t>LOCAÇÃO DE BANHEIRO QUIMICO</t>
  </si>
  <si>
    <t>12/06/2024</t>
  </si>
  <si>
    <t>18850040000198</t>
  </si>
  <si>
    <t>CASA DAS LONAS LTDA</t>
  </si>
  <si>
    <t>LONA AGRICOLA - NF 27478</t>
  </si>
  <si>
    <t>17/05/2024</t>
  </si>
  <si>
    <t>DIV</t>
  </si>
  <si>
    <t>12377901633</t>
  </si>
  <si>
    <t>VANDER PAIXÃO DA SILVA</t>
  </si>
  <si>
    <t>CAVALETE INSTALADO</t>
  </si>
  <si>
    <t>23/05/2024</t>
  </si>
  <si>
    <t>32392731000116</t>
  </si>
  <si>
    <t>DEPÓSITO 040</t>
  </si>
  <si>
    <t>MATERIAIS DIVERSOS - AGUARDANDO NF</t>
  </si>
  <si>
    <t>21/05/2024</t>
  </si>
  <si>
    <t>MAT</t>
  </si>
  <si>
    <t>07861005000158</t>
  </si>
  <si>
    <t>MADECLARA COMERCIO DE MADEIRAS LTDA</t>
  </si>
  <si>
    <t>PONTALETES - Nº 46130</t>
  </si>
  <si>
    <t>12312312300</t>
  </si>
  <si>
    <t xml:space="preserve">LEANDRO RIBEIRO MARTINS </t>
  </si>
  <si>
    <t>MOTOBOY</t>
  </si>
  <si>
    <t>10/05/2024</t>
  </si>
  <si>
    <t>20/06/2024</t>
  </si>
  <si>
    <t>31995273779</t>
  </si>
  <si>
    <t>VITOR HENRIQUE</t>
  </si>
  <si>
    <t>PIX: 31995273779</t>
  </si>
  <si>
    <t>VASSOURA - NF 2865</t>
  </si>
  <si>
    <t>24/06/2024</t>
  </si>
  <si>
    <t>02697297000383</t>
  </si>
  <si>
    <t>UNIVERSO ELÉTRICO LTDA</t>
  </si>
  <si>
    <t>MATERIAIS ELÉTRICOS - NF 313070</t>
  </si>
  <si>
    <t>05/07/2024</t>
  </si>
  <si>
    <t>17194994000470</t>
  </si>
  <si>
    <t>MINAS FERRAMENTAS LTDA</t>
  </si>
  <si>
    <t>MATERIAIS DIVERSOS - NF 339547</t>
  </si>
  <si>
    <t>11/06/2024</t>
  </si>
  <si>
    <t>00747849609</t>
  </si>
  <si>
    <t>MARCELO MONTEIRO MAIA</t>
  </si>
  <si>
    <t xml:space="preserve">TERRAPLANAGEM </t>
  </si>
  <si>
    <t>14/06/2024</t>
  </si>
  <si>
    <t>17254509000163</t>
  </si>
  <si>
    <t>CREA MG</t>
  </si>
  <si>
    <t>ART - EXECUÇÃO VINICIUS RINALDI</t>
  </si>
  <si>
    <t>10/06/2024</t>
  </si>
  <si>
    <t>27648990687</t>
  </si>
  <si>
    <t>ROGÉRIO VASCONCELOS SANTOS</t>
  </si>
  <si>
    <t>ABERTURA DE CNO</t>
  </si>
  <si>
    <t>PIX: 31995901635</t>
  </si>
  <si>
    <t>10000000002</t>
  </si>
  <si>
    <t>MHS MENSALIDADE</t>
  </si>
  <si>
    <t>REF. 07/2024</t>
  </si>
  <si>
    <t>10000000003</t>
  </si>
  <si>
    <t>16935869000168</t>
  </si>
  <si>
    <t>BH MATERIAIS DE CONSTRUCAO</t>
  </si>
  <si>
    <t>BRITA E CIMENTO - NF 7084</t>
  </si>
  <si>
    <t>10/07/2024</t>
  </si>
  <si>
    <t>10526143614</t>
  </si>
  <si>
    <t xml:space="preserve">JEAN ALESI DA SILVA </t>
  </si>
  <si>
    <t>TRANSPORTE</t>
  </si>
  <si>
    <t>PIX: 105.261.436-14</t>
  </si>
  <si>
    <t>CAFÉ</t>
  </si>
  <si>
    <t>43828098000182</t>
  </si>
  <si>
    <t>MADESCOM MADEIREIRA</t>
  </si>
  <si>
    <t>MADEIRAS - NF 1222</t>
  </si>
  <si>
    <t>27/06/2024</t>
  </si>
  <si>
    <t>MADEIRAS - Nº 46527</t>
  </si>
  <si>
    <t>19/07/2024</t>
  </si>
  <si>
    <t>17581836000634</t>
  </si>
  <si>
    <t>LOJA DO PAULO</t>
  </si>
  <si>
    <t>CADEADO, CORRENTE, SOLUFER - NF 29412</t>
  </si>
  <si>
    <t>26/06/2024</t>
  </si>
  <si>
    <t>06018430000389</t>
  </si>
  <si>
    <t>AÇOMIX LTDA</t>
  </si>
  <si>
    <t>TELHA, PREGO, ARAME - NF 262679</t>
  </si>
  <si>
    <t>29/06/2024</t>
  </si>
  <si>
    <t>46423467000145</t>
  </si>
  <si>
    <t>LOCAÇÃO DE BANHEIRO QUIMICO - FL 711</t>
  </si>
  <si>
    <t>12/07/2024</t>
  </si>
  <si>
    <t>30104788000147</t>
  </si>
  <si>
    <t>COMERCIAL CARMO SION LTDA</t>
  </si>
  <si>
    <t>DOBRADIÇA, TINTA - NF 15289</t>
  </si>
  <si>
    <t>19/06/2024</t>
  </si>
  <si>
    <t>14072798002720</t>
  </si>
  <si>
    <t>NOSSA LOJA</t>
  </si>
  <si>
    <t>TINTAS - AGUARDANDO NF</t>
  </si>
  <si>
    <t>28/06/2024</t>
  </si>
  <si>
    <t>17250275000186</t>
  </si>
  <si>
    <t xml:space="preserve">CASA FERREIRA GONÇALVES </t>
  </si>
  <si>
    <t>MATERIAIS HIDRAULICOS - AGUARDANDO NF</t>
  </si>
  <si>
    <t>17155342000183</t>
  </si>
  <si>
    <t>LOJA ELETRICA LTDA</t>
  </si>
  <si>
    <t>MATERIAIS ELÉTRICOS - AGUARDANDO NF</t>
  </si>
  <si>
    <t>24783329000134</t>
  </si>
  <si>
    <t>QUALITYCERT</t>
  </si>
  <si>
    <t>CERTIFICADO DIGITAL</t>
  </si>
  <si>
    <t>20/07/2024</t>
  </si>
  <si>
    <t>PIX: 10526143614</t>
  </si>
  <si>
    <t>13535379000186</t>
  </si>
  <si>
    <t>CONCRETARTE ESPAÇADORES</t>
  </si>
  <si>
    <t>ESPAÇADORES - NF 24687067</t>
  </si>
  <si>
    <t>38727707000177</t>
  </si>
  <si>
    <t>PASI SEGURO</t>
  </si>
  <si>
    <t>SEGURO COLABORADORES</t>
  </si>
  <si>
    <t>31/07/2024</t>
  </si>
  <si>
    <t>TIJOLO E LONA - NF 2880</t>
  </si>
  <si>
    <t>25/07/2024</t>
  </si>
  <si>
    <t>24654133000220</t>
  </si>
  <si>
    <t xml:space="preserve">PLIMAX PERSONA </t>
  </si>
  <si>
    <t>CESTAS BASICAS - NF 249708</t>
  </si>
  <si>
    <t>28/07/2024</t>
  </si>
  <si>
    <t>06493573610</t>
  </si>
  <si>
    <t>RICARDO MARCELINO SOBRINHO</t>
  </si>
  <si>
    <t>PIX: 06493573610</t>
  </si>
  <si>
    <t>03124439600</t>
  </si>
  <si>
    <t>GERALDO ANTONIO DE SOUZA</t>
  </si>
  <si>
    <t>PIX: 03124439600</t>
  </si>
  <si>
    <t>37052904870</t>
  </si>
  <si>
    <t>VR AREIA E BRITA</t>
  </si>
  <si>
    <t>BRITA E AREIA - PED. 4842 / 4843</t>
  </si>
  <si>
    <t>PIX: 37052904870</t>
  </si>
  <si>
    <t>17250275000348</t>
  </si>
  <si>
    <t>TANQUE PLASTICO - NF 474217</t>
  </si>
  <si>
    <t>09/07/2024</t>
  </si>
  <si>
    <t>46598748723</t>
  </si>
  <si>
    <t>CLAYTON PABLO DE OLIVEIRA</t>
  </si>
  <si>
    <t>FRETE MARMITEIRO</t>
  </si>
  <si>
    <t>16/07/2024</t>
  </si>
  <si>
    <t>06197842610</t>
  </si>
  <si>
    <t>BRUNA GRACIELLE RIBAS</t>
  </si>
  <si>
    <t>MARMITEIRO</t>
  </si>
  <si>
    <t>17469701000177</t>
  </si>
  <si>
    <t>ARCELORMITTAL BRASIL</t>
  </si>
  <si>
    <t>ARAME - Nº 200297790</t>
  </si>
  <si>
    <t>11/07/2024</t>
  </si>
  <si>
    <t>ARAME, CABO AÇO, PREGO - Nº 200285895</t>
  </si>
  <si>
    <t>45487983000170</t>
  </si>
  <si>
    <t xml:space="preserve">CALCULAR PROJETOS </t>
  </si>
  <si>
    <t xml:space="preserve">SPDA </t>
  </si>
  <si>
    <t>29206664000193</t>
  </si>
  <si>
    <t>FF TRANSPORTES</t>
  </si>
  <si>
    <t>CAMINHÃO PIPA</t>
  </si>
  <si>
    <t>03/07/2024</t>
  </si>
  <si>
    <t>20772709000112</t>
  </si>
  <si>
    <t>ALPHAVILLE COM DE MAT CONSTR LTDA</t>
  </si>
  <si>
    <t xml:space="preserve">CIMENTO </t>
  </si>
  <si>
    <t>MADEIRAS</t>
  </si>
  <si>
    <t>06/08/2024</t>
  </si>
  <si>
    <t>MATERIAIS DIVERSOS - NF 2149</t>
  </si>
  <si>
    <t>14/08/2024</t>
  </si>
  <si>
    <t>LOCAÇÃO DE BANHEIRO QUIMICO - FL 920</t>
  </si>
  <si>
    <t>12/08/2024</t>
  </si>
  <si>
    <t>30996544000116</t>
  </si>
  <si>
    <t>WORK MED</t>
  </si>
  <si>
    <t>REALIZAÇÃO DE EXAMES - NF 3148</t>
  </si>
  <si>
    <t>26/07/2024</t>
  </si>
  <si>
    <t>FOLHA DP</t>
  </si>
  <si>
    <t>REF. 08/2024</t>
  </si>
  <si>
    <t>51708324000110</t>
  </si>
  <si>
    <t>AMAZONIA UNIFORMES LTDA</t>
  </si>
  <si>
    <t>UNIFORMES - NF 724</t>
  </si>
  <si>
    <t>08/08/2024</t>
  </si>
  <si>
    <t>12463472000240</t>
  </si>
  <si>
    <t>IMA EPI LTDA</t>
  </si>
  <si>
    <t>EQUIPAMENTOS DE PROTEÇÃO - NF 145291</t>
  </si>
  <si>
    <t>07/08/2024</t>
  </si>
  <si>
    <t>MATERIAIS ELÉTRICOS - NF 28564</t>
  </si>
  <si>
    <t>FRETE MADEIRAS</t>
  </si>
  <si>
    <t>30/07/2024</t>
  </si>
  <si>
    <t>FRETE GELADEIRA</t>
  </si>
  <si>
    <t>31999521026</t>
  </si>
  <si>
    <t>JOÃO MARINHO</t>
  </si>
  <si>
    <t>FRETE UNIFORMES</t>
  </si>
  <si>
    <t>17/07/2024</t>
  </si>
  <si>
    <t>ITENS PAPELARIA ESCRITÓRIO OBRA</t>
  </si>
  <si>
    <t>20/08/2024</t>
  </si>
  <si>
    <t>00360305000104</t>
  </si>
  <si>
    <t>FGTS</t>
  </si>
  <si>
    <t>COMPETENCIA 07/2024</t>
  </si>
  <si>
    <t>00394460000141</t>
  </si>
  <si>
    <t>INSS/IRRF</t>
  </si>
  <si>
    <t>ESPAÇADORES - NF 24687206</t>
  </si>
  <si>
    <t>29/08/2024</t>
  </si>
  <si>
    <t>MATERIAIS DIVERSOS - NF 1306</t>
  </si>
  <si>
    <t>21/08/2024</t>
  </si>
  <si>
    <t>REALIZAÇÃO DE EXAMES - NF 3178</t>
  </si>
  <si>
    <t>PLIMAX PERSONA - NF 253205</t>
  </si>
  <si>
    <t>28/08/2024</t>
  </si>
  <si>
    <t>31/08/2024</t>
  </si>
  <si>
    <t>16515454000135</t>
  </si>
  <si>
    <t>ESMERILHADEIRA, MARTELETE, SERRA - NF 21660</t>
  </si>
  <si>
    <t>46569397819</t>
  </si>
  <si>
    <t>CLAUDIMIR ALVES DINIZ</t>
  </si>
  <si>
    <t>50% FOSSA</t>
  </si>
  <si>
    <t>09/08/2024</t>
  </si>
  <si>
    <t>MATERIAIS DIVERSOS - NF 30528</t>
  </si>
  <si>
    <t>22/08/2024</t>
  </si>
  <si>
    <t>09/09/2024</t>
  </si>
  <si>
    <t>REF. 09/2024</t>
  </si>
  <si>
    <t>MATERIAIS DIVERSOS - NF 30418</t>
  </si>
  <si>
    <t>16/08/2024</t>
  </si>
  <si>
    <t>42841924000160</t>
  </si>
  <si>
    <t>FERRAGENS SANTA MONICA LTDA</t>
  </si>
  <si>
    <t>AÇO - NF 66754</t>
  </si>
  <si>
    <t>18/09/2024</t>
  </si>
  <si>
    <t>07409393000130</t>
  </si>
  <si>
    <t>LOCFER</t>
  </si>
  <si>
    <t>POLICORTE - NF 25633</t>
  </si>
  <si>
    <t>10/09/2024</t>
  </si>
  <si>
    <t>LOC</t>
  </si>
  <si>
    <t>70428051600</t>
  </si>
  <si>
    <t>WESLEY RODRIGUES DOS SANTOS</t>
  </si>
  <si>
    <t>05/08/2024</t>
  </si>
  <si>
    <t>LOCAÇÃO DE BANHEIRO QUIMICO - NF 1129</t>
  </si>
  <si>
    <t>CABO FLEXIVEL - NF 329392</t>
  </si>
  <si>
    <t>18535773000138</t>
  </si>
  <si>
    <t>MG PARAFUSOS</t>
  </si>
  <si>
    <t>PARAFUSOS - NF 378748</t>
  </si>
  <si>
    <t>27/08/2024</t>
  </si>
  <si>
    <t>BRITA - PED. 4962</t>
  </si>
  <si>
    <t>06/09/2024</t>
  </si>
  <si>
    <t>DIÁRIA</t>
  </si>
  <si>
    <t>PIX: 33999182905</t>
  </si>
  <si>
    <t>31993936955</t>
  </si>
  <si>
    <t>EDSON FERREIRA DA SILVA</t>
  </si>
  <si>
    <t>PERFURAÇÃO COM TRADO MECANICO</t>
  </si>
  <si>
    <t>PIX: 31993936955</t>
  </si>
  <si>
    <t>RETRO E CAMINHÃO</t>
  </si>
  <si>
    <t>02/09/2024</t>
  </si>
  <si>
    <t>MADEIRAS - PED. 47353</t>
  </si>
  <si>
    <t>30/08/2024</t>
  </si>
  <si>
    <t>00195818660</t>
  </si>
  <si>
    <t>VALDIR RIBEIRO FILHO</t>
  </si>
  <si>
    <t>MOTOBOY PARAFUSOS</t>
  </si>
  <si>
    <t>04629579000107</t>
  </si>
  <si>
    <t>BROTHERS SOLAR</t>
  </si>
  <si>
    <t>PARCELA - 1/3</t>
  </si>
  <si>
    <t>23/08/2024</t>
  </si>
  <si>
    <t>PARCELA - 2/3</t>
  </si>
  <si>
    <t>13938283000169</t>
  </si>
  <si>
    <t>BETON MIX</t>
  </si>
  <si>
    <t>CONCRETO - 6X</t>
  </si>
  <si>
    <t>19/08/2024</t>
  </si>
  <si>
    <t>REALIZAÇÃO DE EXAMES - NF 3290</t>
  </si>
  <si>
    <t>20/09/2024</t>
  </si>
  <si>
    <t>52675571000120</t>
  </si>
  <si>
    <t>TABGHA CONSTRUTORA</t>
  </si>
  <si>
    <t>PARC. 1/18  - NF A EMITIR</t>
  </si>
  <si>
    <t>ADM</t>
  </si>
  <si>
    <t xml:space="preserve">PARC. 1/18 </t>
  </si>
  <si>
    <t>PARC. 2/18 - NF A EMITIR</t>
  </si>
  <si>
    <t xml:space="preserve">PARC. 2/18 </t>
  </si>
  <si>
    <t>PARC. 3/18 - NF A EMITIR</t>
  </si>
  <si>
    <t xml:space="preserve">PARC. 3/18 </t>
  </si>
  <si>
    <t>34713151000109</t>
  </si>
  <si>
    <t>CONSULTARELABCON</t>
  </si>
  <si>
    <t>ALUGUEL DE FORMA - FL 15586</t>
  </si>
  <si>
    <t>29/09/2024</t>
  </si>
  <si>
    <t>30/09/2024</t>
  </si>
  <si>
    <t>CESTAS BASICAS - NF 256429</t>
  </si>
  <si>
    <t>28/09/2024</t>
  </si>
  <si>
    <t>MARTELO - NF 25822</t>
  </si>
  <si>
    <t>23/09/2024</t>
  </si>
  <si>
    <t>UNIVERSO ELÉTRICOS - NF 331926</t>
  </si>
  <si>
    <t>27/09/2024</t>
  </si>
  <si>
    <t>17359233000188</t>
  </si>
  <si>
    <t>TAMBASA ATACADISTAS</t>
  </si>
  <si>
    <t>MATERIAIS DIVERSOS - NF 21422618</t>
  </si>
  <si>
    <t>10000000001</t>
  </si>
  <si>
    <t>MHS EVENTO SST ESOCIAL</t>
  </si>
  <si>
    <t>31699502668</t>
  </si>
  <si>
    <t>ANTONIO ZEFERINO LEANDRO</t>
  </si>
  <si>
    <t>PIX: 31699502668</t>
  </si>
  <si>
    <t>MATERIAL ELÉTRICO - NF 330727</t>
  </si>
  <si>
    <t>SERRA DE VIDEA - NF 2747</t>
  </si>
  <si>
    <t>11/10/2024</t>
  </si>
  <si>
    <t>MOTOR E MANGOTE - NF 26129</t>
  </si>
  <si>
    <t>17/10/2024</t>
  </si>
  <si>
    <t>POLICORTE, SERRA E MARTELO - NF 26035</t>
  </si>
  <si>
    <t>04/10/2024</t>
  </si>
  <si>
    <t>07284290633</t>
  </si>
  <si>
    <t>MARCELO CALDEIRA DE SOUZA</t>
  </si>
  <si>
    <t>ESCAVAÇÃO DE BLOCOS E CINTAS</t>
  </si>
  <si>
    <t>PIX: 07284290633</t>
  </si>
  <si>
    <t>31/10/2024</t>
  </si>
  <si>
    <t>BETONEIRA - NF 26323</t>
  </si>
  <si>
    <t>04/11/2024</t>
  </si>
  <si>
    <t>24200699000100</t>
  </si>
  <si>
    <t xml:space="preserve">ELITE EPIS </t>
  </si>
  <si>
    <t>CAPA DE CHUVA - NF 108437</t>
  </si>
  <si>
    <t>25/10/2024</t>
  </si>
  <si>
    <t>CESTAS BASICAS - NF 259491</t>
  </si>
  <si>
    <t>28/10/2024</t>
  </si>
  <si>
    <t>TELA - NF 69234</t>
  </si>
  <si>
    <t>17015387000152</t>
  </si>
  <si>
    <t xml:space="preserve">UNIÃO IMPERMEABILIZANTES </t>
  </si>
  <si>
    <t>SIKA E BROXA - NF 12839</t>
  </si>
  <si>
    <t>23/10/2024</t>
  </si>
  <si>
    <t>18/10/2024</t>
  </si>
  <si>
    <t>00959416650</t>
  </si>
  <si>
    <t>HELIANO FRANCISCO ALVES</t>
  </si>
  <si>
    <t>PIX: 31999912316</t>
  </si>
  <si>
    <t>AREIA - PED. Nº 4909</t>
  </si>
  <si>
    <t>MARTELO - NF 26189</t>
  </si>
  <si>
    <t>MATERIAIS DIVERSOS - NF 1341</t>
  </si>
  <si>
    <t>22/10/2024</t>
  </si>
  <si>
    <t>MATERIAIS ELÉTRICOS - NF 339434</t>
  </si>
  <si>
    <t>CONTROLE TECNOLOGICO - NF 864</t>
  </si>
  <si>
    <t>REF. 10/2024</t>
  </si>
  <si>
    <t>06/11/2024</t>
  </si>
  <si>
    <t>MOTOR, MANGOTE E COMPACTADOR - NF 26486</t>
  </si>
  <si>
    <t>18/11/2024</t>
  </si>
  <si>
    <t>TUBO - NF 487419</t>
  </si>
  <si>
    <t>12/11/2024</t>
  </si>
  <si>
    <t>MATERIAIS DIVERSOS - NF 1559</t>
  </si>
  <si>
    <t>POLICORTE E SERRA DE BANCADA - NF 26405</t>
  </si>
  <si>
    <t>09/11/2024</t>
  </si>
  <si>
    <t>BRITA E AREIA - PED; 4926 / 4930</t>
  </si>
  <si>
    <t>PARC. 9/18 - NF A EMITIR</t>
  </si>
  <si>
    <t>PIX: 52675571000120</t>
  </si>
  <si>
    <t xml:space="preserve">PARC. 9/18 </t>
  </si>
  <si>
    <t>04359703643</t>
  </si>
  <si>
    <t>BRUNO GEOVANI RIBEIRO</t>
  </si>
  <si>
    <t>30/10/2024</t>
  </si>
  <si>
    <t>31994729293</t>
  </si>
  <si>
    <t>CRISTIAN DENIEL SANTOS ALEXANDRE</t>
  </si>
  <si>
    <t xml:space="preserve">PARAFUSOS </t>
  </si>
  <si>
    <t>UNIFORMES - NF 895</t>
  </si>
  <si>
    <t>21/11/2024</t>
  </si>
  <si>
    <t>03562661000107</t>
  </si>
  <si>
    <t>SAO JOSE DISTRIBUIDORA DE CIMENTO</t>
  </si>
  <si>
    <t>CIMENTO - NF 132196</t>
  </si>
  <si>
    <t>MARTELO - NF 26582</t>
  </si>
  <si>
    <t>25/11/2024</t>
  </si>
  <si>
    <t>LONA E FITA - NF 2903</t>
  </si>
  <si>
    <t>CIMENTO - NF 132236</t>
  </si>
  <si>
    <t>27/11/2024</t>
  </si>
  <si>
    <t>GRAUTE - NF 2907</t>
  </si>
  <si>
    <t>28/11/2024</t>
  </si>
  <si>
    <t>BETONEIRA - NF 26699</t>
  </si>
  <si>
    <t>04/12/2024</t>
  </si>
  <si>
    <t>CESTAS BASICAS - NF 262823</t>
  </si>
  <si>
    <t>CONTROLE TECNOLOGICO - NF 897</t>
  </si>
  <si>
    <t>19/11/2024</t>
  </si>
  <si>
    <t>13º SALÁRIO</t>
  </si>
  <si>
    <t>30/11/2024</t>
  </si>
  <si>
    <t>AÇO - AGUARDANDO NF</t>
  </si>
  <si>
    <t>24868932000119</t>
  </si>
  <si>
    <t>MOISES TRANSPORTES</t>
  </si>
  <si>
    <t>FRETE ESCORAMENTOS</t>
  </si>
  <si>
    <t>08/11/2024</t>
  </si>
  <si>
    <t>31999860940</t>
  </si>
  <si>
    <t>JOAO BATISTA DA SILVA</t>
  </si>
  <si>
    <t>PIX: 31999860940</t>
  </si>
  <si>
    <t>00031699502668</t>
  </si>
  <si>
    <t>00001627337636</t>
  </si>
  <si>
    <t>RESCISÃO</t>
  </si>
  <si>
    <t>00084655364220</t>
  </si>
  <si>
    <t>00003124439600</t>
  </si>
  <si>
    <t>00000959416650</t>
  </si>
  <si>
    <t>00010526143614</t>
  </si>
  <si>
    <t>00031999860940</t>
  </si>
  <si>
    <t>00006493573610</t>
  </si>
  <si>
    <t>00070428051600</t>
  </si>
  <si>
    <t>00037052904870</t>
  </si>
  <si>
    <t>BRITA E AREIA - PED. 5007/5008/5009/5010</t>
  </si>
  <si>
    <t>C6 BANK  - 0001 19363893</t>
  </si>
  <si>
    <t>00000011398</t>
  </si>
  <si>
    <t>REF. 11/2024</t>
  </si>
  <si>
    <t>00000011126</t>
  </si>
  <si>
    <t>00000011207</t>
  </si>
  <si>
    <t>REF. 13º SALÁRIO</t>
  </si>
  <si>
    <t>RESCISÃO BRENO DAVID</t>
  </si>
  <si>
    <t>-</t>
  </si>
  <si>
    <t>14939732000156</t>
  </si>
  <si>
    <t>LOKS EQUIPAMENTOS LTDA</t>
  </si>
  <si>
    <t>LOCAÇÃO DE ANDAIMES - FL 3895</t>
  </si>
  <si>
    <t>MOTOR E MANGOTE - NF 26838</t>
  </si>
  <si>
    <t>MATERIAIS HIDRÁULICOS - NF 491677</t>
  </si>
  <si>
    <t>POLICORTE E SERRA DE BANCADA - NF 26781</t>
  </si>
  <si>
    <t>EQUIPAMENTOS DE PROTEÇÃO - NF 111471</t>
  </si>
  <si>
    <t>29067113023560</t>
  </si>
  <si>
    <t>POLIMIX CONCRETO</t>
  </si>
  <si>
    <t>CONCRETAGEM - NF A EMITIR</t>
  </si>
  <si>
    <t>PIX: 29067113023560</t>
  </si>
  <si>
    <t>00000000011479</t>
  </si>
  <si>
    <t>DIVERSOS</t>
  </si>
  <si>
    <t>FRETE MOTOBOY</t>
  </si>
  <si>
    <t>00010133905632</t>
  </si>
  <si>
    <t xml:space="preserve">JOSÉ FERNANDO DOS SANTOS </t>
  </si>
  <si>
    <t>SARRAFEAMENTO A LASER</t>
  </si>
  <si>
    <t>PIX: 10133905632</t>
  </si>
  <si>
    <t>00011776778650</t>
  </si>
  <si>
    <t xml:space="preserve">BRENO DE SELES FERREIRA </t>
  </si>
  <si>
    <t>CEF 13 - 3797 7875</t>
  </si>
  <si>
    <t>ADMINISTRAÇÃO DA OBRA - PARC 5/18</t>
  </si>
  <si>
    <t>ADMINISTRAÇÃO DA OBRA - PARC 6/18</t>
  </si>
  <si>
    <t>00027648990687</t>
  </si>
  <si>
    <t>00000000011045</t>
  </si>
  <si>
    <t>POLICORTE E SERRA - NF 27125</t>
  </si>
  <si>
    <t>MARTELO - NF 26899</t>
  </si>
  <si>
    <t>BETONEIRA - NF 27052</t>
  </si>
  <si>
    <t>41598885000150</t>
  </si>
  <si>
    <t>CACAMBAS BOA VISTA LTDA</t>
  </si>
  <si>
    <t>LOCAÇÃO DE CAÇAMBAS - NF 2131</t>
  </si>
  <si>
    <t>LOCAÇÃO DE KIT SLUMP</t>
  </si>
  <si>
    <t>CONTROLE TECNOLÓGICO DE QUALIDADE CONCRETO - NF 1070</t>
  </si>
  <si>
    <t>CESTAS DE NATAL - NF 269706</t>
  </si>
  <si>
    <t>CESTAS BÁSICAS - NF 268584</t>
  </si>
  <si>
    <t>MATERIAIS HIDRAULICOS - ENTRADA</t>
  </si>
  <si>
    <t>MATERIAIS HIDRAULICOS - PARC. 1/1</t>
  </si>
  <si>
    <t>MATERIAIS DIVERSOS - NF 1580</t>
  </si>
  <si>
    <t>MATERIAIS DIVERSOS - NF 1582</t>
  </si>
  <si>
    <t>VT E CAFÉ</t>
  </si>
  <si>
    <t>05512402000270</t>
  </si>
  <si>
    <t>DIPROTEC</t>
  </si>
  <si>
    <t>XYPEX ADMIX - NF 61731</t>
  </si>
  <si>
    <t>IMPERMEABILIZANTES - NF A EMITIR</t>
  </si>
  <si>
    <t>00000000011398</t>
  </si>
  <si>
    <t>REF. 12/2024</t>
  </si>
  <si>
    <t>00000000011126</t>
  </si>
  <si>
    <t>00000000011207</t>
  </si>
  <si>
    <t>BRITA - PED. 5016</t>
  </si>
  <si>
    <t>MARTELO</t>
  </si>
  <si>
    <t>27234</t>
  </si>
  <si>
    <t>MOTOR E MANGOTE</t>
  </si>
  <si>
    <t>27208</t>
  </si>
  <si>
    <t>00594414000196</t>
  </si>
  <si>
    <t>INCOBRAZ</t>
  </si>
  <si>
    <t>LAJE PRÉ-MOLDADA</t>
  </si>
  <si>
    <t>17065</t>
  </si>
  <si>
    <t>CIMENTO</t>
  </si>
  <si>
    <t>AREIA - PED. 5038</t>
  </si>
  <si>
    <t>CESTAS BÁSICAS</t>
  </si>
  <si>
    <t>272257</t>
  </si>
  <si>
    <t>133326</t>
  </si>
  <si>
    <t>BETONEIRA</t>
  </si>
  <si>
    <t>27398</t>
  </si>
  <si>
    <t>25964</t>
  </si>
  <si>
    <t>LOCAÇÃO DE ANDAIMES - FL 3980</t>
  </si>
  <si>
    <t>31822215000111</t>
  </si>
  <si>
    <t>ELEVA LOCADORA DE EQUIPAMENTOS</t>
  </si>
  <si>
    <t>LOCAÇÃO DE EQUIPAMENTOS - FL 57900</t>
  </si>
  <si>
    <t>REALIZAÇÃO DE EXAMES</t>
  </si>
  <si>
    <t>3575</t>
  </si>
  <si>
    <t>REF. 12/2024 E 13º SALÁRIO</t>
  </si>
  <si>
    <t>36245582000113</t>
  </si>
  <si>
    <t>MHS SEGURANÇA E MEDICINA DO TRABALHO</t>
  </si>
  <si>
    <t>REALIZAÇÃO DE EXAMES - BOLETO E NF A EMITIR</t>
  </si>
  <si>
    <t>LOCAÇÃO DE CAÇAMBAS</t>
  </si>
  <si>
    <t>2217</t>
  </si>
  <si>
    <t>08858494000151</t>
  </si>
  <si>
    <t>OLIVIA CAETANO DE FARIA</t>
  </si>
  <si>
    <t>BLOCO CONCRETO</t>
  </si>
  <si>
    <t>665</t>
  </si>
  <si>
    <t>CONCRETAGEM</t>
  </si>
  <si>
    <t>2025/23</t>
  </si>
  <si>
    <t>ARAME E PREGO - NF A EMITIR</t>
  </si>
  <si>
    <t>PIX: 17469701000177</t>
  </si>
  <si>
    <t>93649070600</t>
  </si>
  <si>
    <t>ADILSON LEITE DA COSTA</t>
  </si>
  <si>
    <t>CEF 13 - 893 2224192</t>
  </si>
  <si>
    <t>11776778650</t>
  </si>
  <si>
    <t xml:space="preserve">BRITA E AREIA - PED. 5048/5050
</t>
  </si>
  <si>
    <t xml:space="preserve">PLOTAGENS - NF A EMITIR
</t>
  </si>
  <si>
    <t xml:space="preserve">REF. 01/2025
</t>
  </si>
  <si>
    <t>UIFORMES</t>
  </si>
  <si>
    <t>1017</t>
  </si>
  <si>
    <t>ALUGUEL DE FORMA - FL 16341</t>
  </si>
  <si>
    <t>MATERIAIS DIVERSOS</t>
  </si>
  <si>
    <t>1590</t>
  </si>
  <si>
    <t>POLICORTE E SERRA</t>
  </si>
  <si>
    <t>27470</t>
  </si>
  <si>
    <t>27519</t>
  </si>
  <si>
    <t>08039112000168</t>
  </si>
  <si>
    <t>IMPERMEABILIZANTES IMPERVIA</t>
  </si>
  <si>
    <t>TUBO DRENO</t>
  </si>
  <si>
    <t>17273</t>
  </si>
  <si>
    <t>133632</t>
  </si>
  <si>
    <t>EQUIPAMENTOS DE PROTEÇÃO</t>
  </si>
  <si>
    <t>114638</t>
  </si>
  <si>
    <t>2282</t>
  </si>
  <si>
    <t xml:space="preserve">RESTITUIÇÃO FRETE UNIFORMES
</t>
  </si>
  <si>
    <t>RESCISAO</t>
  </si>
  <si>
    <t>FGTS RESCISÓRIO
 DORGIVAL SANTOS</t>
  </si>
  <si>
    <t>ADM OBRA - PARC. 6/34</t>
  </si>
  <si>
    <t>LANÇAMENTO AUTOMÁTICO</t>
  </si>
  <si>
    <t>ADM OBRA - PARC. 10/34</t>
  </si>
  <si>
    <t>30104762000107</t>
  </si>
  <si>
    <t>VASCONCELOS &amp; RINALDI ENGENHARIA</t>
  </si>
  <si>
    <t>CESTAS BASICAS</t>
  </si>
  <si>
    <t>2519,73</t>
  </si>
  <si>
    <t>27721</t>
  </si>
  <si>
    <t>1598</t>
  </si>
  <si>
    <t>LOCAÇÃO DE ESCORAMENTO - FL 4046</t>
  </si>
  <si>
    <t>27582</t>
  </si>
  <si>
    <t>MATERIAIS HIDRAULICO - PARC. 1/2</t>
  </si>
  <si>
    <t>499490</t>
  </si>
  <si>
    <t>MATERIAIS HIDRAULICO - PARC. 2/2</t>
  </si>
  <si>
    <t>ADM OBRA - PARC. 7/34</t>
  </si>
  <si>
    <t>00000011045</t>
  </si>
  <si>
    <t>REF. 01/2025</t>
  </si>
  <si>
    <t>REALIZAÇÃO E EXAMES</t>
  </si>
  <si>
    <t>3730</t>
  </si>
  <si>
    <t>07378472808</t>
  </si>
  <si>
    <t>CAIXA - 13 - 893 - 2224192 - 93649070600</t>
  </si>
  <si>
    <t>04068126674</t>
  </si>
  <si>
    <t>C.A.R INST. HIDRAULICAS E GÁS  CARLINHOS</t>
  </si>
  <si>
    <t>EXECUÇÃO HIDRÁULICA</t>
  </si>
  <si>
    <t>PIX: 04068126674</t>
  </si>
  <si>
    <t>2025/115</t>
  </si>
  <si>
    <t>10133905632</t>
  </si>
  <si>
    <t>LAJE COBERTURA</t>
  </si>
  <si>
    <t>Rua  Zodiaco, 87  Sala 07 – Santa  Lúcia - Belo Horizonte - MG
(31) 3654-6616 / (31) 99974-1241 /  (31) 98711-1139
rvr.engenharia@gmail.com / vinicius.rinaldi26@gmail.com</t>
  </si>
  <si>
    <t>RHAUFED RODRIGUES DOS SANTOS</t>
  </si>
  <si>
    <t>Data Inicial:</t>
  </si>
  <si>
    <t>ALAMEDA SÃO GOTARDO Nº 206 L. 3 Q. 16 CONDOMÍNIO VILA ALPINA NOVA LIMA / MG – CEP 34.007-300.</t>
  </si>
  <si>
    <t>% Adm Obra:</t>
  </si>
  <si>
    <t>RESUMO DAS DESPESAS</t>
  </si>
  <si>
    <t>DATA</t>
  </si>
  <si>
    <t>Nº REL.</t>
  </si>
  <si>
    <t>1) DESPESAS COM COLABORADORES</t>
  </si>
  <si>
    <t>2) TRANSF. PROGR. - MATERIAIS, LOCAÇÕES E PREST. SERVIÇOS</t>
  </si>
  <si>
    <t>3) MATERIAIS, PREST DE SERVIÇOS, IMPOSTOS E OUTROS</t>
  </si>
  <si>
    <t>4) RESSARCIMENTOS E RESTITUIÇÕES</t>
  </si>
  <si>
    <t>5) DESPESAS PAGAS PELO CLIENTE</t>
  </si>
  <si>
    <t xml:space="preserve">6) PAGAMENTOS CAIXA DE OBRA </t>
  </si>
  <si>
    <t>SUBTOTAL</t>
  </si>
  <si>
    <t>7) ADM. OBRA</t>
  </si>
  <si>
    <t>TOTAL</t>
  </si>
  <si>
    <t>ACUMULADO</t>
  </si>
  <si>
    <t>RESUMO POR TIPO DE DESPESAS</t>
  </si>
  <si>
    <t>TP</t>
  </si>
  <si>
    <t>ADMINISTRATIVO</t>
  </si>
  <si>
    <t>LOCAÇAO</t>
  </si>
  <si>
    <t>MATERIAL</t>
  </si>
  <si>
    <t>MÃO DE OBRA</t>
  </si>
  <si>
    <t>SERVIÇOS</t>
  </si>
  <si>
    <t>TARIFAS/TRIBUTOS PÚBLICAS</t>
  </si>
  <si>
    <t>TOTAL GERAL</t>
  </si>
  <si>
    <t>CONTRATOS</t>
  </si>
  <si>
    <t>ADMINISTRADORES_CONTRATO</t>
  </si>
  <si>
    <t>ADITIVOS</t>
  </si>
  <si>
    <t>ADMINISTRADORES_ADITIVO</t>
  </si>
  <si>
    <t>PARCELAS</t>
  </si>
  <si>
    <t>Nº Contrato</t>
  </si>
  <si>
    <t>Data Início</t>
  </si>
  <si>
    <t>Data Fim</t>
  </si>
  <si>
    <t>Status</t>
  </si>
  <si>
    <t>Observações</t>
  </si>
  <si>
    <t>CNPJ/CPF</t>
  </si>
  <si>
    <t>Nome/Razão Social</t>
  </si>
  <si>
    <t>Tipo</t>
  </si>
  <si>
    <t>Valor/Percentual</t>
  </si>
  <si>
    <t>Valor Total</t>
  </si>
  <si>
    <t>Nº Parcelas</t>
  </si>
  <si>
    <t>Nº Aditivo</t>
  </si>
  <si>
    <t>Referência</t>
  </si>
  <si>
    <t>Número</t>
  </si>
  <si>
    <t>Nome</t>
  </si>
  <si>
    <t>Data Vencimento</t>
  </si>
  <si>
    <t>Valor</t>
  </si>
  <si>
    <t>2024/060-1</t>
  </si>
  <si>
    <t>ATIVO</t>
  </si>
  <si>
    <t>Fixo</t>
  </si>
  <si>
    <t>7714.00</t>
  </si>
  <si>
    <t>PAGO</t>
  </si>
  <si>
    <t>PENDENTE</t>
  </si>
  <si>
    <t>3306.00</t>
  </si>
  <si>
    <t>Data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</si>
</sst>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dd/mm/yy;@"/>
    <numFmt numFmtId="165" formatCode="00"/>
    <numFmt numFmtId="166" formatCode="0.0%"/>
    <numFmt numFmtId="167" formatCode="[&lt;=99999999999]\ 000\.000\.000\-00;\ 00\.000\.000\/0000\-00"/>
    <numFmt numFmtId="168" formatCode="mm/yyyy"/>
    <numFmt numFmtId="169" formatCode="_-* #,##0.0_-;\-* #,##0.0_-;_-* &quot;-&quot;??_-;_-@_-"/>
    <numFmt numFmtId="170" formatCode="yyyy\-mm\-dd"/>
    <numFmt numFmtId="171" formatCode="#.##000"/>
    <numFmt numFmtId="172" formatCode="_(&quot;R$&quot;* #,##0.00_);_(&quot;R$&quot;* \(#,##0.00\);_(&quot;R$&quot;* &quot;-&quot;??_);_(@_)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</fills>
  <borders count="24">
    <border>
      <left/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double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double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/>
      <top style="double">
        <color theme="0" tint="-0.24994659260841701"/>
      </top>
      <bottom/>
      <diagonal/>
    </border>
    <border>
      <left/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theme="4" tint="0.39997558519241921"/>
      </right>
      <top/>
      <bottom style="double">
        <color auto="1"/>
      </bottom>
      <diagonal/>
    </border>
  </borders>
  <cellStyleXfs count="9">
    <xf numFmtId="0" fontId="0" fillId="0" borderId="0"/>
    <xf numFmtId="43" fontId="3" fillId="0" borderId="0"/>
    <xf numFmtId="0" fontId="5" fillId="0" borderId="0"/>
    <xf numFmtId="0" fontId="6" fillId="0" borderId="0"/>
    <xf numFmtId="0" fontId="5" fillId="0" borderId="0"/>
    <xf numFmtId="9" fontId="3" fillId="0" borderId="0"/>
    <xf numFmtId="0" fontId="5" fillId="0" borderId="0"/>
    <xf numFmtId="172" fontId="5" fillId="0" borderId="0"/>
    <xf numFmtId="43" fontId="3" fillId="0" borderId="0"/>
  </cellStyleXfs>
  <cellXfs count="75">
    <xf numFmtId="0" fontId="0" fillId="0" borderId="0" xfId="0"/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3" fontId="0" fillId="0" borderId="0" xfId="0" applyNumberFormat="1" applyAlignment="1">
      <alignment vertical="center"/>
    </xf>
    <xf numFmtId="43" fontId="0" fillId="0" borderId="2" xfId="1" applyFont="1" applyBorder="1" applyAlignment="1">
      <alignment vertical="center"/>
    </xf>
    <xf numFmtId="43" fontId="0" fillId="0" borderId="5" xfId="1" applyFont="1" applyBorder="1" applyAlignment="1">
      <alignment vertical="center"/>
    </xf>
    <xf numFmtId="43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3" fontId="4" fillId="0" borderId="11" xfId="1" applyFont="1" applyBorder="1" applyAlignment="1">
      <alignment vertical="center"/>
    </xf>
    <xf numFmtId="0" fontId="0" fillId="0" borderId="12" xfId="0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3" fontId="0" fillId="0" borderId="3" xfId="1" applyFont="1" applyBorder="1" applyAlignment="1">
      <alignment vertical="center"/>
    </xf>
    <xf numFmtId="164" fontId="4" fillId="0" borderId="10" xfId="0" applyNumberFormat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8" fillId="0" borderId="0" xfId="0" applyNumberFormat="1" applyFont="1" applyAlignment="1">
      <alignment vertical="center"/>
    </xf>
    <xf numFmtId="0" fontId="0" fillId="0" borderId="7" xfId="0" applyBorder="1" applyAlignment="1">
      <alignment vertical="center" wrapText="1"/>
    </xf>
    <xf numFmtId="165" fontId="0" fillId="0" borderId="4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43" fontId="4" fillId="2" borderId="14" xfId="1" applyFont="1" applyFill="1" applyBorder="1" applyAlignment="1">
      <alignment vertical="center"/>
    </xf>
    <xf numFmtId="43" fontId="4" fillId="2" borderId="15" xfId="1" applyFont="1" applyFill="1" applyBorder="1" applyAlignment="1">
      <alignment vertical="center"/>
    </xf>
    <xf numFmtId="166" fontId="0" fillId="2" borderId="17" xfId="5" applyNumberFormat="1" applyFont="1" applyFill="1" applyBorder="1" applyAlignment="1">
      <alignment vertical="center"/>
    </xf>
    <xf numFmtId="9" fontId="4" fillId="2" borderId="18" xfId="5" applyFont="1" applyFill="1" applyBorder="1" applyAlignment="1">
      <alignment vertical="center"/>
    </xf>
    <xf numFmtId="164" fontId="4" fillId="0" borderId="7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9" fontId="0" fillId="0" borderId="0" xfId="5" applyFont="1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164" fontId="4" fillId="0" borderId="21" xfId="0" applyNumberFormat="1" applyFont="1" applyBorder="1" applyAlignment="1">
      <alignment horizontal="centerContinuous" vertical="center"/>
    </xf>
    <xf numFmtId="164" fontId="4" fillId="0" borderId="1" xfId="0" applyNumberFormat="1" applyFont="1" applyBorder="1" applyAlignment="1">
      <alignment horizontal="centerContinuous" vertical="center"/>
    </xf>
    <xf numFmtId="0" fontId="1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20" xfId="0" applyBorder="1"/>
    <xf numFmtId="14" fontId="0" fillId="0" borderId="0" xfId="0" applyNumberFormat="1"/>
    <xf numFmtId="167" fontId="0" fillId="0" borderId="0" xfId="0" applyNumberFormat="1" applyAlignment="1">
      <alignment vertical="center"/>
    </xf>
    <xf numFmtId="168" fontId="0" fillId="0" borderId="1" xfId="0" applyNumberFormat="1" applyBorder="1" applyAlignment="1">
      <alignment horizontal="centerContinuous" vertical="center"/>
    </xf>
    <xf numFmtId="0" fontId="0" fillId="0" borderId="22" xfId="0" applyBorder="1" applyAlignment="1">
      <alignment vertical="center"/>
    </xf>
    <xf numFmtId="164" fontId="0" fillId="0" borderId="22" xfId="0" applyNumberFormat="1" applyBorder="1" applyAlignment="1">
      <alignment vertical="center"/>
    </xf>
    <xf numFmtId="167" fontId="0" fillId="0" borderId="22" xfId="0" applyNumberFormat="1" applyBorder="1" applyAlignment="1">
      <alignment vertical="center"/>
    </xf>
    <xf numFmtId="14" fontId="0" fillId="0" borderId="22" xfId="0" applyNumberFormat="1" applyBorder="1" applyAlignment="1">
      <alignment horizontal="center" vertical="center"/>
    </xf>
    <xf numFmtId="0" fontId="0" fillId="0" borderId="22" xfId="8" applyNumberFormat="1" applyFont="1" applyBorder="1" applyAlignment="1">
      <alignment vertical="center"/>
    </xf>
    <xf numFmtId="0" fontId="11" fillId="3" borderId="23" xfId="0" applyFont="1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168" fontId="0" fillId="0" borderId="0" xfId="0" applyNumberFormat="1" applyAlignment="1">
      <alignment vertical="center"/>
    </xf>
    <xf numFmtId="14" fontId="0" fillId="0" borderId="0" xfId="0" applyNumberFormat="1" applyAlignment="1" applyProtection="1">
      <alignment vertical="center"/>
      <protection locked="0"/>
    </xf>
    <xf numFmtId="167" fontId="0" fillId="0" borderId="0" xfId="0" applyNumberFormat="1" applyAlignment="1" applyProtection="1">
      <alignment vertical="center"/>
      <protection locked="0"/>
    </xf>
    <xf numFmtId="14" fontId="0" fillId="0" borderId="0" xfId="0" applyNumberFormat="1" applyAlignment="1">
      <alignment vertical="center"/>
    </xf>
    <xf numFmtId="1" fontId="0" fillId="0" borderId="0" xfId="0" applyNumberFormat="1"/>
    <xf numFmtId="43" fontId="3" fillId="0" borderId="0" xfId="1"/>
    <xf numFmtId="169" fontId="0" fillId="0" borderId="22" xfId="0" applyNumberFormat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 applyProtection="1">
      <alignment vertical="center"/>
      <protection locked="0"/>
    </xf>
    <xf numFmtId="43" fontId="3" fillId="0" borderId="0" xfId="1" applyAlignment="1">
      <alignment vertical="center"/>
    </xf>
    <xf numFmtId="4" fontId="0" fillId="0" borderId="0" xfId="0" applyNumberFormat="1"/>
    <xf numFmtId="0" fontId="11" fillId="3" borderId="0" xfId="8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14" fontId="13" fillId="0" borderId="0" xfId="0" applyNumberFormat="1" applyFont="1" applyAlignment="1">
      <alignment horizontal="right" vertical="center"/>
    </xf>
    <xf numFmtId="10" fontId="4" fillId="0" borderId="0" xfId="0" applyNumberFormat="1" applyFont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14" fillId="0" borderId="0" xfId="0" applyFont="1" applyAlignment="1">
      <alignment horizontal="center"/>
    </xf>
    <xf numFmtId="170" fontId="0" fillId="0" borderId="0" xfId="0" applyNumberFormat="1"/>
    <xf numFmtId="171" fontId="0" fillId="0" borderId="0" xfId="0" applyNumberFormat="1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14" fontId="4" fillId="2" borderId="10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9" xfId="0" applyBorder="1"/>
    <xf numFmtId="0" fontId="0" fillId="0" borderId="16" xfId="0" applyBorder="1"/>
  </cellXfs>
  <cellStyles count="9">
    <cellStyle name="Hiperlink 2" xfId="3" xr:uid="{00000000-0005-0000-0000-000003000000}"/>
    <cellStyle name="Moeda 2" xfId="7" xr:uid="{00000000-0005-0000-0000-000007000000}"/>
    <cellStyle name="Normal" xfId="0" builtinId="0"/>
    <cellStyle name="Normal 2" xfId="2" xr:uid="{00000000-0005-0000-0000-000002000000}"/>
    <cellStyle name="Normal 2 2" xfId="4" xr:uid="{00000000-0005-0000-0000-000004000000}"/>
    <cellStyle name="Normal 3" xfId="6" xr:uid="{00000000-0005-0000-0000-000006000000}"/>
    <cellStyle name="Porcentagem" xfId="5" builtinId="5"/>
    <cellStyle name="Vírgula" xfId="1" builtinId="3"/>
    <cellStyle name="Vírgula 2" xfId="8" xr:uid="{00000000-0005-0000-0000-000008000000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93980</xdr:colOff>
      <xdr:row>0</xdr:row>
      <xdr:rowOff>81280</xdr:rowOff>
    </xdr:from>
    <xdr:ext cx="2449285" cy="748393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" y="81280"/>
          <a:ext cx="2449285" cy="748393"/>
        </a:xfrm>
        <a:prstGeom prst="rect">
          <a:avLst/>
        </a:prstGeom>
        <a:ln>
          <a:noFill/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93980</xdr:colOff>
      <xdr:row>0</xdr:row>
      <xdr:rowOff>81280</xdr:rowOff>
    </xdr:from>
    <xdr:ext cx="2449285" cy="748393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" y="81280"/>
          <a:ext cx="2449285" cy="748393"/>
        </a:xfrm>
        <a:prstGeom prst="rect">
          <a:avLst/>
        </a:prstGeom>
        <a:ln>
          <a:noFill/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5"/>
  <sheetViews>
    <sheetView tabSelected="1" zoomScale="70" zoomScaleNormal="70" workbookViewId="0">
      <pane ySplit="1" topLeftCell="A464" activePane="bottomLeft" state="frozen"/>
      <selection pane="bottomLeft" activeCell="A496" sqref="A496"/>
    </sheetView>
  </sheetViews>
  <sheetFormatPr defaultColWidth="11.125" defaultRowHeight="15.75" x14ac:dyDescent="0.25"/>
  <cols>
    <col min="1" max="1" width="12.125" style="51" customWidth="1"/>
    <col min="2" max="2" width="11" style="1" bestFit="1" customWidth="1"/>
    <col min="3" max="3" width="18.375" style="49" bestFit="1" customWidth="1"/>
    <col min="4" max="4" width="44.5" style="52" bestFit="1" customWidth="1"/>
    <col min="5" max="5" width="41.5" style="41" bestFit="1" customWidth="1"/>
    <col min="6" max="6" width="9.875" style="41" customWidth="1"/>
    <col min="7" max="7" width="12.5" style="55" bestFit="1" customWidth="1"/>
    <col min="8" max="8" width="7.625" style="58" bestFit="1" customWidth="1"/>
    <col min="9" max="9" width="11.5" style="55" bestFit="1" customWidth="1"/>
    <col min="10" max="10" width="11.875" style="6" bestFit="1" customWidth="1"/>
    <col min="11" max="11" width="13.375" style="53" bestFit="1" customWidth="1"/>
    <col min="12" max="12" width="41.375" style="1" bestFit="1" customWidth="1"/>
    <col min="13" max="13" width="20.5" style="49" customWidth="1"/>
    <col min="14" max="14" width="15" style="49" customWidth="1"/>
    <col min="15" max="15" width="9.625" style="49" customWidth="1"/>
    <col min="16" max="16" width="18.625" style="50" bestFit="1" customWidth="1"/>
    <col min="17" max="17" width="13.125" style="1" bestFit="1" customWidth="1"/>
    <col min="18" max="18" width="9.375" style="49" customWidth="1"/>
    <col min="19" max="24" width="11.125" style="1" customWidth="1"/>
    <col min="25" max="16384" width="11.125" style="1"/>
  </cols>
  <sheetData>
    <row r="1" spans="1:17" ht="24" customHeight="1" thickBot="1" x14ac:dyDescent="0.3">
      <c r="A1" s="44" t="s">
        <v>0</v>
      </c>
      <c r="B1" s="43" t="s">
        <v>1</v>
      </c>
      <c r="C1" s="45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56" t="s">
        <v>7</v>
      </c>
      <c r="I1" s="43" t="s">
        <v>8</v>
      </c>
      <c r="J1" s="46" t="s">
        <v>9</v>
      </c>
      <c r="K1" s="47" t="s">
        <v>10</v>
      </c>
      <c r="L1" s="48" t="s">
        <v>11</v>
      </c>
      <c r="M1" s="43" t="s">
        <v>12</v>
      </c>
      <c r="N1" s="61" t="s">
        <v>13</v>
      </c>
      <c r="O1" s="61" t="s">
        <v>14</v>
      </c>
      <c r="P1" s="61" t="s">
        <v>15</v>
      </c>
      <c r="Q1" s="61" t="s">
        <v>16</v>
      </c>
    </row>
    <row r="2" spans="1:17" ht="17.100000000000001" customHeight="1" thickTop="1" x14ac:dyDescent="0.25">
      <c r="A2" s="40">
        <v>45448</v>
      </c>
      <c r="B2" s="54">
        <v>1</v>
      </c>
      <c r="C2" t="s">
        <v>17</v>
      </c>
      <c r="D2" t="s">
        <v>18</v>
      </c>
      <c r="E2" t="s">
        <v>19</v>
      </c>
      <c r="G2" s="55">
        <v>200</v>
      </c>
      <c r="H2" s="57">
        <v>8</v>
      </c>
      <c r="I2" s="55">
        <v>1600</v>
      </c>
      <c r="J2" t="s">
        <v>20</v>
      </c>
      <c r="K2" t="s">
        <v>21</v>
      </c>
      <c r="L2" t="s">
        <v>22</v>
      </c>
      <c r="M2" s="39"/>
      <c r="N2" t="str">
        <f t="shared" ref="N2:N65" si="0">IF(ISERROR(SEARCH("NF",E2,1)),"NÃO","SIM")</f>
        <v>NÃO</v>
      </c>
      <c r="O2" t="str">
        <f t="shared" ref="O2:O65" si="1">IF($B2=5,"SIM","")</f>
        <v/>
      </c>
      <c r="P2" s="50" t="str">
        <f t="shared" ref="P2:P65" si="2">A2&amp;B2&amp;C2&amp;E2&amp;G2&amp;EDATE(J2,0)</f>
        <v>45448184655364220SALÁRIO20045449</v>
      </c>
      <c r="Q2" s="1">
        <f>IF(A2=0,"",VLOOKUP($A2,RESUMO!$A$8:$B$83,2,FALSE))</f>
        <v>1</v>
      </c>
    </row>
    <row r="3" spans="1:17" x14ac:dyDescent="0.25">
      <c r="A3" s="51">
        <v>45448</v>
      </c>
      <c r="B3" s="1">
        <v>1</v>
      </c>
      <c r="C3" s="49" t="s">
        <v>23</v>
      </c>
      <c r="D3" s="52" t="s">
        <v>24</v>
      </c>
      <c r="E3" s="41" t="s">
        <v>19</v>
      </c>
      <c r="G3" s="55">
        <v>160</v>
      </c>
      <c r="H3" s="58">
        <v>5</v>
      </c>
      <c r="I3" s="55">
        <v>800</v>
      </c>
      <c r="J3" s="1" t="s">
        <v>20</v>
      </c>
      <c r="K3" s="53" t="s">
        <v>21</v>
      </c>
      <c r="L3" t="s">
        <v>25</v>
      </c>
      <c r="N3" t="str">
        <f t="shared" si="0"/>
        <v>NÃO</v>
      </c>
      <c r="O3" t="str">
        <f t="shared" si="1"/>
        <v/>
      </c>
      <c r="P3" s="50" t="str">
        <f t="shared" si="2"/>
        <v>45448101627337636SALÁRIO16045449</v>
      </c>
      <c r="Q3" s="1">
        <f>IF(A3=0,"",VLOOKUP($A3,RESUMO!$A$8:$B$83,2,FALSE))</f>
        <v>1</v>
      </c>
    </row>
    <row r="4" spans="1:17" x14ac:dyDescent="0.25">
      <c r="A4" s="51">
        <v>45448</v>
      </c>
      <c r="B4" s="1">
        <v>1</v>
      </c>
      <c r="C4" s="49" t="s">
        <v>26</v>
      </c>
      <c r="D4" s="52" t="s">
        <v>27</v>
      </c>
      <c r="E4" s="41" t="s">
        <v>19</v>
      </c>
      <c r="G4" s="55">
        <v>130</v>
      </c>
      <c r="H4" s="58">
        <v>5</v>
      </c>
      <c r="I4" s="55">
        <v>650</v>
      </c>
      <c r="J4" s="1" t="s">
        <v>20</v>
      </c>
      <c r="K4" s="53" t="s">
        <v>21</v>
      </c>
      <c r="L4" t="s">
        <v>28</v>
      </c>
      <c r="N4" t="str">
        <f t="shared" si="0"/>
        <v>NÃO</v>
      </c>
      <c r="O4" t="str">
        <f t="shared" si="1"/>
        <v/>
      </c>
      <c r="P4" s="50" t="str">
        <f t="shared" si="2"/>
        <v>45448113315652600SALÁRIO13045449</v>
      </c>
      <c r="Q4" s="1">
        <f>IF(A4=0,"",VLOOKUP($A4,RESUMO!$A$8:$B$83,2,FALSE))</f>
        <v>1</v>
      </c>
    </row>
    <row r="5" spans="1:17" x14ac:dyDescent="0.25">
      <c r="A5" s="51">
        <v>45448</v>
      </c>
      <c r="B5" s="1">
        <v>2</v>
      </c>
      <c r="C5" s="49" t="s">
        <v>29</v>
      </c>
      <c r="D5" s="52" t="s">
        <v>30</v>
      </c>
      <c r="E5" s="41" t="s">
        <v>31</v>
      </c>
      <c r="G5" s="55">
        <v>373</v>
      </c>
      <c r="I5" s="55">
        <v>373</v>
      </c>
      <c r="J5" s="1" t="s">
        <v>20</v>
      </c>
      <c r="K5" s="53" t="s">
        <v>32</v>
      </c>
      <c r="L5" t="s">
        <v>33</v>
      </c>
      <c r="N5" t="str">
        <f t="shared" si="0"/>
        <v>SIM</v>
      </c>
      <c r="O5" t="str">
        <f t="shared" si="1"/>
        <v/>
      </c>
      <c r="P5" s="50" t="str">
        <f t="shared" si="2"/>
        <v>45448207834753000141PLOTAGENS - NF A EMITIR37345449</v>
      </c>
      <c r="Q5" s="1">
        <f>IF(A5=0,"",VLOOKUP($A5,RESUMO!$A$8:$B$83,2,FALSE))</f>
        <v>1</v>
      </c>
    </row>
    <row r="6" spans="1:17" x14ac:dyDescent="0.25">
      <c r="A6" s="51">
        <v>45448</v>
      </c>
      <c r="B6" s="1">
        <v>3</v>
      </c>
      <c r="C6" s="49" t="s">
        <v>34</v>
      </c>
      <c r="D6" s="52" t="s">
        <v>35</v>
      </c>
      <c r="E6" s="41" t="s">
        <v>36</v>
      </c>
      <c r="G6" s="55">
        <v>1300</v>
      </c>
      <c r="I6" s="55">
        <v>1300</v>
      </c>
      <c r="J6" s="1" t="s">
        <v>37</v>
      </c>
      <c r="K6" s="53" t="s">
        <v>32</v>
      </c>
      <c r="N6" t="str">
        <f t="shared" si="0"/>
        <v>NÃO</v>
      </c>
      <c r="O6" t="str">
        <f t="shared" si="1"/>
        <v/>
      </c>
      <c r="P6" s="50" t="str">
        <f t="shared" si="2"/>
        <v>45448321587809000131LOCAÇÃO DE BANHEIRO QUIMICO130045455</v>
      </c>
      <c r="Q6" s="1">
        <f>IF(A6=0,"",VLOOKUP($A6,RESUMO!$A$8:$B$83,2,FALSE))</f>
        <v>1</v>
      </c>
    </row>
    <row r="7" spans="1:17" x14ac:dyDescent="0.25">
      <c r="A7" s="51">
        <v>45448</v>
      </c>
      <c r="B7" s="1">
        <v>5</v>
      </c>
      <c r="C7" s="49" t="s">
        <v>38</v>
      </c>
      <c r="D7" s="52" t="s">
        <v>39</v>
      </c>
      <c r="E7" s="41" t="s">
        <v>40</v>
      </c>
      <c r="G7" s="55">
        <v>1155</v>
      </c>
      <c r="I7" s="55">
        <v>1155</v>
      </c>
      <c r="J7" s="1" t="s">
        <v>41</v>
      </c>
      <c r="K7" s="53" t="s">
        <v>42</v>
      </c>
      <c r="N7" t="str">
        <f t="shared" si="0"/>
        <v>SIM</v>
      </c>
      <c r="O7" t="str">
        <f t="shared" si="1"/>
        <v>SIM</v>
      </c>
      <c r="P7" s="50" t="str">
        <f t="shared" si="2"/>
        <v>45448518850040000198LONA AGRICOLA - NF 27478115545429</v>
      </c>
      <c r="Q7" s="1">
        <f>IF(A7=0,"",VLOOKUP($A7,RESUMO!$A$8:$B$83,2,FALSE))</f>
        <v>1</v>
      </c>
    </row>
    <row r="8" spans="1:17" x14ac:dyDescent="0.25">
      <c r="A8" s="51">
        <v>45448</v>
      </c>
      <c r="B8" s="1">
        <v>5</v>
      </c>
      <c r="C8" s="49" t="s">
        <v>43</v>
      </c>
      <c r="D8" s="52" t="s">
        <v>44</v>
      </c>
      <c r="E8" s="41" t="s">
        <v>45</v>
      </c>
      <c r="G8" s="55">
        <v>550</v>
      </c>
      <c r="I8" s="55">
        <v>550</v>
      </c>
      <c r="J8" s="1" t="s">
        <v>46</v>
      </c>
      <c r="K8" s="53" t="s">
        <v>32</v>
      </c>
      <c r="N8" t="str">
        <f t="shared" si="0"/>
        <v>NÃO</v>
      </c>
      <c r="O8" t="str">
        <f t="shared" si="1"/>
        <v>SIM</v>
      </c>
      <c r="P8" s="50" t="str">
        <f t="shared" si="2"/>
        <v>45448512377901633CAVALETE INSTALADO55045435</v>
      </c>
      <c r="Q8" s="1">
        <f>IF(A8=0,"",VLOOKUP($A8,RESUMO!$A$8:$B$83,2,FALSE))</f>
        <v>1</v>
      </c>
    </row>
    <row r="9" spans="1:17" x14ac:dyDescent="0.25">
      <c r="A9" s="51">
        <v>45448</v>
      </c>
      <c r="B9" s="1">
        <v>5</v>
      </c>
      <c r="C9" s="49" t="s">
        <v>47</v>
      </c>
      <c r="D9" s="52" t="s">
        <v>48</v>
      </c>
      <c r="E9" s="41" t="s">
        <v>49</v>
      </c>
      <c r="G9" s="55">
        <v>1445.94</v>
      </c>
      <c r="I9" s="55">
        <v>1445.94</v>
      </c>
      <c r="J9" s="1" t="s">
        <v>50</v>
      </c>
      <c r="K9" s="53" t="s">
        <v>51</v>
      </c>
      <c r="N9" t="str">
        <f t="shared" si="0"/>
        <v>SIM</v>
      </c>
      <c r="O9" t="str">
        <f t="shared" si="1"/>
        <v>SIM</v>
      </c>
      <c r="P9" s="50" t="str">
        <f t="shared" si="2"/>
        <v>45448532392731000116MATERIAIS DIVERSOS - AGUARDANDO NF1445,9445433</v>
      </c>
      <c r="Q9" s="1">
        <f>IF(A9=0,"",VLOOKUP($A9,RESUMO!$A$8:$B$83,2,FALSE))</f>
        <v>1</v>
      </c>
    </row>
    <row r="10" spans="1:17" x14ac:dyDescent="0.25">
      <c r="A10" s="51">
        <v>45448</v>
      </c>
      <c r="B10" s="1">
        <v>5</v>
      </c>
      <c r="C10" s="49" t="s">
        <v>52</v>
      </c>
      <c r="D10" s="52" t="s">
        <v>53</v>
      </c>
      <c r="E10" s="41" t="s">
        <v>54</v>
      </c>
      <c r="G10" s="55">
        <v>974</v>
      </c>
      <c r="I10" s="55">
        <v>974</v>
      </c>
      <c r="J10" s="1" t="s">
        <v>41</v>
      </c>
      <c r="K10" s="53" t="s">
        <v>51</v>
      </c>
      <c r="N10" t="str">
        <f t="shared" si="0"/>
        <v>NÃO</v>
      </c>
      <c r="O10" t="str">
        <f t="shared" si="1"/>
        <v>SIM</v>
      </c>
      <c r="P10" s="50" t="str">
        <f t="shared" si="2"/>
        <v>45448507861005000158PONTALETES - Nº 4613097445429</v>
      </c>
      <c r="Q10" s="1">
        <f>IF(A10=0,"",VLOOKUP($A10,RESUMO!$A$8:$B$83,2,FALSE))</f>
        <v>1</v>
      </c>
    </row>
    <row r="11" spans="1:17" x14ac:dyDescent="0.25">
      <c r="A11" s="51">
        <v>45448</v>
      </c>
      <c r="B11" s="1">
        <v>5</v>
      </c>
      <c r="C11" s="49" t="s">
        <v>55</v>
      </c>
      <c r="D11" s="52" t="s">
        <v>56</v>
      </c>
      <c r="E11" s="41" t="s">
        <v>57</v>
      </c>
      <c r="G11" s="55">
        <v>20</v>
      </c>
      <c r="I11" s="55">
        <v>20</v>
      </c>
      <c r="J11" s="1" t="s">
        <v>58</v>
      </c>
      <c r="K11" s="53" t="s">
        <v>42</v>
      </c>
      <c r="N11" t="str">
        <f t="shared" si="0"/>
        <v>NÃO</v>
      </c>
      <c r="O11" t="str">
        <f t="shared" si="1"/>
        <v>SIM</v>
      </c>
      <c r="P11" s="50" t="str">
        <f t="shared" si="2"/>
        <v>45448512312312300MOTOBOY2045422</v>
      </c>
      <c r="Q11" s="1">
        <f>IF(A11=0,"",VLOOKUP($A11,RESUMO!$A$8:$B$83,2,FALSE))</f>
        <v>1</v>
      </c>
    </row>
    <row r="12" spans="1:17" x14ac:dyDescent="0.25">
      <c r="A12" s="51">
        <v>45463</v>
      </c>
      <c r="B12" s="1">
        <v>1</v>
      </c>
      <c r="C12" s="49" t="s">
        <v>17</v>
      </c>
      <c r="D12" s="52" t="s">
        <v>18</v>
      </c>
      <c r="E12" s="41" t="s">
        <v>19</v>
      </c>
      <c r="G12" s="55">
        <v>200</v>
      </c>
      <c r="H12" s="58">
        <v>10.5</v>
      </c>
      <c r="I12" s="55">
        <v>2100</v>
      </c>
      <c r="J12" s="1" t="s">
        <v>59</v>
      </c>
      <c r="K12" s="53" t="s">
        <v>21</v>
      </c>
      <c r="L12" t="s">
        <v>22</v>
      </c>
      <c r="N12" t="str">
        <f t="shared" si="0"/>
        <v>NÃO</v>
      </c>
      <c r="O12" t="str">
        <f t="shared" si="1"/>
        <v/>
      </c>
      <c r="P12" s="50" t="str">
        <f t="shared" si="2"/>
        <v>45463184655364220SALÁRIO20045463</v>
      </c>
      <c r="Q12" s="1">
        <f>IF(A12=0,"",VLOOKUP($A12,RESUMO!$A$8:$B$83,2,FALSE))</f>
        <v>2</v>
      </c>
    </row>
    <row r="13" spans="1:17" x14ac:dyDescent="0.25">
      <c r="A13" s="51">
        <v>45463</v>
      </c>
      <c r="B13" s="1">
        <v>1</v>
      </c>
      <c r="C13" s="49" t="s">
        <v>23</v>
      </c>
      <c r="D13" s="52" t="s">
        <v>24</v>
      </c>
      <c r="E13" s="41" t="s">
        <v>19</v>
      </c>
      <c r="G13" s="55">
        <v>160</v>
      </c>
      <c r="H13" s="58">
        <v>2</v>
      </c>
      <c r="I13" s="55">
        <v>320</v>
      </c>
      <c r="J13" s="1" t="s">
        <v>59</v>
      </c>
      <c r="K13" s="53" t="s">
        <v>21</v>
      </c>
      <c r="L13" t="s">
        <v>25</v>
      </c>
      <c r="N13" t="str">
        <f t="shared" si="0"/>
        <v>NÃO</v>
      </c>
      <c r="O13" t="str">
        <f t="shared" si="1"/>
        <v/>
      </c>
      <c r="P13" s="50" t="str">
        <f t="shared" si="2"/>
        <v>45463101627337636SALÁRIO16045463</v>
      </c>
      <c r="Q13" s="1">
        <f>IF(A13=0,"",VLOOKUP($A13,RESUMO!$A$8:$B$83,2,FALSE))</f>
        <v>2</v>
      </c>
    </row>
    <row r="14" spans="1:17" x14ac:dyDescent="0.25">
      <c r="A14" s="51">
        <v>45463</v>
      </c>
      <c r="B14" s="1">
        <v>1</v>
      </c>
      <c r="C14" s="49" t="s">
        <v>60</v>
      </c>
      <c r="D14" s="52" t="s">
        <v>61</v>
      </c>
      <c r="E14" s="41" t="s">
        <v>19</v>
      </c>
      <c r="G14" s="55">
        <v>130</v>
      </c>
      <c r="H14" s="58">
        <v>1.5</v>
      </c>
      <c r="I14" s="55">
        <v>195</v>
      </c>
      <c r="J14" s="1" t="s">
        <v>59</v>
      </c>
      <c r="K14" s="53" t="s">
        <v>21</v>
      </c>
      <c r="L14" t="s">
        <v>62</v>
      </c>
      <c r="N14" t="str">
        <f t="shared" si="0"/>
        <v>NÃO</v>
      </c>
      <c r="O14" t="str">
        <f t="shared" si="1"/>
        <v/>
      </c>
      <c r="P14" s="50" t="str">
        <f t="shared" si="2"/>
        <v>45463131995273779SALÁRIO13045463</v>
      </c>
      <c r="Q14" s="1">
        <f>IF(A14=0,"",VLOOKUP($A14,RESUMO!$A$8:$B$83,2,FALSE))</f>
        <v>2</v>
      </c>
    </row>
    <row r="15" spans="1:17" x14ac:dyDescent="0.25">
      <c r="A15" s="51">
        <v>45463</v>
      </c>
      <c r="B15" s="1">
        <v>1</v>
      </c>
      <c r="C15" s="49" t="s">
        <v>26</v>
      </c>
      <c r="D15" s="52" t="s">
        <v>27</v>
      </c>
      <c r="E15" s="41" t="s">
        <v>19</v>
      </c>
      <c r="G15" s="55">
        <v>130</v>
      </c>
      <c r="H15" s="58">
        <v>2</v>
      </c>
      <c r="I15" s="55">
        <v>260</v>
      </c>
      <c r="J15" s="1" t="s">
        <v>59</v>
      </c>
      <c r="K15" s="53" t="s">
        <v>21</v>
      </c>
      <c r="L15" t="s">
        <v>28</v>
      </c>
      <c r="N15" t="str">
        <f t="shared" si="0"/>
        <v>NÃO</v>
      </c>
      <c r="O15" t="str">
        <f t="shared" si="1"/>
        <v/>
      </c>
      <c r="P15" s="50" t="str">
        <f t="shared" si="2"/>
        <v>45463113315652600SALÁRIO13045463</v>
      </c>
      <c r="Q15" s="1">
        <f>IF(A15=0,"",VLOOKUP($A15,RESUMO!$A$8:$B$83,2,FALSE))</f>
        <v>2</v>
      </c>
    </row>
    <row r="16" spans="1:17" x14ac:dyDescent="0.25">
      <c r="A16" s="51">
        <v>45463</v>
      </c>
      <c r="B16" s="1">
        <v>3</v>
      </c>
      <c r="C16" s="49" t="s">
        <v>47</v>
      </c>
      <c r="D16" s="52" t="s">
        <v>48</v>
      </c>
      <c r="E16" s="41" t="s">
        <v>63</v>
      </c>
      <c r="G16" s="55">
        <v>91.6</v>
      </c>
      <c r="I16" s="55">
        <v>91.6</v>
      </c>
      <c r="J16" s="1" t="s">
        <v>64</v>
      </c>
      <c r="K16" s="53" t="s">
        <v>51</v>
      </c>
      <c r="N16" t="str">
        <f t="shared" si="0"/>
        <v>SIM</v>
      </c>
      <c r="O16" t="str">
        <f t="shared" si="1"/>
        <v/>
      </c>
      <c r="P16" s="50" t="str">
        <f t="shared" si="2"/>
        <v>45463332392731000116VASSOURA - NF 286591,645467</v>
      </c>
      <c r="Q16" s="1">
        <f>IF(A16=0,"",VLOOKUP($A16,RESUMO!$A$8:$B$83,2,FALSE))</f>
        <v>2</v>
      </c>
    </row>
    <row r="17" spans="1:17" x14ac:dyDescent="0.25">
      <c r="A17" s="51">
        <v>45463</v>
      </c>
      <c r="B17" s="1">
        <v>3</v>
      </c>
      <c r="C17" s="49" t="s">
        <v>65</v>
      </c>
      <c r="D17" s="52" t="s">
        <v>66</v>
      </c>
      <c r="E17" s="41" t="s">
        <v>67</v>
      </c>
      <c r="G17" s="55">
        <v>10890.37</v>
      </c>
      <c r="I17" s="55">
        <v>10890.37</v>
      </c>
      <c r="J17" s="1" t="s">
        <v>68</v>
      </c>
      <c r="K17" s="53" t="s">
        <v>51</v>
      </c>
      <c r="N17" t="str">
        <f t="shared" si="0"/>
        <v>SIM</v>
      </c>
      <c r="O17" t="str">
        <f t="shared" si="1"/>
        <v/>
      </c>
      <c r="P17" s="50" t="str">
        <f t="shared" si="2"/>
        <v>45463302697297000383MATERIAIS ELÉTRICOS - NF 31307010890,3745478</v>
      </c>
      <c r="Q17" s="1">
        <f>IF(A17=0,"",VLOOKUP($A17,RESUMO!$A$8:$B$83,2,FALSE))</f>
        <v>2</v>
      </c>
    </row>
    <row r="18" spans="1:17" x14ac:dyDescent="0.25">
      <c r="A18" s="51">
        <v>45463</v>
      </c>
      <c r="B18" s="1">
        <v>5</v>
      </c>
      <c r="C18" s="49" t="s">
        <v>69</v>
      </c>
      <c r="D18" s="52" t="s">
        <v>70</v>
      </c>
      <c r="E18" s="41" t="s">
        <v>71</v>
      </c>
      <c r="G18" s="55">
        <v>1224.33</v>
      </c>
      <c r="I18" s="55">
        <v>1224.33</v>
      </c>
      <c r="J18" s="1" t="s">
        <v>72</v>
      </c>
      <c r="K18" s="53" t="s">
        <v>51</v>
      </c>
      <c r="N18" t="str">
        <f t="shared" si="0"/>
        <v>SIM</v>
      </c>
      <c r="O18" t="str">
        <f t="shared" si="1"/>
        <v>SIM</v>
      </c>
      <c r="P18" s="50" t="str">
        <f t="shared" si="2"/>
        <v>45463517194994000470MATERIAIS DIVERSOS - NF 3395471224,3345454</v>
      </c>
      <c r="Q18" s="1">
        <f>IF(A18=0,"",VLOOKUP($A18,RESUMO!$A$8:$B$83,2,FALSE))</f>
        <v>2</v>
      </c>
    </row>
    <row r="19" spans="1:17" x14ac:dyDescent="0.25">
      <c r="A19" s="51">
        <v>45463</v>
      </c>
      <c r="B19" s="1">
        <v>5</v>
      </c>
      <c r="C19" s="49" t="s">
        <v>73</v>
      </c>
      <c r="D19" s="52" t="s">
        <v>74</v>
      </c>
      <c r="E19" s="41" t="s">
        <v>75</v>
      </c>
      <c r="G19" s="55">
        <v>90960</v>
      </c>
      <c r="I19" s="55">
        <v>90960</v>
      </c>
      <c r="J19" s="1" t="s">
        <v>76</v>
      </c>
      <c r="K19" s="53" t="s">
        <v>32</v>
      </c>
      <c r="N19" t="str">
        <f t="shared" si="0"/>
        <v>NÃO</v>
      </c>
      <c r="O19" t="str">
        <f t="shared" si="1"/>
        <v>SIM</v>
      </c>
      <c r="P19" s="50" t="str">
        <f t="shared" si="2"/>
        <v>45463500747849609TERRAPLANAGEM 9096045457</v>
      </c>
      <c r="Q19" s="1">
        <f>IF(A19=0,"",VLOOKUP($A19,RESUMO!$A$8:$B$83,2,FALSE))</f>
        <v>2</v>
      </c>
    </row>
    <row r="20" spans="1:17" x14ac:dyDescent="0.25">
      <c r="A20" s="51">
        <v>45463</v>
      </c>
      <c r="B20" s="1">
        <v>5</v>
      </c>
      <c r="C20" s="49" t="s">
        <v>77</v>
      </c>
      <c r="D20" s="52" t="s">
        <v>78</v>
      </c>
      <c r="E20" s="41" t="s">
        <v>79</v>
      </c>
      <c r="G20" s="55">
        <v>99.64</v>
      </c>
      <c r="I20" s="55">
        <v>99.64</v>
      </c>
      <c r="J20" s="1" t="s">
        <v>80</v>
      </c>
      <c r="K20" s="53" t="s">
        <v>42</v>
      </c>
      <c r="N20" t="str">
        <f t="shared" si="0"/>
        <v>NÃO</v>
      </c>
      <c r="O20" t="str">
        <f t="shared" si="1"/>
        <v>SIM</v>
      </c>
      <c r="P20" s="50" t="str">
        <f t="shared" si="2"/>
        <v>45463517254509000163ART - EXECUÇÃO VINICIUS RINALDI99,6445453</v>
      </c>
      <c r="Q20" s="1">
        <f>IF(A20=0,"",VLOOKUP($A20,RESUMO!$A$8:$B$83,2,FALSE))</f>
        <v>2</v>
      </c>
    </row>
    <row r="21" spans="1:17" x14ac:dyDescent="0.25">
      <c r="A21" s="51">
        <v>45478</v>
      </c>
      <c r="B21" s="1">
        <v>2</v>
      </c>
      <c r="C21" s="49" t="s">
        <v>81</v>
      </c>
      <c r="D21" s="52" t="s">
        <v>82</v>
      </c>
      <c r="E21" s="41" t="s">
        <v>83</v>
      </c>
      <c r="G21" s="55">
        <v>847.2</v>
      </c>
      <c r="I21" s="55">
        <v>847.2</v>
      </c>
      <c r="J21" s="1" t="s">
        <v>68</v>
      </c>
      <c r="K21" s="53" t="s">
        <v>42</v>
      </c>
      <c r="L21" t="s">
        <v>84</v>
      </c>
      <c r="N21" t="str">
        <f t="shared" si="0"/>
        <v>NÃO</v>
      </c>
      <c r="O21" t="str">
        <f t="shared" si="1"/>
        <v/>
      </c>
      <c r="P21" s="50" t="str">
        <f t="shared" si="2"/>
        <v>45478227648990687ABERTURA DE CNO847,245478</v>
      </c>
      <c r="Q21" s="1">
        <f>IF(A21=0,"",VLOOKUP($A21,RESUMO!$A$8:$B$83,2,FALSE))</f>
        <v>3</v>
      </c>
    </row>
    <row r="22" spans="1:17" x14ac:dyDescent="0.25">
      <c r="A22" s="51">
        <v>45478</v>
      </c>
      <c r="B22" s="1">
        <v>2</v>
      </c>
      <c r="C22" s="49" t="s">
        <v>85</v>
      </c>
      <c r="D22" s="52" t="s">
        <v>86</v>
      </c>
      <c r="E22" s="41" t="s">
        <v>87</v>
      </c>
      <c r="G22" s="55">
        <v>352</v>
      </c>
      <c r="I22" s="55">
        <v>352</v>
      </c>
      <c r="J22" s="1" t="s">
        <v>68</v>
      </c>
      <c r="K22" s="53" t="s">
        <v>21</v>
      </c>
      <c r="L22" t="s">
        <v>84</v>
      </c>
      <c r="N22" t="str">
        <f t="shared" si="0"/>
        <v>NÃO</v>
      </c>
      <c r="O22" t="str">
        <f t="shared" si="1"/>
        <v/>
      </c>
      <c r="P22" s="50" t="str">
        <f t="shared" si="2"/>
        <v>45478210000000002REF. 07/202435245478</v>
      </c>
      <c r="Q22" s="1">
        <f>IF(A22=0,"",VLOOKUP($A22,RESUMO!$A$8:$B$83,2,FALSE))</f>
        <v>3</v>
      </c>
    </row>
    <row r="23" spans="1:17" x14ac:dyDescent="0.25">
      <c r="A23" s="51">
        <v>45478</v>
      </c>
      <c r="B23" s="1">
        <v>2</v>
      </c>
      <c r="C23" s="49" t="s">
        <v>88</v>
      </c>
      <c r="D23" s="52" t="s">
        <v>57</v>
      </c>
      <c r="E23" s="41" t="s">
        <v>87</v>
      </c>
      <c r="G23" s="55">
        <v>115</v>
      </c>
      <c r="I23" s="55">
        <v>115</v>
      </c>
      <c r="J23" s="1" t="s">
        <v>68</v>
      </c>
      <c r="K23" s="53" t="s">
        <v>42</v>
      </c>
      <c r="L23" t="s">
        <v>84</v>
      </c>
      <c r="N23" t="str">
        <f t="shared" si="0"/>
        <v>NÃO</v>
      </c>
      <c r="O23" t="str">
        <f t="shared" si="1"/>
        <v/>
      </c>
      <c r="P23" s="50" t="str">
        <f t="shared" si="2"/>
        <v>45478210000000003REF. 07/202411545478</v>
      </c>
      <c r="Q23" s="1">
        <f>IF(A23=0,"",VLOOKUP($A23,RESUMO!$A$8:$B$83,2,FALSE))</f>
        <v>3</v>
      </c>
    </row>
    <row r="24" spans="1:17" x14ac:dyDescent="0.25">
      <c r="A24" s="51">
        <v>45478</v>
      </c>
      <c r="B24" s="1">
        <v>3</v>
      </c>
      <c r="C24" s="49" t="s">
        <v>89</v>
      </c>
      <c r="D24" s="52" t="s">
        <v>90</v>
      </c>
      <c r="E24" s="41" t="s">
        <v>91</v>
      </c>
      <c r="G24" s="55">
        <v>364.6</v>
      </c>
      <c r="I24" s="55">
        <v>364.6</v>
      </c>
      <c r="J24" s="1" t="s">
        <v>92</v>
      </c>
      <c r="K24" s="53" t="s">
        <v>51</v>
      </c>
      <c r="N24" t="str">
        <f t="shared" si="0"/>
        <v>SIM</v>
      </c>
      <c r="O24" t="str">
        <f t="shared" si="1"/>
        <v/>
      </c>
      <c r="P24" s="50" t="str">
        <f t="shared" si="2"/>
        <v>45478316935869000168BRITA E CIMENTO - NF 7084364,645483</v>
      </c>
      <c r="Q24" s="1">
        <f>IF(A24=0,"",VLOOKUP($A24,RESUMO!$A$8:$B$83,2,FALSE))</f>
        <v>3</v>
      </c>
    </row>
    <row r="25" spans="1:17" x14ac:dyDescent="0.25">
      <c r="A25" s="51">
        <v>45478</v>
      </c>
      <c r="B25" s="1">
        <v>1</v>
      </c>
      <c r="C25" s="49" t="s">
        <v>93</v>
      </c>
      <c r="D25" s="52" t="s">
        <v>94</v>
      </c>
      <c r="E25" s="41" t="s">
        <v>95</v>
      </c>
      <c r="G25" s="55">
        <v>41.5</v>
      </c>
      <c r="H25" s="58">
        <v>23</v>
      </c>
      <c r="I25" s="55">
        <v>954.5</v>
      </c>
      <c r="J25" s="1" t="s">
        <v>68</v>
      </c>
      <c r="K25" s="53" t="s">
        <v>21</v>
      </c>
      <c r="L25" t="s">
        <v>96</v>
      </c>
      <c r="N25" t="str">
        <f t="shared" si="0"/>
        <v>NÃO</v>
      </c>
      <c r="O25" t="str">
        <f t="shared" si="1"/>
        <v/>
      </c>
      <c r="P25" s="50" t="str">
        <f t="shared" si="2"/>
        <v>45478110526143614TRANSPORTE41,545478</v>
      </c>
      <c r="Q25" s="1">
        <f>IF(A25=0,"",VLOOKUP($A25,RESUMO!$A$8:$B$83,2,FALSE))</f>
        <v>3</v>
      </c>
    </row>
    <row r="26" spans="1:17" x14ac:dyDescent="0.25">
      <c r="A26" s="51">
        <v>45478</v>
      </c>
      <c r="B26" s="1">
        <v>1</v>
      </c>
      <c r="C26" s="49" t="s">
        <v>17</v>
      </c>
      <c r="D26" s="52" t="s">
        <v>18</v>
      </c>
      <c r="E26" s="41" t="s">
        <v>95</v>
      </c>
      <c r="G26" s="55">
        <v>45.2</v>
      </c>
      <c r="H26" s="58">
        <v>23</v>
      </c>
      <c r="I26" s="55">
        <v>1039.5999999999999</v>
      </c>
      <c r="J26" s="1" t="s">
        <v>68</v>
      </c>
      <c r="K26" s="53" t="s">
        <v>21</v>
      </c>
      <c r="L26" t="s">
        <v>22</v>
      </c>
      <c r="N26" t="str">
        <f t="shared" si="0"/>
        <v>NÃO</v>
      </c>
      <c r="O26" t="str">
        <f t="shared" si="1"/>
        <v/>
      </c>
      <c r="P26" s="50" t="str">
        <f t="shared" si="2"/>
        <v>45478184655364220TRANSPORTE45,245478</v>
      </c>
      <c r="Q26" s="1">
        <f>IF(A26=0,"",VLOOKUP($A26,RESUMO!$A$8:$B$83,2,FALSE))</f>
        <v>3</v>
      </c>
    </row>
    <row r="27" spans="1:17" x14ac:dyDescent="0.25">
      <c r="A27" s="51">
        <v>45478</v>
      </c>
      <c r="B27" s="1">
        <v>1</v>
      </c>
      <c r="C27" s="49" t="s">
        <v>23</v>
      </c>
      <c r="D27" s="52" t="s">
        <v>24</v>
      </c>
      <c r="E27" s="41" t="s">
        <v>95</v>
      </c>
      <c r="G27" s="55">
        <v>43.5</v>
      </c>
      <c r="H27" s="58">
        <v>23</v>
      </c>
      <c r="I27" s="55">
        <v>1000.5</v>
      </c>
      <c r="J27" s="1" t="s">
        <v>68</v>
      </c>
      <c r="K27" s="53" t="s">
        <v>21</v>
      </c>
      <c r="L27" t="s">
        <v>25</v>
      </c>
      <c r="N27" t="str">
        <f t="shared" si="0"/>
        <v>NÃO</v>
      </c>
      <c r="O27" t="str">
        <f t="shared" si="1"/>
        <v/>
      </c>
      <c r="P27" s="50" t="str">
        <f t="shared" si="2"/>
        <v>45478101627337636TRANSPORTE43,545478</v>
      </c>
      <c r="Q27" s="1">
        <f>IF(A27=0,"",VLOOKUP($A27,RESUMO!$A$8:$B$83,2,FALSE))</f>
        <v>3</v>
      </c>
    </row>
    <row r="28" spans="1:17" x14ac:dyDescent="0.25">
      <c r="A28" s="51">
        <v>45478</v>
      </c>
      <c r="B28" s="1">
        <v>1</v>
      </c>
      <c r="C28" s="49" t="s">
        <v>93</v>
      </c>
      <c r="D28" s="52" t="s">
        <v>94</v>
      </c>
      <c r="E28" s="41" t="s">
        <v>97</v>
      </c>
      <c r="G28" s="55">
        <v>4</v>
      </c>
      <c r="H28" s="58">
        <v>23</v>
      </c>
      <c r="I28" s="55">
        <v>92</v>
      </c>
      <c r="J28" s="1" t="s">
        <v>68</v>
      </c>
      <c r="K28" s="53" t="s">
        <v>21</v>
      </c>
      <c r="L28" t="s">
        <v>96</v>
      </c>
      <c r="N28" t="str">
        <f t="shared" si="0"/>
        <v>NÃO</v>
      </c>
      <c r="O28" t="str">
        <f t="shared" si="1"/>
        <v/>
      </c>
      <c r="P28" s="50" t="str">
        <f t="shared" si="2"/>
        <v>45478110526143614CAFÉ445478</v>
      </c>
      <c r="Q28" s="1">
        <f>IF(A28=0,"",VLOOKUP($A28,RESUMO!$A$8:$B$83,2,FALSE))</f>
        <v>3</v>
      </c>
    </row>
    <row r="29" spans="1:17" x14ac:dyDescent="0.25">
      <c r="A29" s="51">
        <v>45478</v>
      </c>
      <c r="B29" s="1">
        <v>1</v>
      </c>
      <c r="C29" s="49" t="s">
        <v>17</v>
      </c>
      <c r="D29" s="52" t="s">
        <v>18</v>
      </c>
      <c r="E29" s="41" t="s">
        <v>97</v>
      </c>
      <c r="G29" s="55">
        <v>4</v>
      </c>
      <c r="H29" s="58">
        <v>23</v>
      </c>
      <c r="I29" s="55">
        <v>92</v>
      </c>
      <c r="J29" s="1" t="s">
        <v>68</v>
      </c>
      <c r="K29" s="53" t="s">
        <v>21</v>
      </c>
      <c r="L29" t="s">
        <v>22</v>
      </c>
      <c r="N29" t="str">
        <f t="shared" si="0"/>
        <v>NÃO</v>
      </c>
      <c r="O29" t="str">
        <f t="shared" si="1"/>
        <v/>
      </c>
      <c r="P29" s="50" t="str">
        <f t="shared" si="2"/>
        <v>45478184655364220CAFÉ445478</v>
      </c>
      <c r="Q29" s="1">
        <f>IF(A29=0,"",VLOOKUP($A29,RESUMO!$A$8:$B$83,2,FALSE))</f>
        <v>3</v>
      </c>
    </row>
    <row r="30" spans="1:17" x14ac:dyDescent="0.25">
      <c r="A30" s="51">
        <v>45478</v>
      </c>
      <c r="B30" s="1">
        <v>1</v>
      </c>
      <c r="C30" s="49" t="s">
        <v>23</v>
      </c>
      <c r="D30" s="52" t="s">
        <v>24</v>
      </c>
      <c r="E30" s="41" t="s">
        <v>97</v>
      </c>
      <c r="G30" s="55">
        <v>4</v>
      </c>
      <c r="H30" s="58">
        <v>23</v>
      </c>
      <c r="I30" s="55">
        <v>92</v>
      </c>
      <c r="J30" s="1" t="s">
        <v>68</v>
      </c>
      <c r="K30" s="53" t="s">
        <v>21</v>
      </c>
      <c r="L30" t="s">
        <v>25</v>
      </c>
      <c r="N30" t="str">
        <f t="shared" si="0"/>
        <v>NÃO</v>
      </c>
      <c r="O30" t="str">
        <f t="shared" si="1"/>
        <v/>
      </c>
      <c r="P30" s="50" t="str">
        <f t="shared" si="2"/>
        <v>45478101627337636CAFÉ445478</v>
      </c>
      <c r="Q30" s="1">
        <f>IF(A30=0,"",VLOOKUP($A30,RESUMO!$A$8:$B$83,2,FALSE))</f>
        <v>3</v>
      </c>
    </row>
    <row r="31" spans="1:17" x14ac:dyDescent="0.25">
      <c r="A31" s="51">
        <v>45478</v>
      </c>
      <c r="B31" s="1">
        <v>1</v>
      </c>
      <c r="C31" s="49" t="s">
        <v>93</v>
      </c>
      <c r="D31" s="52" t="s">
        <v>94</v>
      </c>
      <c r="E31" s="41" t="s">
        <v>19</v>
      </c>
      <c r="G31" s="55">
        <v>380</v>
      </c>
      <c r="H31" s="58">
        <v>7</v>
      </c>
      <c r="I31" s="55">
        <v>2660</v>
      </c>
      <c r="J31" s="1" t="s">
        <v>68</v>
      </c>
      <c r="K31" s="53" t="s">
        <v>21</v>
      </c>
      <c r="L31" t="s">
        <v>96</v>
      </c>
      <c r="N31" t="str">
        <f t="shared" si="0"/>
        <v>NÃO</v>
      </c>
      <c r="O31" t="str">
        <f t="shared" si="1"/>
        <v/>
      </c>
      <c r="P31" s="50" t="str">
        <f t="shared" si="2"/>
        <v>45478110526143614SALÁRIO38045478</v>
      </c>
      <c r="Q31" s="1">
        <f>IF(A31=0,"",VLOOKUP($A31,RESUMO!$A$8:$B$83,2,FALSE))</f>
        <v>3</v>
      </c>
    </row>
    <row r="32" spans="1:17" x14ac:dyDescent="0.25">
      <c r="A32" s="51">
        <v>45478</v>
      </c>
      <c r="B32" s="1">
        <v>1</v>
      </c>
      <c r="C32" s="49" t="s">
        <v>17</v>
      </c>
      <c r="D32" s="52" t="s">
        <v>18</v>
      </c>
      <c r="E32" s="41" t="s">
        <v>19</v>
      </c>
      <c r="G32" s="55">
        <v>200</v>
      </c>
      <c r="H32" s="58">
        <v>10</v>
      </c>
      <c r="I32" s="55">
        <v>2000</v>
      </c>
      <c r="J32" s="1" t="s">
        <v>68</v>
      </c>
      <c r="K32" s="53" t="s">
        <v>21</v>
      </c>
      <c r="L32" t="s">
        <v>22</v>
      </c>
      <c r="N32" t="str">
        <f t="shared" si="0"/>
        <v>NÃO</v>
      </c>
      <c r="O32" t="str">
        <f t="shared" si="1"/>
        <v/>
      </c>
      <c r="P32" s="50" t="str">
        <f t="shared" si="2"/>
        <v>45478184655364220SALÁRIO20045478</v>
      </c>
      <c r="Q32" s="1">
        <f>IF(A32=0,"",VLOOKUP($A32,RESUMO!$A$8:$B$83,2,FALSE))</f>
        <v>3</v>
      </c>
    </row>
    <row r="33" spans="1:17" x14ac:dyDescent="0.25">
      <c r="A33" s="51">
        <v>45478</v>
      </c>
      <c r="B33" s="1">
        <v>1</v>
      </c>
      <c r="C33" s="49" t="s">
        <v>23</v>
      </c>
      <c r="D33" s="52" t="s">
        <v>24</v>
      </c>
      <c r="E33" s="41" t="s">
        <v>19</v>
      </c>
      <c r="G33" s="55">
        <v>160</v>
      </c>
      <c r="H33" s="58">
        <v>10</v>
      </c>
      <c r="I33" s="55">
        <v>1600</v>
      </c>
      <c r="J33" s="1" t="s">
        <v>68</v>
      </c>
      <c r="K33" s="53" t="s">
        <v>21</v>
      </c>
      <c r="L33" t="s">
        <v>25</v>
      </c>
      <c r="N33" t="str">
        <f t="shared" si="0"/>
        <v>NÃO</v>
      </c>
      <c r="O33" t="str">
        <f t="shared" si="1"/>
        <v/>
      </c>
      <c r="P33" s="50" t="str">
        <f t="shared" si="2"/>
        <v>45478101627337636SALÁRIO16045478</v>
      </c>
      <c r="Q33" s="1">
        <f>IF(A33=0,"",VLOOKUP($A33,RESUMO!$A$8:$B$83,2,FALSE))</f>
        <v>3</v>
      </c>
    </row>
    <row r="34" spans="1:17" x14ac:dyDescent="0.25">
      <c r="A34" s="51">
        <v>45478</v>
      </c>
      <c r="B34" s="1">
        <v>5</v>
      </c>
      <c r="C34" s="49" t="s">
        <v>98</v>
      </c>
      <c r="D34" s="52" t="s">
        <v>99</v>
      </c>
      <c r="E34" s="41" t="s">
        <v>100</v>
      </c>
      <c r="G34" s="55">
        <v>6223</v>
      </c>
      <c r="I34" s="55">
        <v>6223</v>
      </c>
      <c r="J34" s="1" t="s">
        <v>101</v>
      </c>
      <c r="K34" s="53" t="s">
        <v>51</v>
      </c>
      <c r="N34" t="str">
        <f t="shared" si="0"/>
        <v>SIM</v>
      </c>
      <c r="O34" t="str">
        <f t="shared" si="1"/>
        <v>SIM</v>
      </c>
      <c r="P34" s="50" t="str">
        <f t="shared" si="2"/>
        <v>45478543828098000182MADEIRAS - NF 1222622345470</v>
      </c>
      <c r="Q34" s="1">
        <f>IF(A34=0,"",VLOOKUP($A34,RESUMO!$A$8:$B$83,2,FALSE))</f>
        <v>3</v>
      </c>
    </row>
    <row r="35" spans="1:17" x14ac:dyDescent="0.25">
      <c r="A35" s="51">
        <v>45478</v>
      </c>
      <c r="B35" s="1">
        <v>2</v>
      </c>
      <c r="C35" s="49" t="s">
        <v>29</v>
      </c>
      <c r="D35" s="52" t="s">
        <v>30</v>
      </c>
      <c r="E35" s="41" t="s">
        <v>31</v>
      </c>
      <c r="G35" s="55">
        <v>153.5</v>
      </c>
      <c r="I35" s="55">
        <v>153.5</v>
      </c>
      <c r="J35" s="1" t="s">
        <v>68</v>
      </c>
      <c r="K35" s="53" t="s">
        <v>32</v>
      </c>
      <c r="L35" t="s">
        <v>33</v>
      </c>
      <c r="N35" t="str">
        <f t="shared" si="0"/>
        <v>SIM</v>
      </c>
      <c r="O35" t="str">
        <f t="shared" si="1"/>
        <v/>
      </c>
      <c r="P35" s="50" t="str">
        <f t="shared" si="2"/>
        <v>45478207834753000141PLOTAGENS - NF A EMITIR153,545478</v>
      </c>
      <c r="Q35" s="1">
        <f>IF(A35=0,"",VLOOKUP($A35,RESUMO!$A$8:$B$83,2,FALSE))</f>
        <v>3</v>
      </c>
    </row>
    <row r="36" spans="1:17" x14ac:dyDescent="0.25">
      <c r="A36" s="51">
        <v>45478</v>
      </c>
      <c r="B36" s="1">
        <v>5</v>
      </c>
      <c r="C36" s="49" t="s">
        <v>52</v>
      </c>
      <c r="D36" s="52" t="s">
        <v>53</v>
      </c>
      <c r="E36" s="41" t="s">
        <v>102</v>
      </c>
      <c r="G36" s="55">
        <v>2915</v>
      </c>
      <c r="I36" s="55">
        <v>2915</v>
      </c>
      <c r="J36" s="1" t="s">
        <v>103</v>
      </c>
      <c r="K36" s="53" t="s">
        <v>51</v>
      </c>
      <c r="N36" t="str">
        <f t="shared" si="0"/>
        <v>NÃO</v>
      </c>
      <c r="O36" t="str">
        <f t="shared" si="1"/>
        <v>SIM</v>
      </c>
      <c r="P36" s="50" t="str">
        <f t="shared" si="2"/>
        <v>45478507861005000158MADEIRAS - Nº 46527291545492</v>
      </c>
      <c r="Q36" s="1">
        <f>IF(A36=0,"",VLOOKUP($A36,RESUMO!$A$8:$B$83,2,FALSE))</f>
        <v>3</v>
      </c>
    </row>
    <row r="37" spans="1:17" x14ac:dyDescent="0.25">
      <c r="A37" s="51">
        <v>45478</v>
      </c>
      <c r="B37" s="1">
        <v>5</v>
      </c>
      <c r="C37" s="49" t="s">
        <v>104</v>
      </c>
      <c r="D37" s="52" t="s">
        <v>105</v>
      </c>
      <c r="E37" s="41" t="s">
        <v>106</v>
      </c>
      <c r="G37" s="55">
        <v>322.2</v>
      </c>
      <c r="I37" s="55">
        <v>322.2</v>
      </c>
      <c r="J37" s="1" t="s">
        <v>107</v>
      </c>
      <c r="K37" s="53" t="s">
        <v>51</v>
      </c>
      <c r="N37" t="str">
        <f t="shared" si="0"/>
        <v>SIM</v>
      </c>
      <c r="O37" t="str">
        <f t="shared" si="1"/>
        <v>SIM</v>
      </c>
      <c r="P37" s="50" t="str">
        <f t="shared" si="2"/>
        <v>45478517581836000634CADEADO, CORRENTE, SOLUFER - NF 29412322,245469</v>
      </c>
      <c r="Q37" s="1">
        <f>IF(A37=0,"",VLOOKUP($A37,RESUMO!$A$8:$B$83,2,FALSE))</f>
        <v>3</v>
      </c>
    </row>
    <row r="38" spans="1:17" x14ac:dyDescent="0.25">
      <c r="A38" s="51">
        <v>45478</v>
      </c>
      <c r="B38" s="1">
        <v>5</v>
      </c>
      <c r="C38" s="49" t="s">
        <v>108</v>
      </c>
      <c r="D38" s="52" t="s">
        <v>109</v>
      </c>
      <c r="E38" s="41" t="s">
        <v>110</v>
      </c>
      <c r="G38" s="55">
        <v>2842</v>
      </c>
      <c r="I38" s="55">
        <v>2842</v>
      </c>
      <c r="J38" s="1" t="s">
        <v>111</v>
      </c>
      <c r="K38" s="53" t="s">
        <v>51</v>
      </c>
      <c r="N38" t="str">
        <f t="shared" si="0"/>
        <v>SIM</v>
      </c>
      <c r="O38" t="str">
        <f t="shared" si="1"/>
        <v>SIM</v>
      </c>
      <c r="P38" s="50" t="str">
        <f t="shared" si="2"/>
        <v>45478506018430000389TELHA, PREGO, ARAME - NF 262679284245472</v>
      </c>
      <c r="Q38" s="1">
        <f>IF(A38=0,"",VLOOKUP($A38,RESUMO!$A$8:$B$83,2,FALSE))</f>
        <v>3</v>
      </c>
    </row>
    <row r="39" spans="1:17" x14ac:dyDescent="0.25">
      <c r="A39" s="51">
        <v>45478</v>
      </c>
      <c r="B39" s="1">
        <v>3</v>
      </c>
      <c r="C39" s="49" t="s">
        <v>112</v>
      </c>
      <c r="D39" s="52" t="s">
        <v>35</v>
      </c>
      <c r="E39" s="41" t="s">
        <v>113</v>
      </c>
      <c r="G39" s="55">
        <v>1300</v>
      </c>
      <c r="I39" s="55">
        <v>1300</v>
      </c>
      <c r="J39" s="1" t="s">
        <v>114</v>
      </c>
      <c r="K39" s="53" t="s">
        <v>51</v>
      </c>
      <c r="N39" t="str">
        <f t="shared" si="0"/>
        <v>NÃO</v>
      </c>
      <c r="O39" t="str">
        <f t="shared" si="1"/>
        <v/>
      </c>
      <c r="P39" s="50" t="str">
        <f t="shared" si="2"/>
        <v>45478346423467000145LOCAÇÃO DE BANHEIRO QUIMICO - FL 711130045485</v>
      </c>
      <c r="Q39" s="1">
        <f>IF(A39=0,"",VLOOKUP($A39,RESUMO!$A$8:$B$83,2,FALSE))</f>
        <v>3</v>
      </c>
    </row>
    <row r="40" spans="1:17" x14ac:dyDescent="0.25">
      <c r="A40" s="51">
        <v>45478</v>
      </c>
      <c r="B40" s="1">
        <v>5</v>
      </c>
      <c r="C40" s="49" t="s">
        <v>115</v>
      </c>
      <c r="D40" s="52" t="s">
        <v>116</v>
      </c>
      <c r="E40" s="41" t="s">
        <v>117</v>
      </c>
      <c r="G40" s="55">
        <v>291.5</v>
      </c>
      <c r="I40" s="55">
        <v>291.5</v>
      </c>
      <c r="J40" s="1" t="s">
        <v>118</v>
      </c>
      <c r="K40" s="53" t="s">
        <v>51</v>
      </c>
      <c r="N40" t="str">
        <f t="shared" si="0"/>
        <v>SIM</v>
      </c>
      <c r="O40" t="str">
        <f t="shared" si="1"/>
        <v>SIM</v>
      </c>
      <c r="P40" s="50" t="str">
        <f t="shared" si="2"/>
        <v>45478530104788000147DOBRADIÇA, TINTA - NF 15289291,545462</v>
      </c>
      <c r="Q40" s="1">
        <f>IF(A40=0,"",VLOOKUP($A40,RESUMO!$A$8:$B$83,2,FALSE))</f>
        <v>3</v>
      </c>
    </row>
    <row r="41" spans="1:17" x14ac:dyDescent="0.25">
      <c r="A41" s="51">
        <v>45478</v>
      </c>
      <c r="B41" s="1">
        <v>5</v>
      </c>
      <c r="C41" s="49" t="s">
        <v>119</v>
      </c>
      <c r="D41" s="52" t="s">
        <v>120</v>
      </c>
      <c r="E41" s="41" t="s">
        <v>121</v>
      </c>
      <c r="G41" s="55">
        <v>299.89999999999998</v>
      </c>
      <c r="I41" s="55">
        <v>299.89999999999998</v>
      </c>
      <c r="J41" s="1" t="s">
        <v>122</v>
      </c>
      <c r="K41" s="53" t="s">
        <v>51</v>
      </c>
      <c r="N41" t="str">
        <f t="shared" si="0"/>
        <v>SIM</v>
      </c>
      <c r="O41" t="str">
        <f t="shared" si="1"/>
        <v>SIM</v>
      </c>
      <c r="P41" s="50" t="str">
        <f t="shared" si="2"/>
        <v>45478514072798002720TINTAS - AGUARDANDO NF299,945471</v>
      </c>
      <c r="Q41" s="1">
        <f>IF(A41=0,"",VLOOKUP($A41,RESUMO!$A$8:$B$83,2,FALSE))</f>
        <v>3</v>
      </c>
    </row>
    <row r="42" spans="1:17" x14ac:dyDescent="0.25">
      <c r="A42" s="51">
        <v>45478</v>
      </c>
      <c r="B42" s="1">
        <v>5</v>
      </c>
      <c r="C42" s="49" t="s">
        <v>123</v>
      </c>
      <c r="D42" s="52" t="s">
        <v>124</v>
      </c>
      <c r="E42" s="41" t="s">
        <v>125</v>
      </c>
      <c r="G42" s="55">
        <v>1778.97</v>
      </c>
      <c r="I42" s="55">
        <v>1778.97</v>
      </c>
      <c r="J42" s="1" t="s">
        <v>101</v>
      </c>
      <c r="K42" s="53" t="s">
        <v>51</v>
      </c>
      <c r="N42" t="str">
        <f t="shared" si="0"/>
        <v>SIM</v>
      </c>
      <c r="O42" t="str">
        <f t="shared" si="1"/>
        <v>SIM</v>
      </c>
      <c r="P42" s="50" t="str">
        <f t="shared" si="2"/>
        <v>45478517250275000186MATERIAIS HIDRAULICOS - AGUARDANDO NF1778,9745470</v>
      </c>
      <c r="Q42" s="1">
        <f>IF(A42=0,"",VLOOKUP($A42,RESUMO!$A$8:$B$83,2,FALSE))</f>
        <v>3</v>
      </c>
    </row>
    <row r="43" spans="1:17" x14ac:dyDescent="0.25">
      <c r="A43" s="51">
        <v>45478</v>
      </c>
      <c r="B43" s="1">
        <v>5</v>
      </c>
      <c r="C43" s="49" t="s">
        <v>126</v>
      </c>
      <c r="D43" s="52" t="s">
        <v>127</v>
      </c>
      <c r="E43" s="41" t="s">
        <v>128</v>
      </c>
      <c r="G43" s="55">
        <v>1533</v>
      </c>
      <c r="I43" s="55">
        <v>1533</v>
      </c>
      <c r="J43" s="1" t="s">
        <v>101</v>
      </c>
      <c r="K43" s="53" t="s">
        <v>51</v>
      </c>
      <c r="N43" t="str">
        <f t="shared" si="0"/>
        <v>SIM</v>
      </c>
      <c r="O43" t="str">
        <f t="shared" si="1"/>
        <v>SIM</v>
      </c>
      <c r="P43" s="50" t="str">
        <f t="shared" si="2"/>
        <v>45478517155342000183MATERIAIS ELÉTRICOS - AGUARDANDO NF153345470</v>
      </c>
      <c r="Q43" s="1">
        <f>IF(A43=0,"",VLOOKUP($A43,RESUMO!$A$8:$B$83,2,FALSE))</f>
        <v>3</v>
      </c>
    </row>
    <row r="44" spans="1:17" x14ac:dyDescent="0.25">
      <c r="A44" s="51">
        <v>45478</v>
      </c>
      <c r="B44" s="1">
        <v>5</v>
      </c>
      <c r="C44" s="49" t="s">
        <v>129</v>
      </c>
      <c r="D44" s="52" t="s">
        <v>130</v>
      </c>
      <c r="E44" s="41" t="s">
        <v>131</v>
      </c>
      <c r="G44" s="55">
        <v>174.6</v>
      </c>
      <c r="I44" s="55">
        <v>174.6</v>
      </c>
      <c r="J44" s="1" t="s">
        <v>107</v>
      </c>
      <c r="K44" s="53" t="s">
        <v>51</v>
      </c>
      <c r="N44" t="str">
        <f t="shared" si="0"/>
        <v>NÃO</v>
      </c>
      <c r="O44" t="str">
        <f t="shared" si="1"/>
        <v>SIM</v>
      </c>
      <c r="P44" s="50" t="str">
        <f t="shared" si="2"/>
        <v>45478524783329000134CERTIFICADO DIGITAL174,645469</v>
      </c>
      <c r="Q44" s="1">
        <f>IF(A44=0,"",VLOOKUP($A44,RESUMO!$A$8:$B$83,2,FALSE))</f>
        <v>3</v>
      </c>
    </row>
    <row r="45" spans="1:17" x14ac:dyDescent="0.25">
      <c r="A45" s="51">
        <v>45478</v>
      </c>
      <c r="B45" s="1">
        <v>5</v>
      </c>
      <c r="C45" s="49" t="s">
        <v>77</v>
      </c>
      <c r="D45" s="52" t="s">
        <v>78</v>
      </c>
      <c r="E45" s="41" t="s">
        <v>79</v>
      </c>
      <c r="G45" s="55">
        <v>99.64</v>
      </c>
      <c r="I45" s="55">
        <v>99.64</v>
      </c>
      <c r="J45" s="1" t="s">
        <v>107</v>
      </c>
      <c r="K45" s="53" t="s">
        <v>42</v>
      </c>
      <c r="N45" t="str">
        <f t="shared" si="0"/>
        <v>NÃO</v>
      </c>
      <c r="O45" t="str">
        <f t="shared" si="1"/>
        <v>SIM</v>
      </c>
      <c r="P45" s="50" t="str">
        <f t="shared" si="2"/>
        <v>45478517254509000163ART - EXECUÇÃO VINICIUS RINALDI99,6445469</v>
      </c>
      <c r="Q45" s="1">
        <f>IF(A45=0,"",VLOOKUP($A45,RESUMO!$A$8:$B$83,2,FALSE))</f>
        <v>3</v>
      </c>
    </row>
    <row r="46" spans="1:17" x14ac:dyDescent="0.25">
      <c r="A46" s="51">
        <v>45493</v>
      </c>
      <c r="B46" s="1">
        <v>1</v>
      </c>
      <c r="C46" s="49" t="s">
        <v>93</v>
      </c>
      <c r="D46" s="52" t="s">
        <v>94</v>
      </c>
      <c r="E46" s="41" t="s">
        <v>19</v>
      </c>
      <c r="G46" s="55">
        <v>2200</v>
      </c>
      <c r="I46" s="55">
        <v>2200</v>
      </c>
      <c r="J46" s="1" t="s">
        <v>132</v>
      </c>
      <c r="K46" s="53" t="s">
        <v>21</v>
      </c>
      <c r="L46" t="s">
        <v>133</v>
      </c>
      <c r="N46" t="str">
        <f t="shared" si="0"/>
        <v>NÃO</v>
      </c>
      <c r="O46" t="str">
        <f t="shared" si="1"/>
        <v/>
      </c>
      <c r="P46" s="50" t="str">
        <f t="shared" si="2"/>
        <v>45493110526143614SALÁRIO220045493</v>
      </c>
      <c r="Q46" s="1">
        <f>IF(A46=0,"",VLOOKUP($A46,RESUMO!$A$8:$B$83,2,FALSE))</f>
        <v>4</v>
      </c>
    </row>
    <row r="47" spans="1:17" x14ac:dyDescent="0.25">
      <c r="A47" s="51">
        <v>45493</v>
      </c>
      <c r="B47" s="1">
        <v>1</v>
      </c>
      <c r="C47" s="49" t="s">
        <v>17</v>
      </c>
      <c r="D47" s="52" t="s">
        <v>18</v>
      </c>
      <c r="E47" s="41" t="s">
        <v>19</v>
      </c>
      <c r="G47" s="55">
        <v>1104.8</v>
      </c>
      <c r="I47" s="55">
        <v>1104.8</v>
      </c>
      <c r="J47" s="1" t="s">
        <v>132</v>
      </c>
      <c r="K47" s="53" t="s">
        <v>21</v>
      </c>
      <c r="L47" t="s">
        <v>22</v>
      </c>
      <c r="N47" t="str">
        <f t="shared" si="0"/>
        <v>NÃO</v>
      </c>
      <c r="O47" t="str">
        <f t="shared" si="1"/>
        <v/>
      </c>
      <c r="P47" s="50" t="str">
        <f t="shared" si="2"/>
        <v>45493184655364220SALÁRIO1104,845493</v>
      </c>
      <c r="Q47" s="1">
        <f>IF(A47=0,"",VLOOKUP($A47,RESUMO!$A$8:$B$83,2,FALSE))</f>
        <v>4</v>
      </c>
    </row>
    <row r="48" spans="1:17" x14ac:dyDescent="0.25">
      <c r="A48" s="51">
        <v>45493</v>
      </c>
      <c r="B48" s="1">
        <v>1</v>
      </c>
      <c r="C48" s="49" t="s">
        <v>23</v>
      </c>
      <c r="D48" s="52" t="s">
        <v>24</v>
      </c>
      <c r="E48" s="41" t="s">
        <v>19</v>
      </c>
      <c r="G48" s="55">
        <v>1104.8</v>
      </c>
      <c r="I48" s="55">
        <v>1104.8</v>
      </c>
      <c r="J48" s="1" t="s">
        <v>132</v>
      </c>
      <c r="K48" s="53" t="s">
        <v>21</v>
      </c>
      <c r="L48" t="s">
        <v>25</v>
      </c>
      <c r="N48" t="str">
        <f t="shared" si="0"/>
        <v>NÃO</v>
      </c>
      <c r="O48" t="str">
        <f t="shared" si="1"/>
        <v/>
      </c>
      <c r="P48" s="50" t="str">
        <f t="shared" si="2"/>
        <v>45493101627337636SALÁRIO1104,845493</v>
      </c>
      <c r="Q48" s="1">
        <f>IF(A48=0,"",VLOOKUP($A48,RESUMO!$A$8:$B$83,2,FALSE))</f>
        <v>4</v>
      </c>
    </row>
    <row r="49" spans="1:17" x14ac:dyDescent="0.25">
      <c r="A49" s="51">
        <v>45493</v>
      </c>
      <c r="B49" s="1">
        <v>5</v>
      </c>
      <c r="C49" s="49" t="s">
        <v>134</v>
      </c>
      <c r="D49" s="52" t="s">
        <v>135</v>
      </c>
      <c r="E49" s="41" t="s">
        <v>136</v>
      </c>
      <c r="G49" s="55">
        <v>945</v>
      </c>
      <c r="I49" s="55">
        <v>945</v>
      </c>
      <c r="J49" s="1" t="s">
        <v>92</v>
      </c>
      <c r="K49" s="53" t="s">
        <v>51</v>
      </c>
      <c r="N49" t="str">
        <f t="shared" si="0"/>
        <v>SIM</v>
      </c>
      <c r="O49" t="str">
        <f t="shared" si="1"/>
        <v>SIM</v>
      </c>
      <c r="P49" s="50" t="str">
        <f t="shared" si="2"/>
        <v>45493513535379000186ESPAÇADORES - NF 2468706794545483</v>
      </c>
      <c r="Q49" s="1">
        <f>IF(A49=0,"",VLOOKUP($A49,RESUMO!$A$8:$B$83,2,FALSE))</f>
        <v>4</v>
      </c>
    </row>
    <row r="50" spans="1:17" x14ac:dyDescent="0.25">
      <c r="A50" s="51">
        <v>45493</v>
      </c>
      <c r="B50" s="1">
        <v>3</v>
      </c>
      <c r="C50" s="49" t="s">
        <v>137</v>
      </c>
      <c r="D50" s="52" t="s">
        <v>138</v>
      </c>
      <c r="E50" s="41" t="s">
        <v>139</v>
      </c>
      <c r="G50" s="55">
        <v>66.569999999999993</v>
      </c>
      <c r="I50" s="55">
        <v>66.569999999999993</v>
      </c>
      <c r="J50" s="1" t="s">
        <v>140</v>
      </c>
      <c r="K50" s="53" t="s">
        <v>21</v>
      </c>
      <c r="N50" t="str">
        <f t="shared" si="0"/>
        <v>NÃO</v>
      </c>
      <c r="O50" t="str">
        <f t="shared" si="1"/>
        <v/>
      </c>
      <c r="P50" s="50" t="str">
        <f t="shared" si="2"/>
        <v>45493338727707000177SEGURO COLABORADORES66,5745504</v>
      </c>
      <c r="Q50" s="1">
        <f>IF(A50=0,"",VLOOKUP($A50,RESUMO!$A$8:$B$83,2,FALSE))</f>
        <v>4</v>
      </c>
    </row>
    <row r="51" spans="1:17" x14ac:dyDescent="0.25">
      <c r="A51" s="51">
        <v>45493</v>
      </c>
      <c r="B51" s="1">
        <v>3</v>
      </c>
      <c r="C51" s="49" t="s">
        <v>47</v>
      </c>
      <c r="D51" s="52" t="s">
        <v>48</v>
      </c>
      <c r="E51" s="41" t="s">
        <v>141</v>
      </c>
      <c r="G51" s="55">
        <v>320.2</v>
      </c>
      <c r="I51" s="55">
        <v>320.2</v>
      </c>
      <c r="J51" s="1" t="s">
        <v>142</v>
      </c>
      <c r="K51" s="53" t="s">
        <v>51</v>
      </c>
      <c r="N51" t="str">
        <f t="shared" si="0"/>
        <v>SIM</v>
      </c>
      <c r="O51" t="str">
        <f t="shared" si="1"/>
        <v/>
      </c>
      <c r="P51" s="50" t="str">
        <f t="shared" si="2"/>
        <v>45493332392731000116TIJOLO E LONA - NF 2880320,245498</v>
      </c>
      <c r="Q51" s="1">
        <f>IF(A51=0,"",VLOOKUP($A51,RESUMO!$A$8:$B$83,2,FALSE))</f>
        <v>4</v>
      </c>
    </row>
    <row r="52" spans="1:17" x14ac:dyDescent="0.25">
      <c r="A52" s="51">
        <v>45493</v>
      </c>
      <c r="B52" s="1">
        <v>3</v>
      </c>
      <c r="C52" s="49" t="s">
        <v>143</v>
      </c>
      <c r="D52" s="52" t="s">
        <v>144</v>
      </c>
      <c r="E52" s="41" t="s">
        <v>145</v>
      </c>
      <c r="G52" s="55">
        <v>776.31</v>
      </c>
      <c r="I52" s="55">
        <v>776.31</v>
      </c>
      <c r="J52" s="1" t="s">
        <v>146</v>
      </c>
      <c r="K52" s="53" t="s">
        <v>21</v>
      </c>
      <c r="N52" t="str">
        <f t="shared" si="0"/>
        <v>SIM</v>
      </c>
      <c r="O52" t="str">
        <f t="shared" si="1"/>
        <v/>
      </c>
      <c r="P52" s="50" t="str">
        <f t="shared" si="2"/>
        <v>45493324654133000220CESTAS BASICAS - NF 249708776,3145501</v>
      </c>
      <c r="Q52" s="1">
        <f>IF(A52=0,"",VLOOKUP($A52,RESUMO!$A$8:$B$83,2,FALSE))</f>
        <v>4</v>
      </c>
    </row>
    <row r="53" spans="1:17" x14ac:dyDescent="0.25">
      <c r="A53" s="51">
        <v>45493</v>
      </c>
      <c r="B53" s="1">
        <v>1</v>
      </c>
      <c r="C53" s="49" t="s">
        <v>147</v>
      </c>
      <c r="D53" s="52" t="s">
        <v>148</v>
      </c>
      <c r="E53" s="41" t="s">
        <v>19</v>
      </c>
      <c r="G53" s="55">
        <v>170</v>
      </c>
      <c r="H53" s="58">
        <v>7</v>
      </c>
      <c r="I53" s="55">
        <v>1190</v>
      </c>
      <c r="J53" s="1" t="s">
        <v>132</v>
      </c>
      <c r="K53" s="53" t="s">
        <v>21</v>
      </c>
      <c r="L53" t="s">
        <v>149</v>
      </c>
      <c r="N53" t="str">
        <f t="shared" si="0"/>
        <v>NÃO</v>
      </c>
      <c r="O53" t="str">
        <f t="shared" si="1"/>
        <v/>
      </c>
      <c r="P53" s="50" t="str">
        <f t="shared" si="2"/>
        <v>45493106493573610SALÁRIO17045493</v>
      </c>
      <c r="Q53" s="1">
        <f>IF(A53=0,"",VLOOKUP($A53,RESUMO!$A$8:$B$83,2,FALSE))</f>
        <v>4</v>
      </c>
    </row>
    <row r="54" spans="1:17" x14ac:dyDescent="0.25">
      <c r="A54" s="51">
        <v>45493</v>
      </c>
      <c r="B54" s="1">
        <v>1</v>
      </c>
      <c r="C54" s="49" t="s">
        <v>150</v>
      </c>
      <c r="D54" s="52" t="s">
        <v>151</v>
      </c>
      <c r="E54" s="41" t="s">
        <v>19</v>
      </c>
      <c r="G54" s="55">
        <v>130</v>
      </c>
      <c r="H54" s="58">
        <v>7</v>
      </c>
      <c r="I54" s="55">
        <v>910</v>
      </c>
      <c r="J54" s="1" t="s">
        <v>132</v>
      </c>
      <c r="K54" s="53" t="s">
        <v>21</v>
      </c>
      <c r="L54" t="s">
        <v>152</v>
      </c>
      <c r="N54" t="str">
        <f t="shared" si="0"/>
        <v>NÃO</v>
      </c>
      <c r="O54" t="str">
        <f t="shared" si="1"/>
        <v/>
      </c>
      <c r="P54" s="50" t="str">
        <f t="shared" si="2"/>
        <v>45493103124439600SALÁRIO13045493</v>
      </c>
      <c r="Q54" s="1">
        <f>IF(A54=0,"",VLOOKUP($A54,RESUMO!$A$8:$B$83,2,FALSE))</f>
        <v>4</v>
      </c>
    </row>
    <row r="55" spans="1:17" x14ac:dyDescent="0.25">
      <c r="A55" s="51">
        <v>45493</v>
      </c>
      <c r="B55" s="1">
        <v>1</v>
      </c>
      <c r="C55" s="49" t="s">
        <v>147</v>
      </c>
      <c r="D55" s="52" t="s">
        <v>148</v>
      </c>
      <c r="E55" s="41" t="s">
        <v>97</v>
      </c>
      <c r="G55" s="55">
        <v>4</v>
      </c>
      <c r="H55" s="58">
        <v>11</v>
      </c>
      <c r="I55" s="55">
        <v>44</v>
      </c>
      <c r="J55" s="1" t="s">
        <v>132</v>
      </c>
      <c r="K55" s="53" t="s">
        <v>21</v>
      </c>
      <c r="L55" t="s">
        <v>149</v>
      </c>
      <c r="N55" t="str">
        <f t="shared" si="0"/>
        <v>NÃO</v>
      </c>
      <c r="O55" t="str">
        <f t="shared" si="1"/>
        <v/>
      </c>
      <c r="P55" s="50" t="str">
        <f t="shared" si="2"/>
        <v>45493106493573610CAFÉ445493</v>
      </c>
      <c r="Q55" s="1">
        <f>IF(A55=0,"",VLOOKUP($A55,RESUMO!$A$8:$B$83,2,FALSE))</f>
        <v>4</v>
      </c>
    </row>
    <row r="56" spans="1:17" x14ac:dyDescent="0.25">
      <c r="A56" s="51">
        <v>45493</v>
      </c>
      <c r="B56" s="1">
        <v>1</v>
      </c>
      <c r="C56" s="49" t="s">
        <v>150</v>
      </c>
      <c r="D56" s="52" t="s">
        <v>151</v>
      </c>
      <c r="E56" s="41" t="s">
        <v>97</v>
      </c>
      <c r="G56" s="55">
        <v>4</v>
      </c>
      <c r="H56" s="58">
        <v>11</v>
      </c>
      <c r="I56" s="55">
        <v>44</v>
      </c>
      <c r="J56" s="1" t="s">
        <v>132</v>
      </c>
      <c r="K56" s="53" t="s">
        <v>21</v>
      </c>
      <c r="L56" t="s">
        <v>152</v>
      </c>
      <c r="N56" t="str">
        <f t="shared" si="0"/>
        <v>NÃO</v>
      </c>
      <c r="O56" t="str">
        <f t="shared" si="1"/>
        <v/>
      </c>
      <c r="P56" s="50" t="str">
        <f t="shared" si="2"/>
        <v>45493103124439600CAFÉ445493</v>
      </c>
      <c r="Q56" s="1">
        <f>IF(A56=0,"",VLOOKUP($A56,RESUMO!$A$8:$B$83,2,FALSE))</f>
        <v>4</v>
      </c>
    </row>
    <row r="57" spans="1:17" x14ac:dyDescent="0.25">
      <c r="A57" s="51">
        <v>45493</v>
      </c>
      <c r="B57" s="1">
        <v>1</v>
      </c>
      <c r="C57" s="49" t="s">
        <v>147</v>
      </c>
      <c r="D57" s="52" t="s">
        <v>148</v>
      </c>
      <c r="E57" s="41" t="s">
        <v>95</v>
      </c>
      <c r="G57" s="55">
        <v>41.5</v>
      </c>
      <c r="H57" s="58">
        <v>11</v>
      </c>
      <c r="I57" s="55">
        <v>456.5</v>
      </c>
      <c r="J57" s="1" t="s">
        <v>132</v>
      </c>
      <c r="K57" s="53" t="s">
        <v>21</v>
      </c>
      <c r="L57" t="s">
        <v>149</v>
      </c>
      <c r="N57" t="str">
        <f t="shared" si="0"/>
        <v>NÃO</v>
      </c>
      <c r="O57" t="str">
        <f t="shared" si="1"/>
        <v/>
      </c>
      <c r="P57" s="50" t="str">
        <f t="shared" si="2"/>
        <v>45493106493573610TRANSPORTE41,545493</v>
      </c>
      <c r="Q57" s="1">
        <f>IF(A57=0,"",VLOOKUP($A57,RESUMO!$A$8:$B$83,2,FALSE))</f>
        <v>4</v>
      </c>
    </row>
    <row r="58" spans="1:17" x14ac:dyDescent="0.25">
      <c r="A58" s="51">
        <v>45493</v>
      </c>
      <c r="B58" s="1">
        <v>1</v>
      </c>
      <c r="C58" s="49" t="s">
        <v>150</v>
      </c>
      <c r="D58" s="52" t="s">
        <v>151</v>
      </c>
      <c r="E58" s="41" t="s">
        <v>95</v>
      </c>
      <c r="G58" s="55">
        <v>41.5</v>
      </c>
      <c r="H58" s="58">
        <v>11</v>
      </c>
      <c r="I58" s="55">
        <v>456.5</v>
      </c>
      <c r="J58" s="1" t="s">
        <v>132</v>
      </c>
      <c r="K58" s="53" t="s">
        <v>21</v>
      </c>
      <c r="L58" t="s">
        <v>152</v>
      </c>
      <c r="N58" t="str">
        <f t="shared" si="0"/>
        <v>NÃO</v>
      </c>
      <c r="O58" t="str">
        <f t="shared" si="1"/>
        <v/>
      </c>
      <c r="P58" s="50" t="str">
        <f t="shared" si="2"/>
        <v>45493103124439600TRANSPORTE41,545493</v>
      </c>
      <c r="Q58" s="1">
        <f>IF(A58=0,"",VLOOKUP($A58,RESUMO!$A$8:$B$83,2,FALSE))</f>
        <v>4</v>
      </c>
    </row>
    <row r="59" spans="1:17" x14ac:dyDescent="0.25">
      <c r="A59" s="51">
        <v>45493</v>
      </c>
      <c r="B59" s="1">
        <v>2</v>
      </c>
      <c r="C59" s="49" t="s">
        <v>153</v>
      </c>
      <c r="D59" s="52" t="s">
        <v>154</v>
      </c>
      <c r="E59" s="41" t="s">
        <v>155</v>
      </c>
      <c r="G59" s="55">
        <v>2720</v>
      </c>
      <c r="I59" s="55">
        <v>2720</v>
      </c>
      <c r="J59" s="1" t="s">
        <v>132</v>
      </c>
      <c r="K59" s="53" t="s">
        <v>51</v>
      </c>
      <c r="L59" t="s">
        <v>156</v>
      </c>
      <c r="N59" t="str">
        <f t="shared" si="0"/>
        <v>NÃO</v>
      </c>
      <c r="O59" t="str">
        <f t="shared" si="1"/>
        <v/>
      </c>
      <c r="P59" s="50" t="str">
        <f t="shared" si="2"/>
        <v>45493237052904870BRITA E AREIA - PED. 4842 / 4843272045493</v>
      </c>
      <c r="Q59" s="1">
        <f>IF(A59=0,"",VLOOKUP($A59,RESUMO!$A$8:$B$83,2,FALSE))</f>
        <v>4</v>
      </c>
    </row>
    <row r="60" spans="1:17" x14ac:dyDescent="0.25">
      <c r="A60" s="51">
        <v>45493</v>
      </c>
      <c r="B60" s="1">
        <v>5</v>
      </c>
      <c r="C60" s="49" t="s">
        <v>157</v>
      </c>
      <c r="D60" s="52" t="s">
        <v>124</v>
      </c>
      <c r="E60" s="41" t="s">
        <v>158</v>
      </c>
      <c r="G60" s="55">
        <v>154.52000000000001</v>
      </c>
      <c r="I60" s="55">
        <v>154.52000000000001</v>
      </c>
      <c r="J60" s="1" t="s">
        <v>159</v>
      </c>
      <c r="K60" s="53" t="s">
        <v>51</v>
      </c>
      <c r="N60" t="str">
        <f t="shared" si="0"/>
        <v>SIM</v>
      </c>
      <c r="O60" t="str">
        <f t="shared" si="1"/>
        <v>SIM</v>
      </c>
      <c r="P60" s="50" t="str">
        <f t="shared" si="2"/>
        <v>45493517250275000348TANQUE PLASTICO - NF 474217154,5245482</v>
      </c>
      <c r="Q60" s="1">
        <f>IF(A60=0,"",VLOOKUP($A60,RESUMO!$A$8:$B$83,2,FALSE))</f>
        <v>4</v>
      </c>
    </row>
    <row r="61" spans="1:17" x14ac:dyDescent="0.25">
      <c r="A61" s="51">
        <v>45493</v>
      </c>
      <c r="B61" s="1">
        <v>5</v>
      </c>
      <c r="C61" s="49" t="s">
        <v>160</v>
      </c>
      <c r="D61" s="52" t="s">
        <v>161</v>
      </c>
      <c r="E61" s="41" t="s">
        <v>162</v>
      </c>
      <c r="G61" s="55">
        <v>50</v>
      </c>
      <c r="I61" s="55">
        <v>50</v>
      </c>
      <c r="J61" s="1" t="s">
        <v>163</v>
      </c>
      <c r="K61" s="53" t="s">
        <v>51</v>
      </c>
      <c r="N61" t="str">
        <f t="shared" si="0"/>
        <v>NÃO</v>
      </c>
      <c r="O61" t="str">
        <f t="shared" si="1"/>
        <v>SIM</v>
      </c>
      <c r="P61" s="50" t="str">
        <f t="shared" si="2"/>
        <v>45493546598748723FRETE MARMITEIRO5045489</v>
      </c>
      <c r="Q61" s="1">
        <f>IF(A61=0,"",VLOOKUP($A61,RESUMO!$A$8:$B$83,2,FALSE))</f>
        <v>4</v>
      </c>
    </row>
    <row r="62" spans="1:17" x14ac:dyDescent="0.25">
      <c r="A62" s="51">
        <v>45493</v>
      </c>
      <c r="B62" s="1">
        <v>5</v>
      </c>
      <c r="C62" s="49" t="s">
        <v>164</v>
      </c>
      <c r="D62" s="52" t="s">
        <v>165</v>
      </c>
      <c r="E62" s="41" t="s">
        <v>166</v>
      </c>
      <c r="G62" s="55">
        <v>600</v>
      </c>
      <c r="I62" s="55">
        <v>600</v>
      </c>
      <c r="J62" s="1" t="s">
        <v>114</v>
      </c>
      <c r="K62" s="53" t="s">
        <v>51</v>
      </c>
      <c r="N62" t="str">
        <f t="shared" si="0"/>
        <v>NÃO</v>
      </c>
      <c r="O62" t="str">
        <f t="shared" si="1"/>
        <v>SIM</v>
      </c>
      <c r="P62" s="50" t="str">
        <f t="shared" si="2"/>
        <v>45493506197842610MARMITEIRO60045485</v>
      </c>
      <c r="Q62" s="1">
        <f>IF(A62=0,"",VLOOKUP($A62,RESUMO!$A$8:$B$83,2,FALSE))</f>
        <v>4</v>
      </c>
    </row>
    <row r="63" spans="1:17" x14ac:dyDescent="0.25">
      <c r="A63" s="51">
        <v>45493</v>
      </c>
      <c r="B63" s="1">
        <v>5</v>
      </c>
      <c r="C63" s="49" t="s">
        <v>167</v>
      </c>
      <c r="D63" s="52" t="s">
        <v>168</v>
      </c>
      <c r="E63" s="41" t="s">
        <v>169</v>
      </c>
      <c r="G63" s="55">
        <v>1255.52</v>
      </c>
      <c r="I63" s="55">
        <v>1255.52</v>
      </c>
      <c r="J63" s="1" t="s">
        <v>170</v>
      </c>
      <c r="K63" s="53" t="s">
        <v>51</v>
      </c>
      <c r="N63" t="str">
        <f t="shared" si="0"/>
        <v>NÃO</v>
      </c>
      <c r="O63" t="str">
        <f t="shared" si="1"/>
        <v>SIM</v>
      </c>
      <c r="P63" s="50" t="str">
        <f t="shared" si="2"/>
        <v>45493517469701000177ARAME - Nº 2002977901255,5245484</v>
      </c>
      <c r="Q63" s="1">
        <f>IF(A63=0,"",VLOOKUP($A63,RESUMO!$A$8:$B$83,2,FALSE))</f>
        <v>4</v>
      </c>
    </row>
    <row r="64" spans="1:17" x14ac:dyDescent="0.25">
      <c r="A64" s="51">
        <v>45493</v>
      </c>
      <c r="B64" s="1">
        <v>5</v>
      </c>
      <c r="C64" s="49" t="s">
        <v>167</v>
      </c>
      <c r="D64" s="52" t="s">
        <v>168</v>
      </c>
      <c r="E64" s="41" t="s">
        <v>171</v>
      </c>
      <c r="G64" s="55">
        <v>48613.37</v>
      </c>
      <c r="I64" s="55">
        <v>48613.37</v>
      </c>
      <c r="J64" s="1" t="s">
        <v>159</v>
      </c>
      <c r="K64" s="53" t="s">
        <v>51</v>
      </c>
      <c r="N64" t="str">
        <f t="shared" si="0"/>
        <v>NÃO</v>
      </c>
      <c r="O64" t="str">
        <f t="shared" si="1"/>
        <v>SIM</v>
      </c>
      <c r="P64" s="50" t="str">
        <f t="shared" si="2"/>
        <v>45493517469701000177ARAME, CABO AÇO, PREGO - Nº 20028589548613,3745482</v>
      </c>
      <c r="Q64" s="1">
        <f>IF(A64=0,"",VLOOKUP($A64,RESUMO!$A$8:$B$83,2,FALSE))</f>
        <v>4</v>
      </c>
    </row>
    <row r="65" spans="1:17" x14ac:dyDescent="0.25">
      <c r="A65" s="51">
        <v>45493</v>
      </c>
      <c r="B65" s="1">
        <v>5</v>
      </c>
      <c r="C65" s="49" t="s">
        <v>172</v>
      </c>
      <c r="D65" s="52" t="s">
        <v>173</v>
      </c>
      <c r="E65" s="41" t="s">
        <v>174</v>
      </c>
      <c r="G65" s="55">
        <v>950</v>
      </c>
      <c r="I65" s="55">
        <v>950</v>
      </c>
      <c r="J65" s="1" t="s">
        <v>68</v>
      </c>
      <c r="K65" s="53" t="s">
        <v>32</v>
      </c>
      <c r="N65" t="str">
        <f t="shared" si="0"/>
        <v>NÃO</v>
      </c>
      <c r="O65" t="str">
        <f t="shared" si="1"/>
        <v>SIM</v>
      </c>
      <c r="P65" s="50" t="str">
        <f t="shared" si="2"/>
        <v>45493545487983000170SPDA 95045478</v>
      </c>
      <c r="Q65" s="1">
        <f>IF(A65=0,"",VLOOKUP($A65,RESUMO!$A$8:$B$83,2,FALSE))</f>
        <v>4</v>
      </c>
    </row>
    <row r="66" spans="1:17" x14ac:dyDescent="0.25">
      <c r="A66" s="51">
        <v>45493</v>
      </c>
      <c r="B66" s="1">
        <v>5</v>
      </c>
      <c r="C66" s="49" t="s">
        <v>175</v>
      </c>
      <c r="D66" s="52" t="s">
        <v>176</v>
      </c>
      <c r="E66" s="41" t="s">
        <v>177</v>
      </c>
      <c r="G66" s="55">
        <v>2300</v>
      </c>
      <c r="I66" s="55">
        <v>2300</v>
      </c>
      <c r="J66" s="1" t="s">
        <v>178</v>
      </c>
      <c r="K66" s="53" t="s">
        <v>32</v>
      </c>
      <c r="N66" t="str">
        <f t="shared" ref="N66:N129" si="3">IF(ISERROR(SEARCH("NF",E66,1)),"NÃO","SIM")</f>
        <v>NÃO</v>
      </c>
      <c r="O66" t="str">
        <f t="shared" ref="O66:O129" si="4">IF($B66=5,"SIM","")</f>
        <v>SIM</v>
      </c>
      <c r="P66" s="50" t="str">
        <f t="shared" ref="P66:P129" si="5">A66&amp;B66&amp;C66&amp;E66&amp;G66&amp;EDATE(J66,0)</f>
        <v>45493529206664000193CAMINHÃO PIPA230045476</v>
      </c>
      <c r="Q66" s="1">
        <f>IF(A66=0,"",VLOOKUP($A66,RESUMO!$A$8:$B$83,2,FALSE))</f>
        <v>4</v>
      </c>
    </row>
    <row r="67" spans="1:17" x14ac:dyDescent="0.25">
      <c r="A67" s="51">
        <v>45493</v>
      </c>
      <c r="B67" s="1">
        <v>5</v>
      </c>
      <c r="C67" s="49" t="s">
        <v>179</v>
      </c>
      <c r="D67" s="52" t="s">
        <v>180</v>
      </c>
      <c r="E67" s="41" t="s">
        <v>181</v>
      </c>
      <c r="G67" s="55">
        <v>842.5</v>
      </c>
      <c r="I67" s="55">
        <v>842.5</v>
      </c>
      <c r="J67" s="1" t="s">
        <v>92</v>
      </c>
      <c r="K67" s="53" t="s">
        <v>51</v>
      </c>
      <c r="N67" t="str">
        <f t="shared" si="3"/>
        <v>NÃO</v>
      </c>
      <c r="O67" t="str">
        <f t="shared" si="4"/>
        <v>SIM</v>
      </c>
      <c r="P67" s="50" t="str">
        <f t="shared" si="5"/>
        <v>45493520772709000112CIMENTO 842,545483</v>
      </c>
      <c r="Q67" s="1">
        <f>IF(A67=0,"",VLOOKUP($A67,RESUMO!$A$8:$B$83,2,FALSE))</f>
        <v>4</v>
      </c>
    </row>
    <row r="68" spans="1:17" x14ac:dyDescent="0.25">
      <c r="A68" s="51">
        <v>45493</v>
      </c>
      <c r="B68" s="1">
        <v>5</v>
      </c>
      <c r="C68" s="49" t="s">
        <v>98</v>
      </c>
      <c r="D68" s="52" t="s">
        <v>99</v>
      </c>
      <c r="E68" s="41" t="s">
        <v>182</v>
      </c>
      <c r="G68" s="55">
        <v>740</v>
      </c>
      <c r="I68" s="55">
        <v>740</v>
      </c>
      <c r="J68" s="1" t="s">
        <v>92</v>
      </c>
      <c r="K68" s="53" t="s">
        <v>51</v>
      </c>
      <c r="N68" t="str">
        <f t="shared" si="3"/>
        <v>NÃO</v>
      </c>
      <c r="O68" t="str">
        <f t="shared" si="4"/>
        <v>SIM</v>
      </c>
      <c r="P68" s="50" t="str">
        <f t="shared" si="5"/>
        <v>45493543828098000182MADEIRAS74045483</v>
      </c>
      <c r="Q68" s="1">
        <f>IF(A68=0,"",VLOOKUP($A68,RESUMO!$A$8:$B$83,2,FALSE))</f>
        <v>4</v>
      </c>
    </row>
    <row r="69" spans="1:17" x14ac:dyDescent="0.25">
      <c r="A69" s="51">
        <v>45509</v>
      </c>
      <c r="B69" s="1">
        <v>2</v>
      </c>
      <c r="C69" s="49" t="s">
        <v>29</v>
      </c>
      <c r="D69" s="52" t="s">
        <v>30</v>
      </c>
      <c r="E69" s="41" t="s">
        <v>31</v>
      </c>
      <c r="G69" s="55">
        <v>919</v>
      </c>
      <c r="I69" s="55">
        <v>919</v>
      </c>
      <c r="J69" s="1" t="s">
        <v>183</v>
      </c>
      <c r="K69" s="53" t="s">
        <v>32</v>
      </c>
      <c r="L69" t="s">
        <v>33</v>
      </c>
      <c r="N69" t="str">
        <f t="shared" si="3"/>
        <v>SIM</v>
      </c>
      <c r="O69" t="str">
        <f t="shared" si="4"/>
        <v/>
      </c>
      <c r="P69" s="50" t="str">
        <f t="shared" si="5"/>
        <v>45509207834753000141PLOTAGENS - NF A EMITIR91945510</v>
      </c>
      <c r="Q69" s="1">
        <f>IF(A69=0,"",VLOOKUP($A69,RESUMO!$A$8:$B$83,2,FALSE))</f>
        <v>5</v>
      </c>
    </row>
    <row r="70" spans="1:17" x14ac:dyDescent="0.25">
      <c r="A70" s="51">
        <v>45509</v>
      </c>
      <c r="B70" s="1">
        <v>3</v>
      </c>
      <c r="C70" s="49" t="s">
        <v>47</v>
      </c>
      <c r="D70" s="52" t="s">
        <v>48</v>
      </c>
      <c r="E70" s="41" t="s">
        <v>184</v>
      </c>
      <c r="G70" s="55">
        <v>548</v>
      </c>
      <c r="I70" s="55">
        <v>548</v>
      </c>
      <c r="J70" s="1" t="s">
        <v>185</v>
      </c>
      <c r="K70" s="53" t="s">
        <v>51</v>
      </c>
      <c r="N70" t="str">
        <f t="shared" si="3"/>
        <v>SIM</v>
      </c>
      <c r="O70" t="str">
        <f t="shared" si="4"/>
        <v/>
      </c>
      <c r="P70" s="50" t="str">
        <f t="shared" si="5"/>
        <v>45509332392731000116MATERIAIS DIVERSOS - NF 214954845518</v>
      </c>
      <c r="Q70" s="1">
        <f>IF(A70=0,"",VLOOKUP($A70,RESUMO!$A$8:$B$83,2,FALSE))</f>
        <v>5</v>
      </c>
    </row>
    <row r="71" spans="1:17" x14ac:dyDescent="0.25">
      <c r="A71" s="51">
        <v>45509</v>
      </c>
      <c r="B71" s="1">
        <v>3</v>
      </c>
      <c r="C71" s="49" t="s">
        <v>112</v>
      </c>
      <c r="D71" s="52" t="s">
        <v>35</v>
      </c>
      <c r="E71" s="41" t="s">
        <v>186</v>
      </c>
      <c r="G71" s="55">
        <v>1300</v>
      </c>
      <c r="I71" s="55">
        <v>1300</v>
      </c>
      <c r="J71" s="1" t="s">
        <v>187</v>
      </c>
      <c r="K71" s="53" t="s">
        <v>51</v>
      </c>
      <c r="N71" t="str">
        <f t="shared" si="3"/>
        <v>NÃO</v>
      </c>
      <c r="O71" t="str">
        <f t="shared" si="4"/>
        <v/>
      </c>
      <c r="P71" s="50" t="str">
        <f t="shared" si="5"/>
        <v>45509346423467000145LOCAÇÃO DE BANHEIRO QUIMICO - FL 920130045516</v>
      </c>
      <c r="Q71" s="1">
        <f>IF(A71=0,"",VLOOKUP($A71,RESUMO!$A$8:$B$83,2,FALSE))</f>
        <v>5</v>
      </c>
    </row>
    <row r="72" spans="1:17" x14ac:dyDescent="0.25">
      <c r="A72" s="51">
        <v>45509</v>
      </c>
      <c r="B72" s="1">
        <v>5</v>
      </c>
      <c r="C72" s="49" t="s">
        <v>188</v>
      </c>
      <c r="D72" s="52" t="s">
        <v>189</v>
      </c>
      <c r="E72" s="41" t="s">
        <v>190</v>
      </c>
      <c r="G72" s="55">
        <v>472</v>
      </c>
      <c r="I72" s="55">
        <v>472</v>
      </c>
      <c r="J72" s="1" t="s">
        <v>191</v>
      </c>
      <c r="K72" s="53" t="s">
        <v>21</v>
      </c>
      <c r="N72" t="str">
        <f t="shared" si="3"/>
        <v>SIM</v>
      </c>
      <c r="O72" t="str">
        <f t="shared" si="4"/>
        <v>SIM</v>
      </c>
      <c r="P72" s="50" t="str">
        <f t="shared" si="5"/>
        <v>45509530996544000116REALIZAÇÃO DE EXAMES - NF 314847245499</v>
      </c>
      <c r="Q72" s="1">
        <f>IF(A72=0,"",VLOOKUP($A72,RESUMO!$A$8:$B$83,2,FALSE))</f>
        <v>5</v>
      </c>
    </row>
    <row r="73" spans="1:17" x14ac:dyDescent="0.25">
      <c r="A73" s="51">
        <v>45509</v>
      </c>
      <c r="B73" s="1">
        <v>3</v>
      </c>
      <c r="C73" s="49" t="s">
        <v>81</v>
      </c>
      <c r="D73" s="52" t="s">
        <v>82</v>
      </c>
      <c r="E73" s="41" t="s">
        <v>192</v>
      </c>
      <c r="G73" s="55">
        <v>847.2</v>
      </c>
      <c r="I73" s="55">
        <v>847.2</v>
      </c>
      <c r="J73" s="1" t="s">
        <v>183</v>
      </c>
      <c r="K73" s="53" t="s">
        <v>21</v>
      </c>
      <c r="N73" t="str">
        <f t="shared" si="3"/>
        <v>NÃO</v>
      </c>
      <c r="O73" t="str">
        <f t="shared" si="4"/>
        <v/>
      </c>
      <c r="P73" s="50" t="str">
        <f t="shared" si="5"/>
        <v>45509327648990687FOLHA DP847,245510</v>
      </c>
      <c r="Q73" s="1">
        <f>IF(A73=0,"",VLOOKUP($A73,RESUMO!$A$8:$B$83,2,FALSE))</f>
        <v>5</v>
      </c>
    </row>
    <row r="74" spans="1:17" x14ac:dyDescent="0.25">
      <c r="A74" s="51">
        <v>45509</v>
      </c>
      <c r="B74" s="1">
        <v>3</v>
      </c>
      <c r="C74" s="49" t="s">
        <v>85</v>
      </c>
      <c r="D74" s="52" t="s">
        <v>86</v>
      </c>
      <c r="E74" s="41" t="s">
        <v>193</v>
      </c>
      <c r="G74" s="55">
        <v>352</v>
      </c>
      <c r="I74" s="55">
        <v>352</v>
      </c>
      <c r="J74" s="1" t="s">
        <v>183</v>
      </c>
      <c r="K74" s="53" t="s">
        <v>21</v>
      </c>
      <c r="N74" t="str">
        <f t="shared" si="3"/>
        <v>NÃO</v>
      </c>
      <c r="O74" t="str">
        <f t="shared" si="4"/>
        <v/>
      </c>
      <c r="P74" s="50" t="str">
        <f t="shared" si="5"/>
        <v>45509310000000002REF. 08/202435245510</v>
      </c>
      <c r="Q74" s="1">
        <f>IF(A74=0,"",VLOOKUP($A74,RESUMO!$A$8:$B$83,2,FALSE))</f>
        <v>5</v>
      </c>
    </row>
    <row r="75" spans="1:17" x14ac:dyDescent="0.25">
      <c r="A75" s="51">
        <v>45509</v>
      </c>
      <c r="B75" s="1">
        <v>3</v>
      </c>
      <c r="C75" s="49" t="s">
        <v>88</v>
      </c>
      <c r="D75" s="52" t="s">
        <v>57</v>
      </c>
      <c r="E75" s="41" t="s">
        <v>193</v>
      </c>
      <c r="G75" s="55">
        <v>115</v>
      </c>
      <c r="I75" s="55">
        <v>115</v>
      </c>
      <c r="J75" s="1" t="s">
        <v>183</v>
      </c>
      <c r="K75" s="53" t="s">
        <v>42</v>
      </c>
      <c r="N75" t="str">
        <f t="shared" si="3"/>
        <v>NÃO</v>
      </c>
      <c r="O75" t="str">
        <f t="shared" si="4"/>
        <v/>
      </c>
      <c r="P75" s="50" t="str">
        <f t="shared" si="5"/>
        <v>45509310000000003REF. 08/202411545510</v>
      </c>
      <c r="Q75" s="1">
        <f>IF(A75=0,"",VLOOKUP($A75,RESUMO!$A$8:$B$83,2,FALSE))</f>
        <v>5</v>
      </c>
    </row>
    <row r="76" spans="1:17" x14ac:dyDescent="0.25">
      <c r="A76" s="51">
        <v>45509</v>
      </c>
      <c r="B76" s="1">
        <v>3</v>
      </c>
      <c r="C76" s="49" t="s">
        <v>194</v>
      </c>
      <c r="D76" s="52" t="s">
        <v>195</v>
      </c>
      <c r="E76" s="41" t="s">
        <v>196</v>
      </c>
      <c r="G76" s="55">
        <v>522.5</v>
      </c>
      <c r="I76" s="55">
        <v>522.5</v>
      </c>
      <c r="J76" s="1" t="s">
        <v>197</v>
      </c>
      <c r="K76" s="53" t="s">
        <v>21</v>
      </c>
      <c r="N76" t="str">
        <f t="shared" si="3"/>
        <v>SIM</v>
      </c>
      <c r="O76" t="str">
        <f t="shared" si="4"/>
        <v/>
      </c>
      <c r="P76" s="50" t="str">
        <f t="shared" si="5"/>
        <v>45509351708324000110UNIFORMES - NF 724522,545512</v>
      </c>
      <c r="Q76" s="1">
        <f>IF(A76=0,"",VLOOKUP($A76,RESUMO!$A$8:$B$83,2,FALSE))</f>
        <v>5</v>
      </c>
    </row>
    <row r="77" spans="1:17" x14ac:dyDescent="0.25">
      <c r="A77" s="51">
        <v>45509</v>
      </c>
      <c r="B77" s="1">
        <v>3</v>
      </c>
      <c r="C77" s="49" t="s">
        <v>198</v>
      </c>
      <c r="D77" s="52" t="s">
        <v>199</v>
      </c>
      <c r="E77" s="41" t="s">
        <v>200</v>
      </c>
      <c r="G77" s="55">
        <v>2589.65</v>
      </c>
      <c r="I77" s="55">
        <v>2589.65</v>
      </c>
      <c r="J77" s="1" t="s">
        <v>201</v>
      </c>
      <c r="K77" s="53" t="s">
        <v>21</v>
      </c>
      <c r="N77" t="str">
        <f t="shared" si="3"/>
        <v>SIM</v>
      </c>
      <c r="O77" t="str">
        <f t="shared" si="4"/>
        <v/>
      </c>
      <c r="P77" s="50" t="str">
        <f t="shared" si="5"/>
        <v>45509312463472000240EQUIPAMENTOS DE PROTEÇÃO - NF 1452912589,6545511</v>
      </c>
      <c r="Q77" s="1">
        <f>IF(A77=0,"",VLOOKUP($A77,RESUMO!$A$8:$B$83,2,FALSE))</f>
        <v>5</v>
      </c>
    </row>
    <row r="78" spans="1:17" x14ac:dyDescent="0.25">
      <c r="A78" s="51">
        <v>45509</v>
      </c>
      <c r="B78" s="1">
        <v>5</v>
      </c>
      <c r="C78" s="49" t="s">
        <v>126</v>
      </c>
      <c r="D78" s="52" t="s">
        <v>127</v>
      </c>
      <c r="E78" s="41" t="s">
        <v>202</v>
      </c>
      <c r="G78" s="55">
        <v>1300.99</v>
      </c>
      <c r="I78" s="55">
        <v>1300.99</v>
      </c>
      <c r="J78" s="1" t="s">
        <v>191</v>
      </c>
      <c r="K78" s="53" t="s">
        <v>51</v>
      </c>
      <c r="N78" t="str">
        <f t="shared" si="3"/>
        <v>SIM</v>
      </c>
      <c r="O78" t="str">
        <f t="shared" si="4"/>
        <v>SIM</v>
      </c>
      <c r="P78" s="50" t="str">
        <f t="shared" si="5"/>
        <v>45509517155342000183MATERIAIS ELÉTRICOS - NF 285641300,9945499</v>
      </c>
      <c r="Q78" s="1">
        <f>IF(A78=0,"",VLOOKUP($A78,RESUMO!$A$8:$B$83,2,FALSE))</f>
        <v>5</v>
      </c>
    </row>
    <row r="79" spans="1:17" x14ac:dyDescent="0.25">
      <c r="A79" s="51">
        <v>45509</v>
      </c>
      <c r="B79" s="1">
        <v>5</v>
      </c>
      <c r="C79" s="49" t="s">
        <v>160</v>
      </c>
      <c r="D79" s="52" t="s">
        <v>161</v>
      </c>
      <c r="E79" s="41" t="s">
        <v>203</v>
      </c>
      <c r="G79" s="55">
        <v>250</v>
      </c>
      <c r="I79" s="55">
        <v>250</v>
      </c>
      <c r="J79" s="1" t="s">
        <v>204</v>
      </c>
      <c r="K79" s="53" t="s">
        <v>51</v>
      </c>
      <c r="N79" t="str">
        <f t="shared" si="3"/>
        <v>NÃO</v>
      </c>
      <c r="O79" t="str">
        <f t="shared" si="4"/>
        <v>SIM</v>
      </c>
      <c r="P79" s="50" t="str">
        <f t="shared" si="5"/>
        <v>45509546598748723FRETE MADEIRAS25045503</v>
      </c>
      <c r="Q79" s="1">
        <f>IF(A79=0,"",VLOOKUP($A79,RESUMO!$A$8:$B$83,2,FALSE))</f>
        <v>5</v>
      </c>
    </row>
    <row r="80" spans="1:17" x14ac:dyDescent="0.25">
      <c r="A80" s="51">
        <v>45509</v>
      </c>
      <c r="B80" s="1">
        <v>5</v>
      </c>
      <c r="C80" s="49" t="s">
        <v>160</v>
      </c>
      <c r="D80" s="52" t="s">
        <v>161</v>
      </c>
      <c r="E80" s="41" t="s">
        <v>205</v>
      </c>
      <c r="G80" s="55">
        <v>400</v>
      </c>
      <c r="I80" s="55">
        <v>400</v>
      </c>
      <c r="J80" s="1" t="s">
        <v>191</v>
      </c>
      <c r="K80" s="53" t="s">
        <v>51</v>
      </c>
      <c r="N80" t="str">
        <f t="shared" si="3"/>
        <v>NÃO</v>
      </c>
      <c r="O80" t="str">
        <f t="shared" si="4"/>
        <v>SIM</v>
      </c>
      <c r="P80" s="50" t="str">
        <f t="shared" si="5"/>
        <v>45509546598748723FRETE GELADEIRA40045499</v>
      </c>
      <c r="Q80" s="1">
        <f>IF(A80=0,"",VLOOKUP($A80,RESUMO!$A$8:$B$83,2,FALSE))</f>
        <v>5</v>
      </c>
    </row>
    <row r="81" spans="1:17" x14ac:dyDescent="0.25">
      <c r="A81" s="51">
        <v>45509</v>
      </c>
      <c r="B81" s="1">
        <v>5</v>
      </c>
      <c r="C81" s="49" t="s">
        <v>206</v>
      </c>
      <c r="D81" s="52" t="s">
        <v>207</v>
      </c>
      <c r="E81" s="41" t="s">
        <v>208</v>
      </c>
      <c r="G81" s="55">
        <v>20</v>
      </c>
      <c r="I81" s="55">
        <v>20</v>
      </c>
      <c r="J81" s="1" t="s">
        <v>209</v>
      </c>
      <c r="K81" s="53" t="s">
        <v>32</v>
      </c>
      <c r="N81" t="str">
        <f t="shared" si="3"/>
        <v>NÃO</v>
      </c>
      <c r="O81" t="str">
        <f t="shared" si="4"/>
        <v>SIM</v>
      </c>
      <c r="P81" s="50" t="str">
        <f t="shared" si="5"/>
        <v>45509531999521026FRETE UNIFORMES2045490</v>
      </c>
      <c r="Q81" s="1">
        <f>IF(A81=0,"",VLOOKUP($A81,RESUMO!$A$8:$B$83,2,FALSE))</f>
        <v>5</v>
      </c>
    </row>
    <row r="82" spans="1:17" x14ac:dyDescent="0.25">
      <c r="A82" s="51">
        <v>45509</v>
      </c>
      <c r="B82" s="1">
        <v>1</v>
      </c>
      <c r="C82" s="49" t="s">
        <v>93</v>
      </c>
      <c r="D82" s="52" t="s">
        <v>94</v>
      </c>
      <c r="E82" s="41" t="s">
        <v>19</v>
      </c>
      <c r="G82" s="55">
        <v>2142.77</v>
      </c>
      <c r="I82" s="55">
        <v>2142.77</v>
      </c>
      <c r="J82" s="1" t="s">
        <v>183</v>
      </c>
      <c r="K82" s="53" t="s">
        <v>21</v>
      </c>
      <c r="L82" t="s">
        <v>133</v>
      </c>
      <c r="N82" t="str">
        <f t="shared" si="3"/>
        <v>NÃO</v>
      </c>
      <c r="O82" t="str">
        <f t="shared" si="4"/>
        <v/>
      </c>
      <c r="P82" s="50" t="str">
        <f t="shared" si="5"/>
        <v>45509110526143614SALÁRIO2142,7745510</v>
      </c>
      <c r="Q82" s="1">
        <f>IF(A82=0,"",VLOOKUP($A82,RESUMO!$A$8:$B$83,2,FALSE))</f>
        <v>5</v>
      </c>
    </row>
    <row r="83" spans="1:17" x14ac:dyDescent="0.25">
      <c r="A83" s="51">
        <v>45509</v>
      </c>
      <c r="B83" s="1">
        <v>1</v>
      </c>
      <c r="C83" s="49" t="s">
        <v>17</v>
      </c>
      <c r="D83" s="52" t="s">
        <v>18</v>
      </c>
      <c r="E83" s="41" t="s">
        <v>19</v>
      </c>
      <c r="G83" s="55">
        <v>1262.25</v>
      </c>
      <c r="I83" s="55">
        <v>1262.25</v>
      </c>
      <c r="J83" s="1" t="s">
        <v>183</v>
      </c>
      <c r="K83" s="53" t="s">
        <v>21</v>
      </c>
      <c r="L83" t="s">
        <v>22</v>
      </c>
      <c r="N83" t="str">
        <f t="shared" si="3"/>
        <v>NÃO</v>
      </c>
      <c r="O83" t="str">
        <f t="shared" si="4"/>
        <v/>
      </c>
      <c r="P83" s="50" t="str">
        <f t="shared" si="5"/>
        <v>45509184655364220SALÁRIO1262,2545510</v>
      </c>
      <c r="Q83" s="1">
        <f>IF(A83=0,"",VLOOKUP($A83,RESUMO!$A$8:$B$83,2,FALSE))</f>
        <v>5</v>
      </c>
    </row>
    <row r="84" spans="1:17" x14ac:dyDescent="0.25">
      <c r="A84" s="51">
        <v>45509</v>
      </c>
      <c r="B84" s="1">
        <v>1</v>
      </c>
      <c r="C84" s="49" t="s">
        <v>23</v>
      </c>
      <c r="D84" s="52" t="s">
        <v>24</v>
      </c>
      <c r="E84" s="41" t="s">
        <v>19</v>
      </c>
      <c r="G84" s="55">
        <v>1345.92</v>
      </c>
      <c r="I84" s="55">
        <v>1345.92</v>
      </c>
      <c r="J84" s="1" t="s">
        <v>183</v>
      </c>
      <c r="K84" s="53" t="s">
        <v>21</v>
      </c>
      <c r="L84" t="s">
        <v>25</v>
      </c>
      <c r="N84" t="str">
        <f t="shared" si="3"/>
        <v>NÃO</v>
      </c>
      <c r="O84" t="str">
        <f t="shared" si="4"/>
        <v/>
      </c>
      <c r="P84" s="50" t="str">
        <f t="shared" si="5"/>
        <v>45509101627337636SALÁRIO1345,9245510</v>
      </c>
      <c r="Q84" s="1">
        <f>IF(A84=0,"",VLOOKUP($A84,RESUMO!$A$8:$B$83,2,FALSE))</f>
        <v>5</v>
      </c>
    </row>
    <row r="85" spans="1:17" x14ac:dyDescent="0.25">
      <c r="A85" s="51">
        <v>45509</v>
      </c>
      <c r="B85" s="1">
        <v>1</v>
      </c>
      <c r="C85" s="49" t="s">
        <v>147</v>
      </c>
      <c r="D85" s="52" t="s">
        <v>148</v>
      </c>
      <c r="E85" s="41" t="s">
        <v>19</v>
      </c>
      <c r="G85" s="55">
        <v>1059.1300000000001</v>
      </c>
      <c r="I85" s="55">
        <v>1059.1300000000001</v>
      </c>
      <c r="J85" s="1" t="s">
        <v>183</v>
      </c>
      <c r="K85" s="53" t="s">
        <v>21</v>
      </c>
      <c r="L85" t="s">
        <v>149</v>
      </c>
      <c r="N85" t="str">
        <f t="shared" si="3"/>
        <v>NÃO</v>
      </c>
      <c r="O85" t="str">
        <f t="shared" si="4"/>
        <v/>
      </c>
      <c r="P85" s="50" t="str">
        <f t="shared" si="5"/>
        <v>45509106493573610SALÁRIO1059,1345510</v>
      </c>
      <c r="Q85" s="1">
        <f>IF(A85=0,"",VLOOKUP($A85,RESUMO!$A$8:$B$83,2,FALSE))</f>
        <v>5</v>
      </c>
    </row>
    <row r="86" spans="1:17" x14ac:dyDescent="0.25">
      <c r="A86" s="51">
        <v>45509</v>
      </c>
      <c r="B86" s="1">
        <v>1</v>
      </c>
      <c r="C86" s="49" t="s">
        <v>150</v>
      </c>
      <c r="D86" s="52" t="s">
        <v>151</v>
      </c>
      <c r="E86" s="41" t="s">
        <v>19</v>
      </c>
      <c r="G86" s="55">
        <v>743.24</v>
      </c>
      <c r="I86" s="55">
        <v>743.24</v>
      </c>
      <c r="J86" s="1" t="s">
        <v>183</v>
      </c>
      <c r="K86" s="53" t="s">
        <v>21</v>
      </c>
      <c r="L86" t="s">
        <v>152</v>
      </c>
      <c r="N86" t="str">
        <f t="shared" si="3"/>
        <v>NÃO</v>
      </c>
      <c r="O86" t="str">
        <f t="shared" si="4"/>
        <v/>
      </c>
      <c r="P86" s="50" t="str">
        <f t="shared" si="5"/>
        <v>45509103124439600SALÁRIO743,2445510</v>
      </c>
      <c r="Q86" s="1">
        <f>IF(A86=0,"",VLOOKUP($A86,RESUMO!$A$8:$B$83,2,FALSE))</f>
        <v>5</v>
      </c>
    </row>
    <row r="87" spans="1:17" x14ac:dyDescent="0.25">
      <c r="A87" s="51">
        <v>45509</v>
      </c>
      <c r="B87" s="1">
        <v>1</v>
      </c>
      <c r="C87" s="49" t="s">
        <v>93</v>
      </c>
      <c r="D87" s="52" t="s">
        <v>94</v>
      </c>
      <c r="E87" s="41" t="s">
        <v>95</v>
      </c>
      <c r="G87" s="55">
        <v>41.5</v>
      </c>
      <c r="H87" s="58">
        <v>21</v>
      </c>
      <c r="I87" s="55">
        <v>871.5</v>
      </c>
      <c r="J87" s="1" t="s">
        <v>183</v>
      </c>
      <c r="K87" s="53" t="s">
        <v>21</v>
      </c>
      <c r="L87" t="s">
        <v>133</v>
      </c>
      <c r="N87" t="str">
        <f t="shared" si="3"/>
        <v>NÃO</v>
      </c>
      <c r="O87" t="str">
        <f t="shared" si="4"/>
        <v/>
      </c>
      <c r="P87" s="50" t="str">
        <f t="shared" si="5"/>
        <v>45509110526143614TRANSPORTE41,545510</v>
      </c>
      <c r="Q87" s="1">
        <f>IF(A87=0,"",VLOOKUP($A87,RESUMO!$A$8:$B$83,2,FALSE))</f>
        <v>5</v>
      </c>
    </row>
    <row r="88" spans="1:17" x14ac:dyDescent="0.25">
      <c r="A88" s="51">
        <v>45509</v>
      </c>
      <c r="B88" s="1">
        <v>1</v>
      </c>
      <c r="C88" s="49" t="s">
        <v>17</v>
      </c>
      <c r="D88" s="52" t="s">
        <v>18</v>
      </c>
      <c r="E88" s="41" t="s">
        <v>95</v>
      </c>
      <c r="G88" s="55">
        <v>49.9</v>
      </c>
      <c r="H88" s="58">
        <v>20</v>
      </c>
      <c r="I88" s="55">
        <v>998</v>
      </c>
      <c r="J88" s="1" t="s">
        <v>183</v>
      </c>
      <c r="K88" s="53" t="s">
        <v>21</v>
      </c>
      <c r="L88" t="s">
        <v>22</v>
      </c>
      <c r="N88" t="str">
        <f t="shared" si="3"/>
        <v>NÃO</v>
      </c>
      <c r="O88" t="str">
        <f t="shared" si="4"/>
        <v/>
      </c>
      <c r="P88" s="50" t="str">
        <f t="shared" si="5"/>
        <v>45509184655364220TRANSPORTE49,945510</v>
      </c>
      <c r="Q88" s="1">
        <f>IF(A88=0,"",VLOOKUP($A88,RESUMO!$A$8:$B$83,2,FALSE))</f>
        <v>5</v>
      </c>
    </row>
    <row r="89" spans="1:17" x14ac:dyDescent="0.25">
      <c r="A89" s="51">
        <v>45509</v>
      </c>
      <c r="B89" s="1">
        <v>1</v>
      </c>
      <c r="C89" s="49" t="s">
        <v>23</v>
      </c>
      <c r="D89" s="52" t="s">
        <v>24</v>
      </c>
      <c r="E89" s="41" t="s">
        <v>95</v>
      </c>
      <c r="G89" s="55">
        <v>43.5</v>
      </c>
      <c r="H89" s="58">
        <v>21</v>
      </c>
      <c r="I89" s="55">
        <v>913.5</v>
      </c>
      <c r="J89" s="1" t="s">
        <v>183</v>
      </c>
      <c r="K89" s="53" t="s">
        <v>21</v>
      </c>
      <c r="L89" t="s">
        <v>25</v>
      </c>
      <c r="N89" t="str">
        <f t="shared" si="3"/>
        <v>NÃO</v>
      </c>
      <c r="O89" t="str">
        <f t="shared" si="4"/>
        <v/>
      </c>
      <c r="P89" s="50" t="str">
        <f t="shared" si="5"/>
        <v>45509101627337636TRANSPORTE43,545510</v>
      </c>
      <c r="Q89" s="1">
        <f>IF(A89=0,"",VLOOKUP($A89,RESUMO!$A$8:$B$83,2,FALSE))</f>
        <v>5</v>
      </c>
    </row>
    <row r="90" spans="1:17" x14ac:dyDescent="0.25">
      <c r="A90" s="51">
        <v>45509</v>
      </c>
      <c r="B90" s="1">
        <v>1</v>
      </c>
      <c r="C90" s="49" t="s">
        <v>147</v>
      </c>
      <c r="D90" s="52" t="s">
        <v>148</v>
      </c>
      <c r="E90" s="41" t="s">
        <v>95</v>
      </c>
      <c r="G90" s="55">
        <v>41.5</v>
      </c>
      <c r="H90" s="58">
        <v>22</v>
      </c>
      <c r="I90" s="55">
        <v>913</v>
      </c>
      <c r="J90" s="1" t="s">
        <v>183</v>
      </c>
      <c r="K90" s="53" t="s">
        <v>21</v>
      </c>
      <c r="L90" t="s">
        <v>149</v>
      </c>
      <c r="N90" t="str">
        <f t="shared" si="3"/>
        <v>NÃO</v>
      </c>
      <c r="O90" t="str">
        <f t="shared" si="4"/>
        <v/>
      </c>
      <c r="P90" s="50" t="str">
        <f t="shared" si="5"/>
        <v>45509106493573610TRANSPORTE41,545510</v>
      </c>
      <c r="Q90" s="1">
        <f>IF(A90=0,"",VLOOKUP($A90,RESUMO!$A$8:$B$83,2,FALSE))</f>
        <v>5</v>
      </c>
    </row>
    <row r="91" spans="1:17" x14ac:dyDescent="0.25">
      <c r="A91" s="51">
        <v>45509</v>
      </c>
      <c r="B91" s="1">
        <v>1</v>
      </c>
      <c r="C91" s="49" t="s">
        <v>150</v>
      </c>
      <c r="D91" s="52" t="s">
        <v>151</v>
      </c>
      <c r="E91" s="41" t="s">
        <v>95</v>
      </c>
      <c r="G91" s="55">
        <v>41.5</v>
      </c>
      <c r="H91" s="58">
        <v>22</v>
      </c>
      <c r="I91" s="55">
        <v>913</v>
      </c>
      <c r="J91" s="1" t="s">
        <v>183</v>
      </c>
      <c r="K91" s="53" t="s">
        <v>21</v>
      </c>
      <c r="L91" t="s">
        <v>152</v>
      </c>
      <c r="N91" t="str">
        <f t="shared" si="3"/>
        <v>NÃO</v>
      </c>
      <c r="O91" t="str">
        <f t="shared" si="4"/>
        <v/>
      </c>
      <c r="P91" s="50" t="str">
        <f t="shared" si="5"/>
        <v>45509103124439600TRANSPORTE41,545510</v>
      </c>
      <c r="Q91" s="1">
        <f>IF(A91=0,"",VLOOKUP($A91,RESUMO!$A$8:$B$83,2,FALSE))</f>
        <v>5</v>
      </c>
    </row>
    <row r="92" spans="1:17" x14ac:dyDescent="0.25">
      <c r="A92" s="51">
        <v>45509</v>
      </c>
      <c r="B92" s="1">
        <v>1</v>
      </c>
      <c r="C92" s="49" t="s">
        <v>93</v>
      </c>
      <c r="D92" s="52" t="s">
        <v>94</v>
      </c>
      <c r="E92" s="41" t="s">
        <v>97</v>
      </c>
      <c r="G92" s="55">
        <v>4</v>
      </c>
      <c r="H92" s="58">
        <v>21</v>
      </c>
      <c r="I92" s="55">
        <v>84</v>
      </c>
      <c r="J92" s="1" t="s">
        <v>183</v>
      </c>
      <c r="K92" s="53" t="s">
        <v>21</v>
      </c>
      <c r="L92" t="s">
        <v>133</v>
      </c>
      <c r="N92" t="str">
        <f t="shared" si="3"/>
        <v>NÃO</v>
      </c>
      <c r="O92" t="str">
        <f t="shared" si="4"/>
        <v/>
      </c>
      <c r="P92" s="50" t="str">
        <f t="shared" si="5"/>
        <v>45509110526143614CAFÉ445510</v>
      </c>
      <c r="Q92" s="1">
        <f>IF(A92=0,"",VLOOKUP($A92,RESUMO!$A$8:$B$83,2,FALSE))</f>
        <v>5</v>
      </c>
    </row>
    <row r="93" spans="1:17" x14ac:dyDescent="0.25">
      <c r="A93" s="51">
        <v>45509</v>
      </c>
      <c r="B93" s="1">
        <v>1</v>
      </c>
      <c r="C93" s="49" t="s">
        <v>17</v>
      </c>
      <c r="D93" s="52" t="s">
        <v>18</v>
      </c>
      <c r="E93" s="41" t="s">
        <v>97</v>
      </c>
      <c r="G93" s="55">
        <v>4</v>
      </c>
      <c r="H93" s="58">
        <v>20</v>
      </c>
      <c r="I93" s="55">
        <v>80</v>
      </c>
      <c r="J93" s="1" t="s">
        <v>183</v>
      </c>
      <c r="K93" s="53" t="s">
        <v>21</v>
      </c>
      <c r="L93" t="s">
        <v>22</v>
      </c>
      <c r="N93" t="str">
        <f t="shared" si="3"/>
        <v>NÃO</v>
      </c>
      <c r="O93" t="str">
        <f t="shared" si="4"/>
        <v/>
      </c>
      <c r="P93" s="50" t="str">
        <f t="shared" si="5"/>
        <v>45509184655364220CAFÉ445510</v>
      </c>
      <c r="Q93" s="1">
        <f>IF(A93=0,"",VLOOKUP($A93,RESUMO!$A$8:$B$83,2,FALSE))</f>
        <v>5</v>
      </c>
    </row>
    <row r="94" spans="1:17" x14ac:dyDescent="0.25">
      <c r="A94" s="51">
        <v>45509</v>
      </c>
      <c r="B94" s="1">
        <v>1</v>
      </c>
      <c r="C94" s="49" t="s">
        <v>23</v>
      </c>
      <c r="D94" s="52" t="s">
        <v>24</v>
      </c>
      <c r="E94" s="41" t="s">
        <v>97</v>
      </c>
      <c r="G94" s="55">
        <v>4</v>
      </c>
      <c r="H94" s="58">
        <v>21</v>
      </c>
      <c r="I94" s="55">
        <v>84</v>
      </c>
      <c r="J94" s="1" t="s">
        <v>183</v>
      </c>
      <c r="K94" s="53" t="s">
        <v>21</v>
      </c>
      <c r="L94" t="s">
        <v>25</v>
      </c>
      <c r="N94" t="str">
        <f t="shared" si="3"/>
        <v>NÃO</v>
      </c>
      <c r="O94" t="str">
        <f t="shared" si="4"/>
        <v/>
      </c>
      <c r="P94" s="50" t="str">
        <f t="shared" si="5"/>
        <v>45509101627337636CAFÉ445510</v>
      </c>
      <c r="Q94" s="1">
        <f>IF(A94=0,"",VLOOKUP($A94,RESUMO!$A$8:$B$83,2,FALSE))</f>
        <v>5</v>
      </c>
    </row>
    <row r="95" spans="1:17" x14ac:dyDescent="0.25">
      <c r="A95" s="51">
        <v>45509</v>
      </c>
      <c r="B95" s="1">
        <v>1</v>
      </c>
      <c r="C95" s="49" t="s">
        <v>147</v>
      </c>
      <c r="D95" s="52" t="s">
        <v>148</v>
      </c>
      <c r="E95" s="41" t="s">
        <v>97</v>
      </c>
      <c r="G95" s="55">
        <v>4</v>
      </c>
      <c r="H95" s="58">
        <v>22</v>
      </c>
      <c r="I95" s="55">
        <v>88</v>
      </c>
      <c r="J95" s="1" t="s">
        <v>183</v>
      </c>
      <c r="K95" s="53" t="s">
        <v>21</v>
      </c>
      <c r="L95" t="s">
        <v>149</v>
      </c>
      <c r="N95" t="str">
        <f t="shared" si="3"/>
        <v>NÃO</v>
      </c>
      <c r="O95" t="str">
        <f t="shared" si="4"/>
        <v/>
      </c>
      <c r="P95" s="50" t="str">
        <f t="shared" si="5"/>
        <v>45509106493573610CAFÉ445510</v>
      </c>
      <c r="Q95" s="1">
        <f>IF(A95=0,"",VLOOKUP($A95,RESUMO!$A$8:$B$83,2,FALSE))</f>
        <v>5</v>
      </c>
    </row>
    <row r="96" spans="1:17" x14ac:dyDescent="0.25">
      <c r="A96" s="51">
        <v>45509</v>
      </c>
      <c r="B96" s="1">
        <v>1</v>
      </c>
      <c r="C96" s="49" t="s">
        <v>150</v>
      </c>
      <c r="D96" s="52" t="s">
        <v>151</v>
      </c>
      <c r="E96" s="41" t="s">
        <v>97</v>
      </c>
      <c r="G96" s="55">
        <v>4</v>
      </c>
      <c r="H96" s="58">
        <v>22</v>
      </c>
      <c r="I96" s="55">
        <v>88</v>
      </c>
      <c r="J96" s="1" t="s">
        <v>183</v>
      </c>
      <c r="K96" s="53" t="s">
        <v>21</v>
      </c>
      <c r="L96" t="s">
        <v>152</v>
      </c>
      <c r="N96" t="str">
        <f t="shared" si="3"/>
        <v>NÃO</v>
      </c>
      <c r="O96" t="str">
        <f t="shared" si="4"/>
        <v/>
      </c>
      <c r="P96" s="50" t="str">
        <f t="shared" si="5"/>
        <v>45509103124439600CAFÉ445510</v>
      </c>
      <c r="Q96" s="1">
        <f>IF(A96=0,"",VLOOKUP($A96,RESUMO!$A$8:$B$83,2,FALSE))</f>
        <v>5</v>
      </c>
    </row>
    <row r="97" spans="1:17" x14ac:dyDescent="0.25">
      <c r="A97" s="51">
        <v>45509</v>
      </c>
      <c r="B97" s="1">
        <v>4</v>
      </c>
      <c r="C97" s="49" t="s">
        <v>81</v>
      </c>
      <c r="D97" s="52" t="s">
        <v>82</v>
      </c>
      <c r="E97" s="41" t="s">
        <v>210</v>
      </c>
      <c r="G97" s="55">
        <v>240</v>
      </c>
      <c r="I97" s="55">
        <v>240</v>
      </c>
      <c r="J97" s="1" t="s">
        <v>183</v>
      </c>
      <c r="K97" s="53" t="s">
        <v>42</v>
      </c>
      <c r="L97" t="s">
        <v>84</v>
      </c>
      <c r="N97" t="str">
        <f t="shared" si="3"/>
        <v>NÃO</v>
      </c>
      <c r="O97" t="str">
        <f t="shared" si="4"/>
        <v/>
      </c>
      <c r="P97" s="50" t="str">
        <f t="shared" si="5"/>
        <v>45509427648990687ITENS PAPELARIA ESCRITÓRIO OBRA24045510</v>
      </c>
      <c r="Q97" s="1">
        <f>IF(A97=0,"",VLOOKUP($A97,RESUMO!$A$8:$B$83,2,FALSE))</f>
        <v>5</v>
      </c>
    </row>
    <row r="98" spans="1:17" x14ac:dyDescent="0.25">
      <c r="A98" s="51">
        <v>45524</v>
      </c>
      <c r="B98" s="1">
        <v>1</v>
      </c>
      <c r="C98" s="49" t="s">
        <v>93</v>
      </c>
      <c r="D98" s="52" t="s">
        <v>94</v>
      </c>
      <c r="E98" s="41" t="s">
        <v>19</v>
      </c>
      <c r="G98" s="55">
        <v>2200</v>
      </c>
      <c r="I98" s="55">
        <v>2200</v>
      </c>
      <c r="J98" s="1" t="s">
        <v>211</v>
      </c>
      <c r="K98" s="53" t="s">
        <v>21</v>
      </c>
      <c r="L98" t="s">
        <v>133</v>
      </c>
      <c r="N98" t="str">
        <f t="shared" si="3"/>
        <v>NÃO</v>
      </c>
      <c r="O98" t="str">
        <f t="shared" si="4"/>
        <v/>
      </c>
      <c r="P98" s="50" t="str">
        <f t="shared" si="5"/>
        <v>45524110526143614SALÁRIO220045524</v>
      </c>
      <c r="Q98" s="1">
        <f>IF(A98=0,"",VLOOKUP($A98,RESUMO!$A$8:$B$83,2,FALSE))</f>
        <v>6</v>
      </c>
    </row>
    <row r="99" spans="1:17" x14ac:dyDescent="0.25">
      <c r="A99" s="51">
        <v>45524</v>
      </c>
      <c r="B99" s="1">
        <v>1</v>
      </c>
      <c r="C99" s="49" t="s">
        <v>17</v>
      </c>
      <c r="D99" s="52" t="s">
        <v>18</v>
      </c>
      <c r="E99" s="41" t="s">
        <v>19</v>
      </c>
      <c r="G99" s="55">
        <v>1104.8</v>
      </c>
      <c r="I99" s="55">
        <v>1104.8</v>
      </c>
      <c r="J99" s="1" t="s">
        <v>211</v>
      </c>
      <c r="K99" s="53" t="s">
        <v>21</v>
      </c>
      <c r="L99" t="s">
        <v>22</v>
      </c>
      <c r="N99" t="str">
        <f t="shared" si="3"/>
        <v>NÃO</v>
      </c>
      <c r="O99" t="str">
        <f t="shared" si="4"/>
        <v/>
      </c>
      <c r="P99" s="50" t="str">
        <f t="shared" si="5"/>
        <v>45524184655364220SALÁRIO1104,845524</v>
      </c>
      <c r="Q99" s="1">
        <f>IF(A99=0,"",VLOOKUP($A99,RESUMO!$A$8:$B$83,2,FALSE))</f>
        <v>6</v>
      </c>
    </row>
    <row r="100" spans="1:17" x14ac:dyDescent="0.25">
      <c r="A100" s="51">
        <v>45524</v>
      </c>
      <c r="B100" s="1">
        <v>1</v>
      </c>
      <c r="C100" s="49" t="s">
        <v>23</v>
      </c>
      <c r="D100" s="52" t="s">
        <v>24</v>
      </c>
      <c r="E100" s="41" t="s">
        <v>19</v>
      </c>
      <c r="G100" s="55">
        <v>1104.8</v>
      </c>
      <c r="I100" s="55">
        <v>1104.8</v>
      </c>
      <c r="J100" s="1" t="s">
        <v>211</v>
      </c>
      <c r="K100" s="53" t="s">
        <v>21</v>
      </c>
      <c r="L100" t="s">
        <v>25</v>
      </c>
      <c r="N100" t="str">
        <f t="shared" si="3"/>
        <v>NÃO</v>
      </c>
      <c r="O100" t="str">
        <f t="shared" si="4"/>
        <v/>
      </c>
      <c r="P100" s="50" t="str">
        <f t="shared" si="5"/>
        <v>45524101627337636SALÁRIO1104,845524</v>
      </c>
      <c r="Q100" s="1">
        <f>IF(A100=0,"",VLOOKUP($A100,RESUMO!$A$8:$B$83,2,FALSE))</f>
        <v>6</v>
      </c>
    </row>
    <row r="101" spans="1:17" x14ac:dyDescent="0.25">
      <c r="A101" s="51">
        <v>45524</v>
      </c>
      <c r="B101" s="1">
        <v>1</v>
      </c>
      <c r="C101" s="49" t="s">
        <v>147</v>
      </c>
      <c r="D101" s="52" t="s">
        <v>148</v>
      </c>
      <c r="E101" s="41" t="s">
        <v>19</v>
      </c>
      <c r="G101" s="55">
        <v>916</v>
      </c>
      <c r="I101" s="55">
        <v>916</v>
      </c>
      <c r="J101" s="1" t="s">
        <v>211</v>
      </c>
      <c r="K101" s="53" t="s">
        <v>21</v>
      </c>
      <c r="L101" t="s">
        <v>149</v>
      </c>
      <c r="N101" t="str">
        <f t="shared" si="3"/>
        <v>NÃO</v>
      </c>
      <c r="O101" t="str">
        <f t="shared" si="4"/>
        <v/>
      </c>
      <c r="P101" s="50" t="str">
        <f t="shared" si="5"/>
        <v>45524106493573610SALÁRIO91645524</v>
      </c>
      <c r="Q101" s="1">
        <f>IF(A101=0,"",VLOOKUP($A101,RESUMO!$A$8:$B$83,2,FALSE))</f>
        <v>6</v>
      </c>
    </row>
    <row r="102" spans="1:17" x14ac:dyDescent="0.25">
      <c r="A102" s="51">
        <v>45524</v>
      </c>
      <c r="B102" s="1">
        <v>1</v>
      </c>
      <c r="C102" s="49" t="s">
        <v>150</v>
      </c>
      <c r="D102" s="52" t="s">
        <v>151</v>
      </c>
      <c r="E102" s="41" t="s">
        <v>19</v>
      </c>
      <c r="G102" s="55">
        <v>642.79999999999995</v>
      </c>
      <c r="I102" s="55">
        <v>642.79999999999995</v>
      </c>
      <c r="J102" s="1" t="s">
        <v>211</v>
      </c>
      <c r="K102" s="53" t="s">
        <v>21</v>
      </c>
      <c r="L102" t="s">
        <v>152</v>
      </c>
      <c r="N102" t="str">
        <f t="shared" si="3"/>
        <v>NÃO</v>
      </c>
      <c r="O102" t="str">
        <f t="shared" si="4"/>
        <v/>
      </c>
      <c r="P102" s="50" t="str">
        <f t="shared" si="5"/>
        <v>45524103124439600SALÁRIO642,845524</v>
      </c>
      <c r="Q102" s="1">
        <f>IF(A102=0,"",VLOOKUP($A102,RESUMO!$A$8:$B$83,2,FALSE))</f>
        <v>6</v>
      </c>
    </row>
    <row r="103" spans="1:17" x14ac:dyDescent="0.25">
      <c r="A103" s="51">
        <v>45524</v>
      </c>
      <c r="B103" s="1">
        <v>3</v>
      </c>
      <c r="C103" s="49" t="s">
        <v>212</v>
      </c>
      <c r="D103" s="52" t="s">
        <v>213</v>
      </c>
      <c r="E103" s="41" t="s">
        <v>214</v>
      </c>
      <c r="G103" s="55">
        <v>1001.02</v>
      </c>
      <c r="I103" s="55">
        <v>1001.02</v>
      </c>
      <c r="J103" s="1" t="s">
        <v>211</v>
      </c>
      <c r="K103" s="53" t="s">
        <v>21</v>
      </c>
      <c r="N103" t="str">
        <f t="shared" si="3"/>
        <v>NÃO</v>
      </c>
      <c r="O103" t="str">
        <f t="shared" si="4"/>
        <v/>
      </c>
      <c r="P103" s="50" t="str">
        <f t="shared" si="5"/>
        <v>45524300360305000104COMPETENCIA 07/20241001,0245524</v>
      </c>
      <c r="Q103" s="1">
        <f>IF(A103=0,"",VLOOKUP($A103,RESUMO!$A$8:$B$83,2,FALSE))</f>
        <v>6</v>
      </c>
    </row>
    <row r="104" spans="1:17" x14ac:dyDescent="0.25">
      <c r="A104" s="51">
        <v>45524</v>
      </c>
      <c r="B104" s="1">
        <v>3</v>
      </c>
      <c r="C104" s="49" t="s">
        <v>215</v>
      </c>
      <c r="D104" s="52" t="s">
        <v>216</v>
      </c>
      <c r="E104" s="41" t="s">
        <v>214</v>
      </c>
      <c r="G104" s="55">
        <v>5153.75</v>
      </c>
      <c r="I104" s="55">
        <v>5153.75</v>
      </c>
      <c r="J104" s="1" t="s">
        <v>211</v>
      </c>
      <c r="K104" s="53" t="s">
        <v>21</v>
      </c>
      <c r="N104" t="str">
        <f t="shared" si="3"/>
        <v>NÃO</v>
      </c>
      <c r="O104" t="str">
        <f t="shared" si="4"/>
        <v/>
      </c>
      <c r="P104" s="50" t="str">
        <f t="shared" si="5"/>
        <v>45524300394460000141COMPETENCIA 07/20245153,7545524</v>
      </c>
      <c r="Q104" s="1">
        <f>IF(A104=0,"",VLOOKUP($A104,RESUMO!$A$8:$B$83,2,FALSE))</f>
        <v>6</v>
      </c>
    </row>
    <row r="105" spans="1:17" x14ac:dyDescent="0.25">
      <c r="A105" s="51">
        <v>45524</v>
      </c>
      <c r="B105" s="1">
        <v>3</v>
      </c>
      <c r="C105" s="49" t="s">
        <v>134</v>
      </c>
      <c r="D105" s="52" t="s">
        <v>135</v>
      </c>
      <c r="E105" s="41" t="s">
        <v>217</v>
      </c>
      <c r="G105" s="55">
        <v>440</v>
      </c>
      <c r="I105" s="55">
        <v>440</v>
      </c>
      <c r="J105" s="1" t="s">
        <v>218</v>
      </c>
      <c r="K105" s="53" t="s">
        <v>51</v>
      </c>
      <c r="N105" t="str">
        <f t="shared" si="3"/>
        <v>SIM</v>
      </c>
      <c r="O105" t="str">
        <f t="shared" si="4"/>
        <v/>
      </c>
      <c r="P105" s="50" t="str">
        <f t="shared" si="5"/>
        <v>45524313535379000186ESPAÇADORES - NF 2468720644045533</v>
      </c>
      <c r="Q105" s="1">
        <f>IF(A105=0,"",VLOOKUP($A105,RESUMO!$A$8:$B$83,2,FALSE))</f>
        <v>6</v>
      </c>
    </row>
    <row r="106" spans="1:17" x14ac:dyDescent="0.25">
      <c r="A106" s="51">
        <v>45524</v>
      </c>
      <c r="B106" s="1">
        <v>3</v>
      </c>
      <c r="C106" s="49" t="s">
        <v>47</v>
      </c>
      <c r="D106" s="52" t="s">
        <v>48</v>
      </c>
      <c r="E106" s="41" t="s">
        <v>219</v>
      </c>
      <c r="G106" s="55">
        <v>675.3</v>
      </c>
      <c r="I106" s="55">
        <v>675.3</v>
      </c>
      <c r="J106" s="1" t="s">
        <v>220</v>
      </c>
      <c r="K106" s="53" t="s">
        <v>51</v>
      </c>
      <c r="N106" t="str">
        <f t="shared" si="3"/>
        <v>SIM</v>
      </c>
      <c r="O106" t="str">
        <f t="shared" si="4"/>
        <v/>
      </c>
      <c r="P106" s="50" t="str">
        <f t="shared" si="5"/>
        <v>45524332392731000116MATERIAIS DIVERSOS - NF 1306675,345525</v>
      </c>
      <c r="Q106" s="1">
        <f>IF(A106=0,"",VLOOKUP($A106,RESUMO!$A$8:$B$83,2,FALSE))</f>
        <v>6</v>
      </c>
    </row>
    <row r="107" spans="1:17" x14ac:dyDescent="0.25">
      <c r="A107" s="51">
        <v>45524</v>
      </c>
      <c r="B107" s="1">
        <v>3</v>
      </c>
      <c r="C107" s="49" t="s">
        <v>188</v>
      </c>
      <c r="D107" s="52" t="s">
        <v>189</v>
      </c>
      <c r="E107" s="41" t="s">
        <v>221</v>
      </c>
      <c r="G107" s="55">
        <v>372</v>
      </c>
      <c r="I107" s="55">
        <v>372</v>
      </c>
      <c r="J107" s="1" t="s">
        <v>220</v>
      </c>
      <c r="K107" s="53" t="s">
        <v>21</v>
      </c>
      <c r="N107" t="str">
        <f t="shared" si="3"/>
        <v>SIM</v>
      </c>
      <c r="O107" t="str">
        <f t="shared" si="4"/>
        <v/>
      </c>
      <c r="P107" s="50" t="str">
        <f t="shared" si="5"/>
        <v>45524330996544000116REALIZAÇÃO DE EXAMES - NF 317837245525</v>
      </c>
      <c r="Q107" s="1">
        <f>IF(A107=0,"",VLOOKUP($A107,RESUMO!$A$8:$B$83,2,FALSE))</f>
        <v>6</v>
      </c>
    </row>
    <row r="108" spans="1:17" x14ac:dyDescent="0.25">
      <c r="A108" s="51">
        <v>45524</v>
      </c>
      <c r="B108" s="1">
        <v>3</v>
      </c>
      <c r="C108" s="49" t="s">
        <v>143</v>
      </c>
      <c r="D108" s="52" t="s">
        <v>144</v>
      </c>
      <c r="E108" s="41" t="s">
        <v>222</v>
      </c>
      <c r="G108" s="55">
        <v>1301.8499999999999</v>
      </c>
      <c r="I108" s="55">
        <v>1301.8499999999999</v>
      </c>
      <c r="J108" s="1" t="s">
        <v>223</v>
      </c>
      <c r="K108" s="53" t="s">
        <v>21</v>
      </c>
      <c r="N108" t="str">
        <f t="shared" si="3"/>
        <v>SIM</v>
      </c>
      <c r="O108" t="str">
        <f t="shared" si="4"/>
        <v/>
      </c>
      <c r="P108" s="50" t="str">
        <f t="shared" si="5"/>
        <v>45524324654133000220PLIMAX PERSONA - NF 2532051301,8545532</v>
      </c>
      <c r="Q108" s="1">
        <f>IF(A108=0,"",VLOOKUP($A108,RESUMO!$A$8:$B$83,2,FALSE))</f>
        <v>6</v>
      </c>
    </row>
    <row r="109" spans="1:17" x14ac:dyDescent="0.25">
      <c r="A109" s="51">
        <v>45524</v>
      </c>
      <c r="B109" s="1">
        <v>3</v>
      </c>
      <c r="C109" s="49" t="s">
        <v>137</v>
      </c>
      <c r="D109" s="52" t="s">
        <v>138</v>
      </c>
      <c r="E109" s="41" t="s">
        <v>139</v>
      </c>
      <c r="G109" s="55">
        <v>155.33000000000001</v>
      </c>
      <c r="I109" s="55">
        <v>155.33000000000001</v>
      </c>
      <c r="J109" s="1" t="s">
        <v>224</v>
      </c>
      <c r="K109" s="53" t="s">
        <v>21</v>
      </c>
      <c r="N109" t="str">
        <f t="shared" si="3"/>
        <v>NÃO</v>
      </c>
      <c r="O109" t="str">
        <f t="shared" si="4"/>
        <v/>
      </c>
      <c r="P109" s="50" t="str">
        <f t="shared" si="5"/>
        <v>45524338727707000177SEGURO COLABORADORES155,3345535</v>
      </c>
      <c r="Q109" s="1">
        <f>IF(A109=0,"",VLOOKUP($A109,RESUMO!$A$8:$B$83,2,FALSE))</f>
        <v>6</v>
      </c>
    </row>
    <row r="110" spans="1:17" x14ac:dyDescent="0.25">
      <c r="A110" s="51">
        <v>45524</v>
      </c>
      <c r="B110" s="1">
        <v>5</v>
      </c>
      <c r="C110" s="49" t="s">
        <v>225</v>
      </c>
      <c r="D110" s="52" t="s">
        <v>105</v>
      </c>
      <c r="E110" s="41" t="s">
        <v>226</v>
      </c>
      <c r="G110" s="55">
        <v>2750</v>
      </c>
      <c r="I110" s="55">
        <v>2750</v>
      </c>
      <c r="J110" s="1" t="s">
        <v>187</v>
      </c>
      <c r="K110" s="53" t="s">
        <v>51</v>
      </c>
      <c r="N110" t="str">
        <f t="shared" si="3"/>
        <v>SIM</v>
      </c>
      <c r="O110" t="str">
        <f t="shared" si="4"/>
        <v>SIM</v>
      </c>
      <c r="P110" s="50" t="str">
        <f t="shared" si="5"/>
        <v>45524516515454000135ESMERILHADEIRA, MARTELETE, SERRA - NF 21660275045516</v>
      </c>
      <c r="Q110" s="1">
        <f>IF(A110=0,"",VLOOKUP($A110,RESUMO!$A$8:$B$83,2,FALSE))</f>
        <v>6</v>
      </c>
    </row>
    <row r="111" spans="1:17" x14ac:dyDescent="0.25">
      <c r="A111" s="51">
        <v>45524</v>
      </c>
      <c r="B111" s="1">
        <v>5</v>
      </c>
      <c r="C111" s="49" t="s">
        <v>227</v>
      </c>
      <c r="D111" s="52" t="s">
        <v>228</v>
      </c>
      <c r="E111" s="41" t="s">
        <v>229</v>
      </c>
      <c r="G111" s="55">
        <v>4800</v>
      </c>
      <c r="I111" s="55">
        <v>4800</v>
      </c>
      <c r="J111" s="1" t="s">
        <v>230</v>
      </c>
      <c r="K111" s="53" t="s">
        <v>32</v>
      </c>
      <c r="N111" t="str">
        <f t="shared" si="3"/>
        <v>NÃO</v>
      </c>
      <c r="O111" t="str">
        <f t="shared" si="4"/>
        <v>SIM</v>
      </c>
      <c r="P111" s="50" t="str">
        <f t="shared" si="5"/>
        <v>4552454656939781950% FOSSA480045513</v>
      </c>
      <c r="Q111" s="1">
        <f>IF(A111=0,"",VLOOKUP($A111,RESUMO!$A$8:$B$83,2,FALSE))</f>
        <v>6</v>
      </c>
    </row>
    <row r="112" spans="1:17" x14ac:dyDescent="0.25">
      <c r="A112" s="51">
        <v>45540</v>
      </c>
      <c r="B112" s="1">
        <v>5</v>
      </c>
      <c r="C112" s="49" t="s">
        <v>104</v>
      </c>
      <c r="D112" s="52" t="s">
        <v>105</v>
      </c>
      <c r="E112" s="41" t="s">
        <v>231</v>
      </c>
      <c r="G112" s="55">
        <v>1388.9</v>
      </c>
      <c r="I112" s="55">
        <v>1388.9</v>
      </c>
      <c r="J112" s="1" t="s">
        <v>232</v>
      </c>
      <c r="K112" s="53" t="s">
        <v>51</v>
      </c>
      <c r="N112" t="str">
        <f t="shared" si="3"/>
        <v>SIM</v>
      </c>
      <c r="O112" t="str">
        <f t="shared" si="4"/>
        <v>SIM</v>
      </c>
      <c r="P112" s="50" t="str">
        <f t="shared" si="5"/>
        <v>45540517581836000634MATERIAIS DIVERSOS - NF 305281388,945526</v>
      </c>
      <c r="Q112" s="1">
        <f>IF(A112=0,"",VLOOKUP($A112,RESUMO!$A$8:$B$83,2,FALSE))</f>
        <v>7</v>
      </c>
    </row>
    <row r="113" spans="1:17" x14ac:dyDescent="0.25">
      <c r="A113" s="51">
        <v>45540</v>
      </c>
      <c r="B113" s="1">
        <v>3</v>
      </c>
      <c r="C113" s="49" t="s">
        <v>81</v>
      </c>
      <c r="D113" s="52" t="s">
        <v>192</v>
      </c>
      <c r="E113" s="41" t="s">
        <v>192</v>
      </c>
      <c r="G113" s="55">
        <v>847.2</v>
      </c>
      <c r="I113" s="55">
        <v>847.2</v>
      </c>
      <c r="J113" s="1" t="s">
        <v>233</v>
      </c>
      <c r="K113" s="53" t="s">
        <v>21</v>
      </c>
      <c r="N113" t="str">
        <f t="shared" si="3"/>
        <v>NÃO</v>
      </c>
      <c r="O113" t="str">
        <f t="shared" si="4"/>
        <v/>
      </c>
      <c r="P113" s="50" t="str">
        <f t="shared" si="5"/>
        <v>45540327648990687FOLHA DP847,245544</v>
      </c>
      <c r="Q113" s="1">
        <f>IF(A113=0,"",VLOOKUP($A113,RESUMO!$A$8:$B$83,2,FALSE))</f>
        <v>7</v>
      </c>
    </row>
    <row r="114" spans="1:17" x14ac:dyDescent="0.25">
      <c r="A114" s="51">
        <v>45540</v>
      </c>
      <c r="B114" s="1">
        <v>3</v>
      </c>
      <c r="C114" s="49" t="s">
        <v>85</v>
      </c>
      <c r="D114" s="52" t="s">
        <v>86</v>
      </c>
      <c r="E114" s="41" t="s">
        <v>234</v>
      </c>
      <c r="G114" s="55">
        <v>352</v>
      </c>
      <c r="I114" s="55">
        <v>352</v>
      </c>
      <c r="J114" s="1" t="s">
        <v>233</v>
      </c>
      <c r="K114" s="53" t="s">
        <v>21</v>
      </c>
      <c r="N114" t="str">
        <f t="shared" si="3"/>
        <v>NÃO</v>
      </c>
      <c r="O114" t="str">
        <f t="shared" si="4"/>
        <v/>
      </c>
      <c r="P114" s="50" t="str">
        <f t="shared" si="5"/>
        <v>45540310000000002REF. 09/202435245544</v>
      </c>
      <c r="Q114" s="1">
        <f>IF(A114=0,"",VLOOKUP($A114,RESUMO!$A$8:$B$83,2,FALSE))</f>
        <v>7</v>
      </c>
    </row>
    <row r="115" spans="1:17" x14ac:dyDescent="0.25">
      <c r="A115" s="51">
        <v>45540</v>
      </c>
      <c r="B115" s="1">
        <v>3</v>
      </c>
      <c r="C115" s="49" t="s">
        <v>88</v>
      </c>
      <c r="D115" s="52" t="s">
        <v>57</v>
      </c>
      <c r="E115" s="41" t="s">
        <v>234</v>
      </c>
      <c r="G115" s="55">
        <v>115</v>
      </c>
      <c r="I115" s="55">
        <v>115</v>
      </c>
      <c r="J115" s="1" t="s">
        <v>233</v>
      </c>
      <c r="K115" s="53" t="s">
        <v>42</v>
      </c>
      <c r="N115" t="str">
        <f t="shared" si="3"/>
        <v>NÃO</v>
      </c>
      <c r="O115" t="str">
        <f t="shared" si="4"/>
        <v/>
      </c>
      <c r="P115" s="50" t="str">
        <f t="shared" si="5"/>
        <v>45540310000000003REF. 09/202411545544</v>
      </c>
      <c r="Q115" s="1">
        <f>IF(A115=0,"",VLOOKUP($A115,RESUMO!$A$8:$B$83,2,FALSE))</f>
        <v>7</v>
      </c>
    </row>
    <row r="116" spans="1:17" x14ac:dyDescent="0.25">
      <c r="A116" s="51">
        <v>45540</v>
      </c>
      <c r="B116" s="1">
        <v>5</v>
      </c>
      <c r="C116" s="49" t="s">
        <v>104</v>
      </c>
      <c r="D116" s="52" t="s">
        <v>105</v>
      </c>
      <c r="E116" s="41" t="s">
        <v>235</v>
      </c>
      <c r="G116" s="55">
        <v>2524.91</v>
      </c>
      <c r="I116" s="55">
        <v>2524.91</v>
      </c>
      <c r="J116" s="1" t="s">
        <v>236</v>
      </c>
      <c r="K116" s="53" t="s">
        <v>51</v>
      </c>
      <c r="N116" t="str">
        <f t="shared" si="3"/>
        <v>SIM</v>
      </c>
      <c r="O116" t="str">
        <f t="shared" si="4"/>
        <v>SIM</v>
      </c>
      <c r="P116" s="50" t="str">
        <f t="shared" si="5"/>
        <v>45540517581836000634MATERIAIS DIVERSOS - NF 304182524,9145520</v>
      </c>
      <c r="Q116" s="1">
        <f>IF(A116=0,"",VLOOKUP($A116,RESUMO!$A$8:$B$83,2,FALSE))</f>
        <v>7</v>
      </c>
    </row>
    <row r="117" spans="1:17" x14ac:dyDescent="0.25">
      <c r="A117" s="51">
        <v>45540</v>
      </c>
      <c r="B117" s="1">
        <v>3</v>
      </c>
      <c r="C117" s="49" t="s">
        <v>237</v>
      </c>
      <c r="D117" s="52" t="s">
        <v>238</v>
      </c>
      <c r="E117" s="41" t="s">
        <v>239</v>
      </c>
      <c r="G117" s="55">
        <v>18898.41</v>
      </c>
      <c r="I117" s="55">
        <v>18898.41</v>
      </c>
      <c r="J117" s="1" t="s">
        <v>240</v>
      </c>
      <c r="K117" s="53" t="s">
        <v>51</v>
      </c>
      <c r="N117" t="str">
        <f t="shared" si="3"/>
        <v>SIM</v>
      </c>
      <c r="O117" t="str">
        <f t="shared" si="4"/>
        <v/>
      </c>
      <c r="P117" s="50" t="str">
        <f t="shared" si="5"/>
        <v>45540342841924000160AÇO - NF 6675418898,4145553</v>
      </c>
      <c r="Q117" s="1">
        <f>IF(A117=0,"",VLOOKUP($A117,RESUMO!$A$8:$B$83,2,FALSE))</f>
        <v>7</v>
      </c>
    </row>
    <row r="118" spans="1:17" x14ac:dyDescent="0.25">
      <c r="A118" s="51">
        <v>45540</v>
      </c>
      <c r="B118" s="1">
        <v>3</v>
      </c>
      <c r="C118" s="49" t="s">
        <v>241</v>
      </c>
      <c r="D118" s="52" t="s">
        <v>242</v>
      </c>
      <c r="E118" s="41" t="s">
        <v>243</v>
      </c>
      <c r="G118" s="55">
        <v>150</v>
      </c>
      <c r="I118" s="55">
        <v>150</v>
      </c>
      <c r="J118" s="1" t="s">
        <v>244</v>
      </c>
      <c r="K118" s="53" t="s">
        <v>245</v>
      </c>
      <c r="N118" t="str">
        <f t="shared" si="3"/>
        <v>SIM</v>
      </c>
      <c r="O118" t="str">
        <f t="shared" si="4"/>
        <v/>
      </c>
      <c r="P118" s="50" t="str">
        <f t="shared" si="5"/>
        <v>45540307409393000130POLICORTE - NF 2563315045545</v>
      </c>
      <c r="Q118" s="1">
        <f>IF(A118=0,"",VLOOKUP($A118,RESUMO!$A$8:$B$83,2,FALSE))</f>
        <v>7</v>
      </c>
    </row>
    <row r="119" spans="1:17" x14ac:dyDescent="0.25">
      <c r="A119" s="51">
        <v>45540</v>
      </c>
      <c r="B119" s="1">
        <v>5</v>
      </c>
      <c r="C119" s="49" t="s">
        <v>246</v>
      </c>
      <c r="D119" s="52" t="s">
        <v>247</v>
      </c>
      <c r="E119" s="41" t="s">
        <v>95</v>
      </c>
      <c r="G119" s="55">
        <v>323.2</v>
      </c>
      <c r="I119" s="55">
        <v>323.2</v>
      </c>
      <c r="J119" s="1" t="s">
        <v>248</v>
      </c>
      <c r="K119" s="53" t="s">
        <v>21</v>
      </c>
      <c r="N119" t="str">
        <f t="shared" si="3"/>
        <v>NÃO</v>
      </c>
      <c r="O119" t="str">
        <f t="shared" si="4"/>
        <v>SIM</v>
      </c>
      <c r="P119" s="50" t="str">
        <f t="shared" si="5"/>
        <v>45540570428051600TRANSPORTE323,245509</v>
      </c>
      <c r="Q119" s="1">
        <f>IF(A119=0,"",VLOOKUP($A119,RESUMO!$A$8:$B$83,2,FALSE))</f>
        <v>7</v>
      </c>
    </row>
    <row r="120" spans="1:17" x14ac:dyDescent="0.25">
      <c r="A120" s="51">
        <v>45540</v>
      </c>
      <c r="B120" s="1">
        <v>3</v>
      </c>
      <c r="C120" s="49" t="s">
        <v>112</v>
      </c>
      <c r="D120" s="52" t="s">
        <v>35</v>
      </c>
      <c r="E120" s="41" t="s">
        <v>249</v>
      </c>
      <c r="G120" s="55">
        <v>1300</v>
      </c>
      <c r="I120" s="55">
        <v>1300</v>
      </c>
      <c r="J120" s="1" t="s">
        <v>244</v>
      </c>
      <c r="K120" s="53" t="s">
        <v>51</v>
      </c>
      <c r="N120" t="str">
        <f t="shared" si="3"/>
        <v>SIM</v>
      </c>
      <c r="O120" t="str">
        <f t="shared" si="4"/>
        <v/>
      </c>
      <c r="P120" s="50" t="str">
        <f t="shared" si="5"/>
        <v>45540346423467000145LOCAÇÃO DE BANHEIRO QUIMICO - NF 1129130045545</v>
      </c>
      <c r="Q120" s="1">
        <f>IF(A120=0,"",VLOOKUP($A120,RESUMO!$A$8:$B$83,2,FALSE))</f>
        <v>7</v>
      </c>
    </row>
    <row r="121" spans="1:17" x14ac:dyDescent="0.25">
      <c r="A121" s="51">
        <v>45540</v>
      </c>
      <c r="B121" s="1">
        <v>3</v>
      </c>
      <c r="C121" s="49" t="s">
        <v>65</v>
      </c>
      <c r="D121" s="52" t="s">
        <v>66</v>
      </c>
      <c r="E121" s="41" t="s">
        <v>250</v>
      </c>
      <c r="G121" s="55">
        <v>195.18</v>
      </c>
      <c r="I121" s="55">
        <v>195.18</v>
      </c>
      <c r="J121" s="1" t="s">
        <v>233</v>
      </c>
      <c r="K121" s="53" t="s">
        <v>51</v>
      </c>
      <c r="N121" t="str">
        <f t="shared" si="3"/>
        <v>SIM</v>
      </c>
      <c r="O121" t="str">
        <f t="shared" si="4"/>
        <v/>
      </c>
      <c r="P121" s="50" t="str">
        <f t="shared" si="5"/>
        <v>45540302697297000383CABO FLEXIVEL - NF 329392195,1845544</v>
      </c>
      <c r="Q121" s="1">
        <f>IF(A121=0,"",VLOOKUP($A121,RESUMO!$A$8:$B$83,2,FALSE))</f>
        <v>7</v>
      </c>
    </row>
    <row r="122" spans="1:17" x14ac:dyDescent="0.25">
      <c r="A122" s="51">
        <v>45540</v>
      </c>
      <c r="B122" s="1">
        <v>5</v>
      </c>
      <c r="C122" s="49" t="s">
        <v>104</v>
      </c>
      <c r="D122" s="52" t="s">
        <v>105</v>
      </c>
      <c r="E122" s="41" t="s">
        <v>231</v>
      </c>
      <c r="G122" s="55">
        <v>1388.9</v>
      </c>
      <c r="I122" s="55">
        <v>1388.9</v>
      </c>
      <c r="J122" s="1" t="s">
        <v>232</v>
      </c>
      <c r="K122" s="53" t="s">
        <v>51</v>
      </c>
      <c r="N122" t="str">
        <f t="shared" si="3"/>
        <v>SIM</v>
      </c>
      <c r="O122" t="str">
        <f t="shared" si="4"/>
        <v>SIM</v>
      </c>
      <c r="P122" s="50" t="str">
        <f t="shared" si="5"/>
        <v>45540517581836000634MATERIAIS DIVERSOS - NF 305281388,945526</v>
      </c>
      <c r="Q122" s="1">
        <f>IF(A122=0,"",VLOOKUP($A122,RESUMO!$A$8:$B$83,2,FALSE))</f>
        <v>7</v>
      </c>
    </row>
    <row r="123" spans="1:17" x14ac:dyDescent="0.25">
      <c r="A123" s="51">
        <v>45540</v>
      </c>
      <c r="B123" s="1">
        <v>5</v>
      </c>
      <c r="C123" s="49" t="s">
        <v>251</v>
      </c>
      <c r="D123" s="52" t="s">
        <v>252</v>
      </c>
      <c r="E123" s="41" t="s">
        <v>253</v>
      </c>
      <c r="G123" s="55">
        <v>300</v>
      </c>
      <c r="I123" s="55">
        <v>300</v>
      </c>
      <c r="J123" s="1" t="s">
        <v>254</v>
      </c>
      <c r="K123" s="53" t="s">
        <v>51</v>
      </c>
      <c r="N123" t="str">
        <f t="shared" si="3"/>
        <v>SIM</v>
      </c>
      <c r="O123" t="str">
        <f t="shared" si="4"/>
        <v>SIM</v>
      </c>
      <c r="P123" s="50" t="str">
        <f t="shared" si="5"/>
        <v>45540518535773000138PARAFUSOS - NF 37874830045531</v>
      </c>
      <c r="Q123" s="1">
        <f>IF(A123=0,"",VLOOKUP($A123,RESUMO!$A$8:$B$83,2,FALSE))</f>
        <v>7</v>
      </c>
    </row>
    <row r="124" spans="1:17" x14ac:dyDescent="0.25">
      <c r="A124" s="51">
        <v>45540</v>
      </c>
      <c r="B124" s="1">
        <v>2</v>
      </c>
      <c r="C124" s="49" t="s">
        <v>153</v>
      </c>
      <c r="D124" s="52" t="s">
        <v>154</v>
      </c>
      <c r="E124" s="41" t="s">
        <v>255</v>
      </c>
      <c r="G124" s="55">
        <v>1370</v>
      </c>
      <c r="I124" s="55">
        <v>1370</v>
      </c>
      <c r="J124" s="1" t="s">
        <v>256</v>
      </c>
      <c r="K124" s="53" t="s">
        <v>51</v>
      </c>
      <c r="L124" t="s">
        <v>156</v>
      </c>
      <c r="N124" t="str">
        <f t="shared" si="3"/>
        <v>NÃO</v>
      </c>
      <c r="O124" t="str">
        <f t="shared" si="4"/>
        <v/>
      </c>
      <c r="P124" s="50" t="str">
        <f t="shared" si="5"/>
        <v>45540237052904870BRITA - PED. 4962137045541</v>
      </c>
      <c r="Q124" s="1">
        <f>IF(A124=0,"",VLOOKUP($A124,RESUMO!$A$8:$B$83,2,FALSE))</f>
        <v>7</v>
      </c>
    </row>
    <row r="125" spans="1:17" x14ac:dyDescent="0.25">
      <c r="A125" s="51">
        <v>45540</v>
      </c>
      <c r="B125" s="1">
        <v>1</v>
      </c>
      <c r="C125" s="49" t="s">
        <v>246</v>
      </c>
      <c r="D125" s="52" t="s">
        <v>247</v>
      </c>
      <c r="E125" s="41" t="s">
        <v>257</v>
      </c>
      <c r="G125" s="55">
        <v>160</v>
      </c>
      <c r="H125" s="58">
        <v>2</v>
      </c>
      <c r="I125" s="55">
        <v>320</v>
      </c>
      <c r="J125" s="1" t="s">
        <v>256</v>
      </c>
      <c r="K125" s="53" t="s">
        <v>21</v>
      </c>
      <c r="L125" t="s">
        <v>258</v>
      </c>
      <c r="N125" t="str">
        <f t="shared" si="3"/>
        <v>NÃO</v>
      </c>
      <c r="O125" t="str">
        <f t="shared" si="4"/>
        <v/>
      </c>
      <c r="P125" s="50" t="str">
        <f t="shared" si="5"/>
        <v>45540170428051600DIÁRIA16045541</v>
      </c>
      <c r="Q125" s="1">
        <f>IF(A125=0,"",VLOOKUP($A125,RESUMO!$A$8:$B$83,2,FALSE))</f>
        <v>7</v>
      </c>
    </row>
    <row r="126" spans="1:17" x14ac:dyDescent="0.25">
      <c r="A126" s="51">
        <v>45540</v>
      </c>
      <c r="B126" s="1">
        <v>2</v>
      </c>
      <c r="C126" s="49" t="s">
        <v>259</v>
      </c>
      <c r="D126" s="52" t="s">
        <v>260</v>
      </c>
      <c r="E126" s="41" t="s">
        <v>261</v>
      </c>
      <c r="G126" s="55">
        <v>22326.75</v>
      </c>
      <c r="I126" s="55">
        <v>22326.75</v>
      </c>
      <c r="J126" s="1" t="s">
        <v>256</v>
      </c>
      <c r="K126" s="53" t="s">
        <v>32</v>
      </c>
      <c r="L126" t="s">
        <v>262</v>
      </c>
      <c r="N126" t="str">
        <f t="shared" si="3"/>
        <v>NÃO</v>
      </c>
      <c r="O126" t="str">
        <f t="shared" si="4"/>
        <v/>
      </c>
      <c r="P126" s="50" t="str">
        <f t="shared" si="5"/>
        <v>45540231993936955PERFURAÇÃO COM TRADO MECANICO22326,7545541</v>
      </c>
      <c r="Q126" s="1">
        <f>IF(A126=0,"",VLOOKUP($A126,RESUMO!$A$8:$B$83,2,FALSE))</f>
        <v>7</v>
      </c>
    </row>
    <row r="127" spans="1:17" x14ac:dyDescent="0.25">
      <c r="A127" s="51">
        <v>45540</v>
      </c>
      <c r="B127" s="1">
        <v>2</v>
      </c>
      <c r="C127" s="49" t="s">
        <v>29</v>
      </c>
      <c r="D127" s="52" t="s">
        <v>30</v>
      </c>
      <c r="E127" s="41" t="s">
        <v>31</v>
      </c>
      <c r="G127" s="55">
        <v>305</v>
      </c>
      <c r="I127" s="55">
        <v>305</v>
      </c>
      <c r="J127" s="1" t="s">
        <v>256</v>
      </c>
      <c r="K127" s="53" t="s">
        <v>32</v>
      </c>
      <c r="L127" t="s">
        <v>33</v>
      </c>
      <c r="N127" t="str">
        <f t="shared" si="3"/>
        <v>SIM</v>
      </c>
      <c r="O127" t="str">
        <f t="shared" si="4"/>
        <v/>
      </c>
      <c r="P127" s="50" t="str">
        <f t="shared" si="5"/>
        <v>45540207834753000141PLOTAGENS - NF A EMITIR30545541</v>
      </c>
      <c r="Q127" s="1">
        <f>IF(A127=0,"",VLOOKUP($A127,RESUMO!$A$8:$B$83,2,FALSE))</f>
        <v>7</v>
      </c>
    </row>
    <row r="128" spans="1:17" x14ac:dyDescent="0.25">
      <c r="A128" s="51">
        <v>45540</v>
      </c>
      <c r="B128" s="1">
        <v>5</v>
      </c>
      <c r="C128" s="49" t="s">
        <v>73</v>
      </c>
      <c r="D128" s="52" t="s">
        <v>74</v>
      </c>
      <c r="E128" s="41" t="s">
        <v>263</v>
      </c>
      <c r="G128" s="55">
        <v>9700</v>
      </c>
      <c r="I128" s="55">
        <v>9700</v>
      </c>
      <c r="J128" s="1" t="s">
        <v>264</v>
      </c>
      <c r="K128" s="53" t="s">
        <v>32</v>
      </c>
      <c r="N128" t="str">
        <f t="shared" si="3"/>
        <v>NÃO</v>
      </c>
      <c r="O128" t="str">
        <f t="shared" si="4"/>
        <v>SIM</v>
      </c>
      <c r="P128" s="50" t="str">
        <f t="shared" si="5"/>
        <v>45540500747849609RETRO E CAMINHÃO970045537</v>
      </c>
      <c r="Q128" s="1">
        <f>IF(A128=0,"",VLOOKUP($A128,RESUMO!$A$8:$B$83,2,FALSE))</f>
        <v>7</v>
      </c>
    </row>
    <row r="129" spans="1:17" x14ac:dyDescent="0.25">
      <c r="A129" s="51">
        <v>45540</v>
      </c>
      <c r="B129" s="1">
        <v>5</v>
      </c>
      <c r="C129" s="49" t="s">
        <v>52</v>
      </c>
      <c r="D129" s="52" t="s">
        <v>53</v>
      </c>
      <c r="E129" s="41" t="s">
        <v>265</v>
      </c>
      <c r="G129" s="55">
        <v>38351</v>
      </c>
      <c r="I129" s="55">
        <v>38351</v>
      </c>
      <c r="J129" s="1" t="s">
        <v>266</v>
      </c>
      <c r="K129" s="53" t="s">
        <v>51</v>
      </c>
      <c r="N129" t="str">
        <f t="shared" si="3"/>
        <v>NÃO</v>
      </c>
      <c r="O129" t="str">
        <f t="shared" si="4"/>
        <v>SIM</v>
      </c>
      <c r="P129" s="50" t="str">
        <f t="shared" si="5"/>
        <v>45540507861005000158MADEIRAS - PED. 473533835145534</v>
      </c>
      <c r="Q129" s="1">
        <f>IF(A129=0,"",VLOOKUP($A129,RESUMO!$A$8:$B$83,2,FALSE))</f>
        <v>7</v>
      </c>
    </row>
    <row r="130" spans="1:17" x14ac:dyDescent="0.25">
      <c r="A130" s="51">
        <v>45540</v>
      </c>
      <c r="B130" s="1">
        <v>5</v>
      </c>
      <c r="C130" s="49" t="s">
        <v>267</v>
      </c>
      <c r="D130" s="52" t="s">
        <v>268</v>
      </c>
      <c r="E130" s="41" t="s">
        <v>269</v>
      </c>
      <c r="G130" s="55">
        <v>60</v>
      </c>
      <c r="I130" s="55">
        <v>60</v>
      </c>
      <c r="J130" s="1" t="s">
        <v>254</v>
      </c>
      <c r="K130" s="53" t="s">
        <v>32</v>
      </c>
      <c r="N130" t="str">
        <f t="shared" ref="N130:N193" si="6">IF(ISERROR(SEARCH("NF",E130,1)),"NÃO","SIM")</f>
        <v>NÃO</v>
      </c>
      <c r="O130" t="str">
        <f t="shared" ref="O130:O193" si="7">IF($B130=5,"SIM","")</f>
        <v>SIM</v>
      </c>
      <c r="P130" s="50" t="str">
        <f t="shared" ref="P130:P193" si="8">A130&amp;B130&amp;C130&amp;E130&amp;G130&amp;EDATE(J130,0)</f>
        <v>45540500195818660MOTOBOY PARAFUSOS6045531</v>
      </c>
      <c r="Q130" s="1">
        <f>IF(A130=0,"",VLOOKUP($A130,RESUMO!$A$8:$B$83,2,FALSE))</f>
        <v>7</v>
      </c>
    </row>
    <row r="131" spans="1:17" x14ac:dyDescent="0.25">
      <c r="A131" s="51">
        <v>45540</v>
      </c>
      <c r="B131" s="1">
        <v>5</v>
      </c>
      <c r="C131" s="49" t="s">
        <v>270</v>
      </c>
      <c r="D131" s="52" t="s">
        <v>271</v>
      </c>
      <c r="E131" s="41" t="s">
        <v>272</v>
      </c>
      <c r="G131" s="55">
        <v>7125.66</v>
      </c>
      <c r="I131" s="55">
        <v>7125.66</v>
      </c>
      <c r="J131" s="1" t="s">
        <v>273</v>
      </c>
      <c r="K131" s="53" t="s">
        <v>32</v>
      </c>
      <c r="N131" t="str">
        <f t="shared" si="6"/>
        <v>NÃO</v>
      </c>
      <c r="O131" t="str">
        <f t="shared" si="7"/>
        <v>SIM</v>
      </c>
      <c r="P131" s="50" t="str">
        <f t="shared" si="8"/>
        <v>45540504629579000107PARCELA - 1/37125,6645527</v>
      </c>
      <c r="Q131" s="1">
        <f>IF(A131=0,"",VLOOKUP($A131,RESUMO!$A$8:$B$83,2,FALSE))</f>
        <v>7</v>
      </c>
    </row>
    <row r="132" spans="1:17" x14ac:dyDescent="0.25">
      <c r="A132" s="51">
        <v>45540</v>
      </c>
      <c r="B132" s="1">
        <v>5</v>
      </c>
      <c r="C132" s="49" t="s">
        <v>270</v>
      </c>
      <c r="D132" s="52" t="s">
        <v>271</v>
      </c>
      <c r="E132" s="41" t="s">
        <v>274</v>
      </c>
      <c r="G132" s="55">
        <v>7125.66</v>
      </c>
      <c r="I132" s="55">
        <v>7125.66</v>
      </c>
      <c r="J132" s="1" t="s">
        <v>273</v>
      </c>
      <c r="K132" s="53" t="s">
        <v>32</v>
      </c>
      <c r="N132" t="str">
        <f t="shared" si="6"/>
        <v>NÃO</v>
      </c>
      <c r="O132" t="str">
        <f t="shared" si="7"/>
        <v>SIM</v>
      </c>
      <c r="P132" s="50" t="str">
        <f t="shared" si="8"/>
        <v>45540504629579000107PARCELA - 2/37125,6645527</v>
      </c>
      <c r="Q132" s="1">
        <f>IF(A132=0,"",VLOOKUP($A132,RESUMO!$A$8:$B$83,2,FALSE))</f>
        <v>7</v>
      </c>
    </row>
    <row r="133" spans="1:17" x14ac:dyDescent="0.25">
      <c r="A133" s="51">
        <v>45540</v>
      </c>
      <c r="B133" s="1">
        <v>5</v>
      </c>
      <c r="C133" s="49" t="s">
        <v>275</v>
      </c>
      <c r="D133" s="52" t="s">
        <v>276</v>
      </c>
      <c r="E133" s="41" t="s">
        <v>277</v>
      </c>
      <c r="G133" s="55">
        <v>41120</v>
      </c>
      <c r="I133" s="55">
        <v>41120</v>
      </c>
      <c r="J133" s="1" t="s">
        <v>232</v>
      </c>
      <c r="K133" s="53" t="s">
        <v>51</v>
      </c>
      <c r="N133" t="str">
        <f t="shared" si="6"/>
        <v>NÃO</v>
      </c>
      <c r="O133" t="str">
        <f t="shared" si="7"/>
        <v>SIM</v>
      </c>
      <c r="P133" s="50" t="str">
        <f t="shared" si="8"/>
        <v>45540513938283000169CONCRETO - 6X4112045526</v>
      </c>
      <c r="Q133" s="1">
        <f>IF(A133=0,"",VLOOKUP($A133,RESUMO!$A$8:$B$83,2,FALSE))</f>
        <v>7</v>
      </c>
    </row>
    <row r="134" spans="1:17" x14ac:dyDescent="0.25">
      <c r="A134" s="51">
        <v>45540</v>
      </c>
      <c r="B134" s="1">
        <v>5</v>
      </c>
      <c r="C134" s="49" t="s">
        <v>227</v>
      </c>
      <c r="D134" s="52" t="s">
        <v>228</v>
      </c>
      <c r="E134" s="41" t="s">
        <v>229</v>
      </c>
      <c r="G134" s="55">
        <v>4800</v>
      </c>
      <c r="I134" s="55">
        <v>4800</v>
      </c>
      <c r="J134" s="1" t="s">
        <v>278</v>
      </c>
      <c r="K134" s="53" t="s">
        <v>32</v>
      </c>
      <c r="N134" t="str">
        <f t="shared" si="6"/>
        <v>NÃO</v>
      </c>
      <c r="O134" t="str">
        <f t="shared" si="7"/>
        <v>SIM</v>
      </c>
      <c r="P134" s="50" t="str">
        <f t="shared" si="8"/>
        <v>4554054656939781950% FOSSA480045523</v>
      </c>
      <c r="Q134" s="1">
        <f>IF(A134=0,"",VLOOKUP($A134,RESUMO!$A$8:$B$83,2,FALSE))</f>
        <v>7</v>
      </c>
    </row>
    <row r="135" spans="1:17" x14ac:dyDescent="0.25">
      <c r="A135" s="51">
        <v>45540</v>
      </c>
      <c r="B135" s="1">
        <v>3</v>
      </c>
      <c r="C135" s="49" t="s">
        <v>188</v>
      </c>
      <c r="D135" s="52" t="s">
        <v>189</v>
      </c>
      <c r="E135" s="41" t="s">
        <v>279</v>
      </c>
      <c r="G135" s="55">
        <v>186</v>
      </c>
      <c r="I135" s="55">
        <v>186</v>
      </c>
      <c r="J135" s="1" t="s">
        <v>280</v>
      </c>
      <c r="K135" s="53" t="s">
        <v>21</v>
      </c>
      <c r="N135" t="str">
        <f t="shared" si="6"/>
        <v>SIM</v>
      </c>
      <c r="O135" t="str">
        <f t="shared" si="7"/>
        <v/>
      </c>
      <c r="P135" s="50" t="str">
        <f t="shared" si="8"/>
        <v>45540330996544000116REALIZAÇÃO DE EXAMES - NF 329018645555</v>
      </c>
      <c r="Q135" s="1">
        <f>IF(A135=0,"",VLOOKUP($A135,RESUMO!$A$8:$B$83,2,FALSE))</f>
        <v>7</v>
      </c>
    </row>
    <row r="136" spans="1:17" x14ac:dyDescent="0.25">
      <c r="A136" s="51">
        <v>45540</v>
      </c>
      <c r="B136" s="1">
        <v>1</v>
      </c>
      <c r="C136" s="49" t="s">
        <v>93</v>
      </c>
      <c r="D136" s="52" t="s">
        <v>94</v>
      </c>
      <c r="E136" s="41" t="s">
        <v>19</v>
      </c>
      <c r="G136" s="55">
        <v>2256.61</v>
      </c>
      <c r="I136" s="55">
        <v>2256.61</v>
      </c>
      <c r="J136" s="1" t="s">
        <v>256</v>
      </c>
      <c r="K136" s="53" t="s">
        <v>21</v>
      </c>
      <c r="L136" t="s">
        <v>133</v>
      </c>
      <c r="N136" t="str">
        <f t="shared" si="6"/>
        <v>NÃO</v>
      </c>
      <c r="O136" t="str">
        <f t="shared" si="7"/>
        <v/>
      </c>
      <c r="P136" s="50" t="str">
        <f t="shared" si="8"/>
        <v>45540110526143614SALÁRIO2256,6145541</v>
      </c>
      <c r="Q136" s="1">
        <f>IF(A136=0,"",VLOOKUP($A136,RESUMO!$A$8:$B$83,2,FALSE))</f>
        <v>7</v>
      </c>
    </row>
    <row r="137" spans="1:17" x14ac:dyDescent="0.25">
      <c r="A137" s="51">
        <v>45540</v>
      </c>
      <c r="B137" s="1">
        <v>1</v>
      </c>
      <c r="C137" s="49" t="s">
        <v>17</v>
      </c>
      <c r="D137" s="52" t="s">
        <v>18</v>
      </c>
      <c r="E137" s="41" t="s">
        <v>19</v>
      </c>
      <c r="G137" s="55">
        <v>1262.25</v>
      </c>
      <c r="I137" s="55">
        <v>1262.25</v>
      </c>
      <c r="J137" s="1" t="s">
        <v>256</v>
      </c>
      <c r="K137" s="53" t="s">
        <v>21</v>
      </c>
      <c r="L137" t="s">
        <v>22</v>
      </c>
      <c r="N137" t="str">
        <f t="shared" si="6"/>
        <v>NÃO</v>
      </c>
      <c r="O137" t="str">
        <f t="shared" si="7"/>
        <v/>
      </c>
      <c r="P137" s="50" t="str">
        <f t="shared" si="8"/>
        <v>45540184655364220SALÁRIO1262,2545541</v>
      </c>
      <c r="Q137" s="1">
        <f>IF(A137=0,"",VLOOKUP($A137,RESUMO!$A$8:$B$83,2,FALSE))</f>
        <v>7</v>
      </c>
    </row>
    <row r="138" spans="1:17" x14ac:dyDescent="0.25">
      <c r="A138" s="51">
        <v>45540</v>
      </c>
      <c r="B138" s="1">
        <v>1</v>
      </c>
      <c r="C138" s="49" t="s">
        <v>23</v>
      </c>
      <c r="D138" s="52" t="s">
        <v>24</v>
      </c>
      <c r="E138" s="41" t="s">
        <v>19</v>
      </c>
      <c r="G138" s="55">
        <v>1426.95</v>
      </c>
      <c r="I138" s="55">
        <v>1426.95</v>
      </c>
      <c r="J138" s="1" t="s">
        <v>256</v>
      </c>
      <c r="K138" s="53" t="s">
        <v>21</v>
      </c>
      <c r="L138" t="s">
        <v>25</v>
      </c>
      <c r="N138" t="str">
        <f t="shared" si="6"/>
        <v>NÃO</v>
      </c>
      <c r="O138" t="str">
        <f t="shared" si="7"/>
        <v/>
      </c>
      <c r="P138" s="50" t="str">
        <f t="shared" si="8"/>
        <v>45540101627337636SALÁRIO1426,9545541</v>
      </c>
      <c r="Q138" s="1">
        <f>IF(A138=0,"",VLOOKUP($A138,RESUMO!$A$8:$B$83,2,FALSE))</f>
        <v>7</v>
      </c>
    </row>
    <row r="139" spans="1:17" x14ac:dyDescent="0.25">
      <c r="A139" s="51">
        <v>45540</v>
      </c>
      <c r="B139" s="1">
        <v>1</v>
      </c>
      <c r="C139" s="49" t="s">
        <v>147</v>
      </c>
      <c r="D139" s="52" t="s">
        <v>148</v>
      </c>
      <c r="E139" s="41" t="s">
        <v>19</v>
      </c>
      <c r="G139" s="55">
        <v>1189.08</v>
      </c>
      <c r="I139" s="55">
        <v>1189.08</v>
      </c>
      <c r="J139" s="1" t="s">
        <v>256</v>
      </c>
      <c r="K139" s="53" t="s">
        <v>21</v>
      </c>
      <c r="L139" t="s">
        <v>149</v>
      </c>
      <c r="N139" t="str">
        <f t="shared" si="6"/>
        <v>NÃO</v>
      </c>
      <c r="O139" t="str">
        <f t="shared" si="7"/>
        <v/>
      </c>
      <c r="P139" s="50" t="str">
        <f t="shared" si="8"/>
        <v>45540106493573610SALÁRIO1189,0845541</v>
      </c>
      <c r="Q139" s="1">
        <f>IF(A139=0,"",VLOOKUP($A139,RESUMO!$A$8:$B$83,2,FALSE))</f>
        <v>7</v>
      </c>
    </row>
    <row r="140" spans="1:17" x14ac:dyDescent="0.25">
      <c r="A140" s="51">
        <v>45540</v>
      </c>
      <c r="B140" s="1">
        <v>1</v>
      </c>
      <c r="C140" s="49" t="s">
        <v>150</v>
      </c>
      <c r="D140" s="52" t="s">
        <v>151</v>
      </c>
      <c r="E140" s="41" t="s">
        <v>19</v>
      </c>
      <c r="G140" s="55">
        <v>743.27</v>
      </c>
      <c r="I140" s="55">
        <v>743.27</v>
      </c>
      <c r="J140" s="1" t="s">
        <v>256</v>
      </c>
      <c r="K140" s="53" t="s">
        <v>21</v>
      </c>
      <c r="L140" t="s">
        <v>152</v>
      </c>
      <c r="N140" t="str">
        <f t="shared" si="6"/>
        <v>NÃO</v>
      </c>
      <c r="O140" t="str">
        <f t="shared" si="7"/>
        <v/>
      </c>
      <c r="P140" s="50" t="str">
        <f t="shared" si="8"/>
        <v>45540103124439600SALÁRIO743,2745541</v>
      </c>
      <c r="Q140" s="1">
        <f>IF(A140=0,"",VLOOKUP($A140,RESUMO!$A$8:$B$83,2,FALSE))</f>
        <v>7</v>
      </c>
    </row>
    <row r="141" spans="1:17" x14ac:dyDescent="0.25">
      <c r="A141" s="51">
        <v>45540</v>
      </c>
      <c r="B141" s="1">
        <v>1</v>
      </c>
      <c r="C141" s="49" t="s">
        <v>246</v>
      </c>
      <c r="D141" s="52" t="s">
        <v>247</v>
      </c>
      <c r="E141" s="41" t="s">
        <v>19</v>
      </c>
      <c r="G141" s="55">
        <v>692.92</v>
      </c>
      <c r="I141" s="55">
        <v>692.92</v>
      </c>
      <c r="J141" s="1" t="s">
        <v>256</v>
      </c>
      <c r="K141" s="53" t="s">
        <v>21</v>
      </c>
      <c r="L141" t="s">
        <v>258</v>
      </c>
      <c r="N141" t="str">
        <f t="shared" si="6"/>
        <v>NÃO</v>
      </c>
      <c r="O141" t="str">
        <f t="shared" si="7"/>
        <v/>
      </c>
      <c r="P141" s="50" t="str">
        <f t="shared" si="8"/>
        <v>45540170428051600SALÁRIO692,9245541</v>
      </c>
      <c r="Q141" s="1">
        <f>IF(A141=0,"",VLOOKUP($A141,RESUMO!$A$8:$B$83,2,FALSE))</f>
        <v>7</v>
      </c>
    </row>
    <row r="142" spans="1:17" x14ac:dyDescent="0.25">
      <c r="A142" s="51">
        <v>45540</v>
      </c>
      <c r="B142" s="1">
        <v>1</v>
      </c>
      <c r="C142" s="49" t="s">
        <v>93</v>
      </c>
      <c r="D142" s="52" t="s">
        <v>94</v>
      </c>
      <c r="E142" s="41" t="s">
        <v>95</v>
      </c>
      <c r="G142" s="55">
        <v>41.5</v>
      </c>
      <c r="H142" s="58">
        <v>20</v>
      </c>
      <c r="I142" s="55">
        <v>830</v>
      </c>
      <c r="J142" s="1" t="s">
        <v>256</v>
      </c>
      <c r="K142" s="53" t="s">
        <v>21</v>
      </c>
      <c r="L142" t="s">
        <v>133</v>
      </c>
      <c r="N142" t="str">
        <f t="shared" si="6"/>
        <v>NÃO</v>
      </c>
      <c r="O142" t="str">
        <f t="shared" si="7"/>
        <v/>
      </c>
      <c r="P142" s="50" t="str">
        <f t="shared" si="8"/>
        <v>45540110526143614TRANSPORTE41,545541</v>
      </c>
      <c r="Q142" s="1">
        <f>IF(A142=0,"",VLOOKUP($A142,RESUMO!$A$8:$B$83,2,FALSE))</f>
        <v>7</v>
      </c>
    </row>
    <row r="143" spans="1:17" x14ac:dyDescent="0.25">
      <c r="A143" s="51">
        <v>45540</v>
      </c>
      <c r="B143" s="1">
        <v>1</v>
      </c>
      <c r="C143" s="49" t="s">
        <v>17</v>
      </c>
      <c r="D143" s="52" t="s">
        <v>18</v>
      </c>
      <c r="E143" s="41" t="s">
        <v>95</v>
      </c>
      <c r="G143" s="55">
        <v>49.9</v>
      </c>
      <c r="H143" s="58">
        <v>18</v>
      </c>
      <c r="I143" s="55">
        <v>898.19999999999993</v>
      </c>
      <c r="J143" s="1" t="s">
        <v>256</v>
      </c>
      <c r="K143" s="53" t="s">
        <v>21</v>
      </c>
      <c r="L143" t="s">
        <v>22</v>
      </c>
      <c r="N143" t="str">
        <f t="shared" si="6"/>
        <v>NÃO</v>
      </c>
      <c r="O143" t="str">
        <f t="shared" si="7"/>
        <v/>
      </c>
      <c r="P143" s="50" t="str">
        <f t="shared" si="8"/>
        <v>45540184655364220TRANSPORTE49,945541</v>
      </c>
      <c r="Q143" s="1">
        <f>IF(A143=0,"",VLOOKUP($A143,RESUMO!$A$8:$B$83,2,FALSE))</f>
        <v>7</v>
      </c>
    </row>
    <row r="144" spans="1:17" x14ac:dyDescent="0.25">
      <c r="A144" s="51">
        <v>45540</v>
      </c>
      <c r="B144" s="1">
        <v>1</v>
      </c>
      <c r="C144" s="49" t="s">
        <v>23</v>
      </c>
      <c r="D144" s="52" t="s">
        <v>24</v>
      </c>
      <c r="E144" s="41" t="s">
        <v>95</v>
      </c>
      <c r="G144" s="55">
        <v>43.5</v>
      </c>
      <c r="H144" s="58">
        <v>17</v>
      </c>
      <c r="I144" s="55">
        <v>739.5</v>
      </c>
      <c r="J144" s="1" t="s">
        <v>256</v>
      </c>
      <c r="K144" s="53" t="s">
        <v>21</v>
      </c>
      <c r="L144" t="s">
        <v>25</v>
      </c>
      <c r="N144" t="str">
        <f t="shared" si="6"/>
        <v>NÃO</v>
      </c>
      <c r="O144" t="str">
        <f t="shared" si="7"/>
        <v/>
      </c>
      <c r="P144" s="50" t="str">
        <f t="shared" si="8"/>
        <v>45540101627337636TRANSPORTE43,545541</v>
      </c>
      <c r="Q144" s="1">
        <f>IF(A144=0,"",VLOOKUP($A144,RESUMO!$A$8:$B$83,2,FALSE))</f>
        <v>7</v>
      </c>
    </row>
    <row r="145" spans="1:17" x14ac:dyDescent="0.25">
      <c r="A145" s="51">
        <v>45540</v>
      </c>
      <c r="B145" s="1">
        <v>1</v>
      </c>
      <c r="C145" s="49" t="s">
        <v>147</v>
      </c>
      <c r="D145" s="52" t="s">
        <v>148</v>
      </c>
      <c r="E145" s="41" t="s">
        <v>95</v>
      </c>
      <c r="G145" s="55">
        <v>41.5</v>
      </c>
      <c r="H145" s="58">
        <v>20</v>
      </c>
      <c r="I145" s="55">
        <v>830</v>
      </c>
      <c r="J145" s="1" t="s">
        <v>256</v>
      </c>
      <c r="K145" s="53" t="s">
        <v>21</v>
      </c>
      <c r="L145" t="s">
        <v>149</v>
      </c>
      <c r="N145" t="str">
        <f t="shared" si="6"/>
        <v>NÃO</v>
      </c>
      <c r="O145" t="str">
        <f t="shared" si="7"/>
        <v/>
      </c>
      <c r="P145" s="50" t="str">
        <f t="shared" si="8"/>
        <v>45540106493573610TRANSPORTE41,545541</v>
      </c>
      <c r="Q145" s="1">
        <f>IF(A145=0,"",VLOOKUP($A145,RESUMO!$A$8:$B$83,2,FALSE))</f>
        <v>7</v>
      </c>
    </row>
    <row r="146" spans="1:17" x14ac:dyDescent="0.25">
      <c r="A146" s="51">
        <v>45540</v>
      </c>
      <c r="B146" s="1">
        <v>1</v>
      </c>
      <c r="C146" s="49" t="s">
        <v>150</v>
      </c>
      <c r="D146" s="52" t="s">
        <v>151</v>
      </c>
      <c r="E146" s="41" t="s">
        <v>95</v>
      </c>
      <c r="G146" s="55">
        <v>41.5</v>
      </c>
      <c r="H146" s="58">
        <v>18</v>
      </c>
      <c r="I146" s="55">
        <v>747</v>
      </c>
      <c r="J146" s="1" t="s">
        <v>256</v>
      </c>
      <c r="K146" s="53" t="s">
        <v>21</v>
      </c>
      <c r="L146" t="s">
        <v>152</v>
      </c>
      <c r="N146" t="str">
        <f t="shared" si="6"/>
        <v>NÃO</v>
      </c>
      <c r="O146" t="str">
        <f t="shared" si="7"/>
        <v/>
      </c>
      <c r="P146" s="50" t="str">
        <f t="shared" si="8"/>
        <v>45540103124439600TRANSPORTE41,545541</v>
      </c>
      <c r="Q146" s="1">
        <f>IF(A146=0,"",VLOOKUP($A146,RESUMO!$A$8:$B$83,2,FALSE))</f>
        <v>7</v>
      </c>
    </row>
    <row r="147" spans="1:17" x14ac:dyDescent="0.25">
      <c r="A147" s="51">
        <v>45540</v>
      </c>
      <c r="B147" s="1">
        <v>1</v>
      </c>
      <c r="C147" s="49" t="s">
        <v>246</v>
      </c>
      <c r="D147" s="52" t="s">
        <v>247</v>
      </c>
      <c r="E147" s="41" t="s">
        <v>95</v>
      </c>
      <c r="G147" s="55">
        <v>36.4</v>
      </c>
      <c r="H147" s="58">
        <v>20</v>
      </c>
      <c r="I147" s="55">
        <v>728</v>
      </c>
      <c r="J147" s="1" t="s">
        <v>256</v>
      </c>
      <c r="K147" s="53" t="s">
        <v>21</v>
      </c>
      <c r="L147" t="s">
        <v>258</v>
      </c>
      <c r="N147" t="str">
        <f t="shared" si="6"/>
        <v>NÃO</v>
      </c>
      <c r="O147" t="str">
        <f t="shared" si="7"/>
        <v/>
      </c>
      <c r="P147" s="50" t="str">
        <f t="shared" si="8"/>
        <v>45540170428051600TRANSPORTE36,445541</v>
      </c>
      <c r="Q147" s="1">
        <f>IF(A147=0,"",VLOOKUP($A147,RESUMO!$A$8:$B$83,2,FALSE))</f>
        <v>7</v>
      </c>
    </row>
    <row r="148" spans="1:17" x14ac:dyDescent="0.25">
      <c r="A148" s="51">
        <v>45540</v>
      </c>
      <c r="B148" s="1">
        <v>1</v>
      </c>
      <c r="C148" s="49" t="s">
        <v>93</v>
      </c>
      <c r="D148" s="52" t="s">
        <v>94</v>
      </c>
      <c r="E148" s="41" t="s">
        <v>97</v>
      </c>
      <c r="G148" s="55">
        <v>4</v>
      </c>
      <c r="H148" s="58">
        <v>20</v>
      </c>
      <c r="I148" s="55">
        <v>80</v>
      </c>
      <c r="J148" s="1" t="s">
        <v>256</v>
      </c>
      <c r="K148" s="53" t="s">
        <v>21</v>
      </c>
      <c r="L148" t="s">
        <v>133</v>
      </c>
      <c r="N148" t="str">
        <f t="shared" si="6"/>
        <v>NÃO</v>
      </c>
      <c r="O148" t="str">
        <f t="shared" si="7"/>
        <v/>
      </c>
      <c r="P148" s="50" t="str">
        <f t="shared" si="8"/>
        <v>45540110526143614CAFÉ445541</v>
      </c>
      <c r="Q148" s="1">
        <f>IF(A148=0,"",VLOOKUP($A148,RESUMO!$A$8:$B$83,2,FALSE))</f>
        <v>7</v>
      </c>
    </row>
    <row r="149" spans="1:17" x14ac:dyDescent="0.25">
      <c r="A149" s="51">
        <v>45540</v>
      </c>
      <c r="B149" s="1">
        <v>1</v>
      </c>
      <c r="C149" s="49" t="s">
        <v>17</v>
      </c>
      <c r="D149" s="52" t="s">
        <v>18</v>
      </c>
      <c r="E149" s="41" t="s">
        <v>97</v>
      </c>
      <c r="G149" s="55">
        <v>4</v>
      </c>
      <c r="H149" s="58">
        <v>18</v>
      </c>
      <c r="I149" s="55">
        <v>72</v>
      </c>
      <c r="J149" s="1" t="s">
        <v>256</v>
      </c>
      <c r="K149" s="53" t="s">
        <v>21</v>
      </c>
      <c r="L149" t="s">
        <v>22</v>
      </c>
      <c r="N149" t="str">
        <f t="shared" si="6"/>
        <v>NÃO</v>
      </c>
      <c r="O149" t="str">
        <f t="shared" si="7"/>
        <v/>
      </c>
      <c r="P149" s="50" t="str">
        <f t="shared" si="8"/>
        <v>45540184655364220CAFÉ445541</v>
      </c>
      <c r="Q149" s="1">
        <f>IF(A149=0,"",VLOOKUP($A149,RESUMO!$A$8:$B$83,2,FALSE))</f>
        <v>7</v>
      </c>
    </row>
    <row r="150" spans="1:17" x14ac:dyDescent="0.25">
      <c r="A150" s="51">
        <v>45540</v>
      </c>
      <c r="B150" s="1">
        <v>1</v>
      </c>
      <c r="C150" s="49" t="s">
        <v>23</v>
      </c>
      <c r="D150" s="52" t="s">
        <v>24</v>
      </c>
      <c r="E150" s="41" t="s">
        <v>97</v>
      </c>
      <c r="G150" s="55">
        <v>4</v>
      </c>
      <c r="H150" s="58">
        <v>17</v>
      </c>
      <c r="I150" s="55">
        <v>68</v>
      </c>
      <c r="J150" s="1" t="s">
        <v>256</v>
      </c>
      <c r="K150" s="53" t="s">
        <v>21</v>
      </c>
      <c r="L150" t="s">
        <v>25</v>
      </c>
      <c r="N150" t="str">
        <f t="shared" si="6"/>
        <v>NÃO</v>
      </c>
      <c r="O150" t="str">
        <f t="shared" si="7"/>
        <v/>
      </c>
      <c r="P150" s="50" t="str">
        <f t="shared" si="8"/>
        <v>45540101627337636CAFÉ445541</v>
      </c>
      <c r="Q150" s="1">
        <f>IF(A150=0,"",VLOOKUP($A150,RESUMO!$A$8:$B$83,2,FALSE))</f>
        <v>7</v>
      </c>
    </row>
    <row r="151" spans="1:17" x14ac:dyDescent="0.25">
      <c r="A151" s="51">
        <v>45540</v>
      </c>
      <c r="B151" s="1">
        <v>1</v>
      </c>
      <c r="C151" s="49" t="s">
        <v>147</v>
      </c>
      <c r="D151" s="52" t="s">
        <v>148</v>
      </c>
      <c r="E151" s="41" t="s">
        <v>97</v>
      </c>
      <c r="G151" s="55">
        <v>4</v>
      </c>
      <c r="H151" s="58">
        <v>20</v>
      </c>
      <c r="I151" s="55">
        <v>80</v>
      </c>
      <c r="J151" s="1" t="s">
        <v>256</v>
      </c>
      <c r="K151" s="53" t="s">
        <v>21</v>
      </c>
      <c r="L151" t="s">
        <v>149</v>
      </c>
      <c r="N151" t="str">
        <f t="shared" si="6"/>
        <v>NÃO</v>
      </c>
      <c r="O151" t="str">
        <f t="shared" si="7"/>
        <v/>
      </c>
      <c r="P151" s="50" t="str">
        <f t="shared" si="8"/>
        <v>45540106493573610CAFÉ445541</v>
      </c>
      <c r="Q151" s="1">
        <f>IF(A151=0,"",VLOOKUP($A151,RESUMO!$A$8:$B$83,2,FALSE))</f>
        <v>7</v>
      </c>
    </row>
    <row r="152" spans="1:17" x14ac:dyDescent="0.25">
      <c r="A152" s="51">
        <v>45540</v>
      </c>
      <c r="B152" s="1">
        <v>1</v>
      </c>
      <c r="C152" s="49" t="s">
        <v>150</v>
      </c>
      <c r="D152" s="52" t="s">
        <v>151</v>
      </c>
      <c r="E152" s="41" t="s">
        <v>97</v>
      </c>
      <c r="G152" s="55">
        <v>4</v>
      </c>
      <c r="H152" s="58">
        <v>18</v>
      </c>
      <c r="I152" s="55">
        <v>72</v>
      </c>
      <c r="J152" s="1" t="s">
        <v>256</v>
      </c>
      <c r="K152" s="53" t="s">
        <v>21</v>
      </c>
      <c r="L152" t="s">
        <v>152</v>
      </c>
      <c r="N152" t="str">
        <f t="shared" si="6"/>
        <v>NÃO</v>
      </c>
      <c r="O152" t="str">
        <f t="shared" si="7"/>
        <v/>
      </c>
      <c r="P152" s="50" t="str">
        <f t="shared" si="8"/>
        <v>45540103124439600CAFÉ445541</v>
      </c>
      <c r="Q152" s="1">
        <f>IF(A152=0,"",VLOOKUP($A152,RESUMO!$A$8:$B$83,2,FALSE))</f>
        <v>7</v>
      </c>
    </row>
    <row r="153" spans="1:17" x14ac:dyDescent="0.25">
      <c r="A153" s="51">
        <v>45540</v>
      </c>
      <c r="B153" s="1">
        <v>1</v>
      </c>
      <c r="C153" s="49" t="s">
        <v>246</v>
      </c>
      <c r="D153" s="52" t="s">
        <v>247</v>
      </c>
      <c r="E153" s="41" t="s">
        <v>97</v>
      </c>
      <c r="G153" s="55">
        <v>4</v>
      </c>
      <c r="H153" s="58">
        <v>20</v>
      </c>
      <c r="I153" s="55">
        <v>80</v>
      </c>
      <c r="J153" s="1" t="s">
        <v>256</v>
      </c>
      <c r="K153" s="53" t="s">
        <v>21</v>
      </c>
      <c r="L153" t="s">
        <v>258</v>
      </c>
      <c r="N153" t="str">
        <f t="shared" si="6"/>
        <v>NÃO</v>
      </c>
      <c r="O153" t="str">
        <f t="shared" si="7"/>
        <v/>
      </c>
      <c r="P153" s="50" t="str">
        <f t="shared" si="8"/>
        <v>45540170428051600CAFÉ445541</v>
      </c>
      <c r="Q153" s="1">
        <f>IF(A153=0,"",VLOOKUP($A153,RESUMO!$A$8:$B$83,2,FALSE))</f>
        <v>7</v>
      </c>
    </row>
    <row r="154" spans="1:17" x14ac:dyDescent="0.25">
      <c r="A154" s="51">
        <v>45540</v>
      </c>
      <c r="B154" s="1">
        <v>2</v>
      </c>
      <c r="C154" s="49" t="s">
        <v>281</v>
      </c>
      <c r="D154" s="52" t="s">
        <v>282</v>
      </c>
      <c r="E154" s="41" t="s">
        <v>283</v>
      </c>
      <c r="G154" s="55">
        <v>8862</v>
      </c>
      <c r="I154" s="55">
        <v>8862</v>
      </c>
      <c r="J154" s="1" t="s">
        <v>256</v>
      </c>
      <c r="K154" s="53" t="s">
        <v>284</v>
      </c>
      <c r="L154" t="s">
        <v>84</v>
      </c>
      <c r="N154" t="str">
        <f t="shared" si="6"/>
        <v>SIM</v>
      </c>
      <c r="O154" t="str">
        <f t="shared" si="7"/>
        <v/>
      </c>
      <c r="P154" s="50" t="str">
        <f t="shared" si="8"/>
        <v>45540252675571000120PARC. 1/18  - NF A EMITIR886245541</v>
      </c>
      <c r="Q154" s="1">
        <f>IF(A154=0,"",VLOOKUP($A154,RESUMO!$A$8:$B$83,2,FALSE))</f>
        <v>7</v>
      </c>
    </row>
    <row r="155" spans="1:17" x14ac:dyDescent="0.25">
      <c r="A155" s="51">
        <v>45540</v>
      </c>
      <c r="B155" s="1">
        <v>2</v>
      </c>
      <c r="C155" s="49" t="s">
        <v>81</v>
      </c>
      <c r="D155" s="52" t="s">
        <v>82</v>
      </c>
      <c r="E155" s="41" t="s">
        <v>285</v>
      </c>
      <c r="G155" s="55">
        <v>3798</v>
      </c>
      <c r="I155" s="55">
        <v>3798</v>
      </c>
      <c r="J155" s="1" t="s">
        <v>256</v>
      </c>
      <c r="K155" s="53" t="s">
        <v>284</v>
      </c>
      <c r="L155" t="s">
        <v>84</v>
      </c>
      <c r="N155" t="str">
        <f t="shared" si="6"/>
        <v>NÃO</v>
      </c>
      <c r="O155" t="str">
        <f t="shared" si="7"/>
        <v/>
      </c>
      <c r="P155" s="50" t="str">
        <f t="shared" si="8"/>
        <v>45540227648990687PARC. 1/18 379845541</v>
      </c>
      <c r="Q155" s="1">
        <f>IF(A155=0,"",VLOOKUP($A155,RESUMO!$A$8:$B$83,2,FALSE))</f>
        <v>7</v>
      </c>
    </row>
    <row r="156" spans="1:17" x14ac:dyDescent="0.25">
      <c r="A156" s="51">
        <v>45540</v>
      </c>
      <c r="B156" s="1">
        <v>2</v>
      </c>
      <c r="C156" s="49" t="s">
        <v>281</v>
      </c>
      <c r="D156" s="52" t="s">
        <v>282</v>
      </c>
      <c r="E156" s="41" t="s">
        <v>286</v>
      </c>
      <c r="G156" s="55">
        <v>7714</v>
      </c>
      <c r="I156" s="55">
        <v>7714</v>
      </c>
      <c r="J156" s="1" t="s">
        <v>256</v>
      </c>
      <c r="K156" s="53" t="s">
        <v>284</v>
      </c>
      <c r="L156" t="s">
        <v>84</v>
      </c>
      <c r="N156" t="str">
        <f t="shared" si="6"/>
        <v>SIM</v>
      </c>
      <c r="O156" t="str">
        <f t="shared" si="7"/>
        <v/>
      </c>
      <c r="P156" s="50" t="str">
        <f t="shared" si="8"/>
        <v>45540252675571000120PARC. 2/18 - NF A EMITIR771445541</v>
      </c>
      <c r="Q156" s="1">
        <f>IF(A156=0,"",VLOOKUP($A156,RESUMO!$A$8:$B$83,2,FALSE))</f>
        <v>7</v>
      </c>
    </row>
    <row r="157" spans="1:17" x14ac:dyDescent="0.25">
      <c r="A157" s="51">
        <v>45540</v>
      </c>
      <c r="B157" s="1">
        <v>2</v>
      </c>
      <c r="C157" s="49" t="s">
        <v>81</v>
      </c>
      <c r="D157" s="52" t="s">
        <v>82</v>
      </c>
      <c r="E157" s="41" t="s">
        <v>287</v>
      </c>
      <c r="G157" s="55">
        <v>3306</v>
      </c>
      <c r="I157" s="55">
        <v>3306</v>
      </c>
      <c r="J157" s="1" t="s">
        <v>256</v>
      </c>
      <c r="K157" s="53" t="s">
        <v>284</v>
      </c>
      <c r="L157" t="s">
        <v>84</v>
      </c>
      <c r="N157" t="str">
        <f t="shared" si="6"/>
        <v>NÃO</v>
      </c>
      <c r="O157" t="str">
        <f t="shared" si="7"/>
        <v/>
      </c>
      <c r="P157" s="50" t="str">
        <f t="shared" si="8"/>
        <v>45540227648990687PARC. 2/18 330645541</v>
      </c>
      <c r="Q157" s="1">
        <f>IF(A157=0,"",VLOOKUP($A157,RESUMO!$A$8:$B$83,2,FALSE))</f>
        <v>7</v>
      </c>
    </row>
    <row r="158" spans="1:17" x14ac:dyDescent="0.25">
      <c r="A158" s="51">
        <v>45555</v>
      </c>
      <c r="B158" s="1">
        <v>2</v>
      </c>
      <c r="C158" s="49" t="s">
        <v>281</v>
      </c>
      <c r="D158" s="52" t="s">
        <v>282</v>
      </c>
      <c r="E158" s="41" t="s">
        <v>288</v>
      </c>
      <c r="G158" s="55">
        <v>7714</v>
      </c>
      <c r="I158" s="55">
        <v>7714</v>
      </c>
      <c r="J158" s="1" t="s">
        <v>256</v>
      </c>
      <c r="K158" s="53" t="s">
        <v>284</v>
      </c>
      <c r="L158" t="s">
        <v>84</v>
      </c>
      <c r="N158" t="str">
        <f t="shared" si="6"/>
        <v>SIM</v>
      </c>
      <c r="O158" t="str">
        <f t="shared" si="7"/>
        <v/>
      </c>
      <c r="P158" s="50" t="str">
        <f t="shared" si="8"/>
        <v>45555252675571000120PARC. 3/18 - NF A EMITIR771445541</v>
      </c>
      <c r="Q158" s="1">
        <f>IF(A158=0,"",VLOOKUP($A158,RESUMO!$A$8:$B$83,2,FALSE))</f>
        <v>8</v>
      </c>
    </row>
    <row r="159" spans="1:17" x14ac:dyDescent="0.25">
      <c r="A159" s="51">
        <v>45555</v>
      </c>
      <c r="B159" s="1">
        <v>2</v>
      </c>
      <c r="C159" s="49" t="s">
        <v>81</v>
      </c>
      <c r="D159" s="52" t="s">
        <v>82</v>
      </c>
      <c r="E159" s="41" t="s">
        <v>289</v>
      </c>
      <c r="G159" s="55">
        <v>3306</v>
      </c>
      <c r="I159" s="55">
        <v>3306</v>
      </c>
      <c r="J159" s="1" t="s">
        <v>256</v>
      </c>
      <c r="K159" s="53" t="s">
        <v>284</v>
      </c>
      <c r="L159" t="s">
        <v>84</v>
      </c>
      <c r="N159" t="str">
        <f t="shared" si="6"/>
        <v>NÃO</v>
      </c>
      <c r="O159" t="str">
        <f t="shared" si="7"/>
        <v/>
      </c>
      <c r="P159" s="50" t="str">
        <f t="shared" si="8"/>
        <v>45555227648990687PARC. 3/18 330645541</v>
      </c>
      <c r="Q159" s="1">
        <f>IF(A159=0,"",VLOOKUP($A159,RESUMO!$A$8:$B$83,2,FALSE))</f>
        <v>8</v>
      </c>
    </row>
    <row r="160" spans="1:17" x14ac:dyDescent="0.25">
      <c r="A160" s="51">
        <v>45555</v>
      </c>
      <c r="B160" s="1">
        <v>3</v>
      </c>
      <c r="C160" s="49" t="s">
        <v>290</v>
      </c>
      <c r="D160" s="52" t="s">
        <v>291</v>
      </c>
      <c r="E160" s="41" t="s">
        <v>292</v>
      </c>
      <c r="G160" s="55">
        <v>355</v>
      </c>
      <c r="I160" s="55">
        <v>355</v>
      </c>
      <c r="J160" s="1" t="s">
        <v>293</v>
      </c>
      <c r="K160" s="53" t="s">
        <v>245</v>
      </c>
      <c r="N160" t="str">
        <f t="shared" si="6"/>
        <v>NÃO</v>
      </c>
      <c r="O160" t="str">
        <f t="shared" si="7"/>
        <v/>
      </c>
      <c r="P160" s="50" t="str">
        <f t="shared" si="8"/>
        <v>45555334713151000109ALUGUEL DE FORMA - FL 1558635545564</v>
      </c>
      <c r="Q160" s="1">
        <f>IF(A160=0,"",VLOOKUP($A160,RESUMO!$A$8:$B$83,2,FALSE))</f>
        <v>8</v>
      </c>
    </row>
    <row r="161" spans="1:17" x14ac:dyDescent="0.25">
      <c r="A161" s="51">
        <v>45555</v>
      </c>
      <c r="B161" s="1">
        <v>3</v>
      </c>
      <c r="C161" s="49" t="s">
        <v>137</v>
      </c>
      <c r="D161" s="52" t="s">
        <v>138</v>
      </c>
      <c r="E161" s="41" t="s">
        <v>139</v>
      </c>
      <c r="G161" s="55">
        <v>133.13999999999999</v>
      </c>
      <c r="I161" s="55">
        <v>133.13999999999999</v>
      </c>
      <c r="J161" s="1" t="s">
        <v>294</v>
      </c>
      <c r="K161" s="53" t="s">
        <v>21</v>
      </c>
      <c r="N161" t="str">
        <f t="shared" si="6"/>
        <v>NÃO</v>
      </c>
      <c r="O161" t="str">
        <f t="shared" si="7"/>
        <v/>
      </c>
      <c r="P161" s="50" t="str">
        <f t="shared" si="8"/>
        <v>45555338727707000177SEGURO COLABORADORES133,1445565</v>
      </c>
      <c r="Q161" s="1">
        <f>IF(A161=0,"",VLOOKUP($A161,RESUMO!$A$8:$B$83,2,FALSE))</f>
        <v>8</v>
      </c>
    </row>
    <row r="162" spans="1:17" x14ac:dyDescent="0.25">
      <c r="A162" s="51">
        <v>45555</v>
      </c>
      <c r="B162" s="1">
        <v>3</v>
      </c>
      <c r="C162" s="49" t="s">
        <v>143</v>
      </c>
      <c r="D162" s="52" t="s">
        <v>144</v>
      </c>
      <c r="E162" s="41" t="s">
        <v>295</v>
      </c>
      <c r="G162" s="55">
        <v>1319.85</v>
      </c>
      <c r="I162" s="55">
        <v>1319.85</v>
      </c>
      <c r="J162" s="1" t="s">
        <v>296</v>
      </c>
      <c r="K162" s="53" t="s">
        <v>21</v>
      </c>
      <c r="N162" t="str">
        <f t="shared" si="6"/>
        <v>SIM</v>
      </c>
      <c r="O162" t="str">
        <f t="shared" si="7"/>
        <v/>
      </c>
      <c r="P162" s="50" t="str">
        <f t="shared" si="8"/>
        <v>45555324654133000220CESTAS BASICAS - NF 2564291319,8545563</v>
      </c>
      <c r="Q162" s="1">
        <f>IF(A162=0,"",VLOOKUP($A162,RESUMO!$A$8:$B$83,2,FALSE))</f>
        <v>8</v>
      </c>
    </row>
    <row r="163" spans="1:17" x14ac:dyDescent="0.25">
      <c r="A163" s="51">
        <v>45555</v>
      </c>
      <c r="B163" s="1">
        <v>3</v>
      </c>
      <c r="C163" s="49" t="s">
        <v>241</v>
      </c>
      <c r="D163" s="52" t="s">
        <v>242</v>
      </c>
      <c r="E163" s="41" t="s">
        <v>297</v>
      </c>
      <c r="G163" s="55">
        <v>320</v>
      </c>
      <c r="I163" s="55">
        <v>320</v>
      </c>
      <c r="J163" s="1" t="s">
        <v>298</v>
      </c>
      <c r="K163" s="53" t="s">
        <v>245</v>
      </c>
      <c r="N163" t="str">
        <f t="shared" si="6"/>
        <v>SIM</v>
      </c>
      <c r="O163" t="str">
        <f t="shared" si="7"/>
        <v/>
      </c>
      <c r="P163" s="50" t="str">
        <f t="shared" si="8"/>
        <v>45555307409393000130MARTELO - NF 2582232045558</v>
      </c>
      <c r="Q163" s="1">
        <f>IF(A163=0,"",VLOOKUP($A163,RESUMO!$A$8:$B$83,2,FALSE))</f>
        <v>8</v>
      </c>
    </row>
    <row r="164" spans="1:17" x14ac:dyDescent="0.25">
      <c r="A164" s="51">
        <v>45555</v>
      </c>
      <c r="B164" s="1">
        <v>3</v>
      </c>
      <c r="C164" s="49" t="s">
        <v>65</v>
      </c>
      <c r="D164" s="52" t="s">
        <v>66</v>
      </c>
      <c r="E164" s="41" t="s">
        <v>299</v>
      </c>
      <c r="G164" s="55">
        <v>248.94</v>
      </c>
      <c r="I164" s="55">
        <v>248.94</v>
      </c>
      <c r="J164" s="1" t="s">
        <v>300</v>
      </c>
      <c r="K164" s="53" t="s">
        <v>51</v>
      </c>
      <c r="N164" t="str">
        <f t="shared" si="6"/>
        <v>SIM</v>
      </c>
      <c r="O164" t="str">
        <f t="shared" si="7"/>
        <v/>
      </c>
      <c r="P164" s="50" t="str">
        <f t="shared" si="8"/>
        <v>45555302697297000383UNIVERSO ELÉTRICOS - NF 331926248,9445562</v>
      </c>
      <c r="Q164" s="1">
        <f>IF(A164=0,"",VLOOKUP($A164,RESUMO!$A$8:$B$83,2,FALSE))</f>
        <v>8</v>
      </c>
    </row>
    <row r="165" spans="1:17" x14ac:dyDescent="0.25">
      <c r="A165" s="51">
        <v>45555</v>
      </c>
      <c r="B165" s="1">
        <v>3</v>
      </c>
      <c r="C165" s="49" t="s">
        <v>301</v>
      </c>
      <c r="D165" s="52" t="s">
        <v>302</v>
      </c>
      <c r="E165" s="41" t="s">
        <v>303</v>
      </c>
      <c r="G165" s="55">
        <v>1938.16</v>
      </c>
      <c r="I165" s="55">
        <v>1938.16</v>
      </c>
      <c r="J165" s="1" t="s">
        <v>293</v>
      </c>
      <c r="K165" s="53" t="s">
        <v>51</v>
      </c>
      <c r="N165" t="str">
        <f t="shared" si="6"/>
        <v>SIM</v>
      </c>
      <c r="O165" t="str">
        <f t="shared" si="7"/>
        <v/>
      </c>
      <c r="P165" s="50" t="str">
        <f t="shared" si="8"/>
        <v>45555317359233000188MATERIAIS DIVERSOS - NF 214226181938,1645564</v>
      </c>
      <c r="Q165" s="1">
        <f>IF(A165=0,"",VLOOKUP($A165,RESUMO!$A$8:$B$83,2,FALSE))</f>
        <v>8</v>
      </c>
    </row>
    <row r="166" spans="1:17" x14ac:dyDescent="0.25">
      <c r="A166" s="51">
        <v>45555</v>
      </c>
      <c r="B166" s="1">
        <v>3</v>
      </c>
      <c r="C166" s="49" t="s">
        <v>304</v>
      </c>
      <c r="D166" s="52" t="s">
        <v>305</v>
      </c>
      <c r="E166" s="41" t="s">
        <v>193</v>
      </c>
      <c r="G166" s="55">
        <v>68.400000000000006</v>
      </c>
      <c r="I166" s="55">
        <v>68.400000000000006</v>
      </c>
      <c r="J166" s="1" t="s">
        <v>280</v>
      </c>
      <c r="K166" s="53" t="s">
        <v>21</v>
      </c>
      <c r="N166" t="str">
        <f t="shared" si="6"/>
        <v>NÃO</v>
      </c>
      <c r="O166" t="str">
        <f t="shared" si="7"/>
        <v/>
      </c>
      <c r="P166" s="50" t="str">
        <f t="shared" si="8"/>
        <v>45555310000000001REF. 08/202468,445555</v>
      </c>
      <c r="Q166" s="1">
        <f>IF(A166=0,"",VLOOKUP($A166,RESUMO!$A$8:$B$83,2,FALSE))</f>
        <v>8</v>
      </c>
    </row>
    <row r="167" spans="1:17" x14ac:dyDescent="0.25">
      <c r="A167" s="51">
        <v>45555</v>
      </c>
      <c r="B167" s="1">
        <v>3</v>
      </c>
      <c r="C167" s="49" t="s">
        <v>212</v>
      </c>
      <c r="D167" s="52" t="s">
        <v>213</v>
      </c>
      <c r="E167" s="41" t="s">
        <v>193</v>
      </c>
      <c r="G167" s="55">
        <v>1230.28</v>
      </c>
      <c r="I167" s="55">
        <v>1230.28</v>
      </c>
      <c r="J167" s="1" t="s">
        <v>280</v>
      </c>
      <c r="K167" s="53" t="s">
        <v>21</v>
      </c>
      <c r="N167" t="str">
        <f t="shared" si="6"/>
        <v>NÃO</v>
      </c>
      <c r="O167" t="str">
        <f t="shared" si="7"/>
        <v/>
      </c>
      <c r="P167" s="50" t="str">
        <f t="shared" si="8"/>
        <v>45555300360305000104REF. 08/20241230,2845555</v>
      </c>
      <c r="Q167" s="1">
        <f>IF(A167=0,"",VLOOKUP($A167,RESUMO!$A$8:$B$83,2,FALSE))</f>
        <v>8</v>
      </c>
    </row>
    <row r="168" spans="1:17" x14ac:dyDescent="0.25">
      <c r="A168" s="51">
        <v>45555</v>
      </c>
      <c r="B168" s="1">
        <v>3</v>
      </c>
      <c r="C168" s="49" t="s">
        <v>215</v>
      </c>
      <c r="D168" s="52" t="s">
        <v>216</v>
      </c>
      <c r="E168" s="41" t="s">
        <v>193</v>
      </c>
      <c r="G168" s="55">
        <v>6268.43</v>
      </c>
      <c r="I168" s="55">
        <v>6268.43</v>
      </c>
      <c r="J168" s="1" t="s">
        <v>280</v>
      </c>
      <c r="K168" s="53" t="s">
        <v>21</v>
      </c>
      <c r="N168" t="str">
        <f t="shared" si="6"/>
        <v>NÃO</v>
      </c>
      <c r="O168" t="str">
        <f t="shared" si="7"/>
        <v/>
      </c>
      <c r="P168" s="50" t="str">
        <f t="shared" si="8"/>
        <v>45555300394460000141REF. 08/20246268,4345555</v>
      </c>
      <c r="Q168" s="1">
        <f>IF(A168=0,"",VLOOKUP($A168,RESUMO!$A$8:$B$83,2,FALSE))</f>
        <v>8</v>
      </c>
    </row>
    <row r="169" spans="1:17" x14ac:dyDescent="0.25">
      <c r="A169" s="51">
        <v>45555</v>
      </c>
      <c r="B169" s="1">
        <v>1</v>
      </c>
      <c r="C169" s="49" t="s">
        <v>93</v>
      </c>
      <c r="D169" s="52" t="s">
        <v>94</v>
      </c>
      <c r="E169" s="41" t="s">
        <v>19</v>
      </c>
      <c r="G169" s="55">
        <v>2200</v>
      </c>
      <c r="I169" s="55">
        <v>2200</v>
      </c>
      <c r="J169" s="1" t="s">
        <v>280</v>
      </c>
      <c r="K169" s="53" t="s">
        <v>21</v>
      </c>
      <c r="L169" t="s">
        <v>133</v>
      </c>
      <c r="N169" t="str">
        <f t="shared" si="6"/>
        <v>NÃO</v>
      </c>
      <c r="O169" t="str">
        <f t="shared" si="7"/>
        <v/>
      </c>
      <c r="P169" s="50" t="str">
        <f t="shared" si="8"/>
        <v>45555110526143614SALÁRIO220045555</v>
      </c>
      <c r="Q169" s="1">
        <f>IF(A169=0,"",VLOOKUP($A169,RESUMO!$A$8:$B$83,2,FALSE))</f>
        <v>8</v>
      </c>
    </row>
    <row r="170" spans="1:17" x14ac:dyDescent="0.25">
      <c r="A170" s="51">
        <v>45555</v>
      </c>
      <c r="B170" s="1">
        <v>1</v>
      </c>
      <c r="C170" s="49" t="s">
        <v>17</v>
      </c>
      <c r="D170" s="52" t="s">
        <v>18</v>
      </c>
      <c r="E170" s="41" t="s">
        <v>19</v>
      </c>
      <c r="G170" s="55">
        <v>1104.8</v>
      </c>
      <c r="I170" s="55">
        <v>1104.8</v>
      </c>
      <c r="J170" s="1" t="s">
        <v>280</v>
      </c>
      <c r="K170" s="53" t="s">
        <v>21</v>
      </c>
      <c r="L170" s="1" t="s">
        <v>22</v>
      </c>
      <c r="N170" t="str">
        <f t="shared" si="6"/>
        <v>NÃO</v>
      </c>
      <c r="O170" t="str">
        <f t="shared" si="7"/>
        <v/>
      </c>
      <c r="P170" s="50" t="str">
        <f t="shared" si="8"/>
        <v>45555184655364220SALÁRIO1104,845555</v>
      </c>
      <c r="Q170" s="1">
        <f>IF(A170=0,"",VLOOKUP($A170,RESUMO!$A$8:$B$83,2,FALSE))</f>
        <v>8</v>
      </c>
    </row>
    <row r="171" spans="1:17" x14ac:dyDescent="0.25">
      <c r="A171" s="51">
        <v>45555</v>
      </c>
      <c r="B171" s="1">
        <v>1</v>
      </c>
      <c r="C171" s="49" t="s">
        <v>23</v>
      </c>
      <c r="D171" s="52" t="s">
        <v>24</v>
      </c>
      <c r="E171" s="41" t="s">
        <v>19</v>
      </c>
      <c r="G171" s="55">
        <v>1104.8</v>
      </c>
      <c r="I171" s="55">
        <v>1104.8</v>
      </c>
      <c r="J171" s="1" t="s">
        <v>280</v>
      </c>
      <c r="K171" s="53" t="s">
        <v>21</v>
      </c>
      <c r="L171" s="1" t="s">
        <v>25</v>
      </c>
      <c r="N171" t="str">
        <f t="shared" si="6"/>
        <v>NÃO</v>
      </c>
      <c r="O171" t="str">
        <f t="shared" si="7"/>
        <v/>
      </c>
      <c r="P171" s="50" t="str">
        <f t="shared" si="8"/>
        <v>45555101627337636SALÁRIO1104,845555</v>
      </c>
      <c r="Q171" s="1">
        <f>IF(A171=0,"",VLOOKUP($A171,RESUMO!$A$8:$B$83,2,FALSE))</f>
        <v>8</v>
      </c>
    </row>
    <row r="172" spans="1:17" x14ac:dyDescent="0.25">
      <c r="A172" s="51">
        <v>45555</v>
      </c>
      <c r="B172" s="1">
        <v>1</v>
      </c>
      <c r="C172" s="49" t="s">
        <v>147</v>
      </c>
      <c r="D172" s="52" t="s">
        <v>148</v>
      </c>
      <c r="E172" s="41" t="s">
        <v>19</v>
      </c>
      <c r="G172" s="55">
        <v>916</v>
      </c>
      <c r="I172" s="55">
        <v>916</v>
      </c>
      <c r="J172" s="1" t="s">
        <v>280</v>
      </c>
      <c r="K172" s="53" t="s">
        <v>21</v>
      </c>
      <c r="L172" s="1" t="s">
        <v>149</v>
      </c>
      <c r="N172" t="str">
        <f t="shared" si="6"/>
        <v>NÃO</v>
      </c>
      <c r="O172" t="str">
        <f t="shared" si="7"/>
        <v/>
      </c>
      <c r="P172" s="50" t="str">
        <f t="shared" si="8"/>
        <v>45555106493573610SALÁRIO91645555</v>
      </c>
      <c r="Q172" s="1">
        <f>IF(A172=0,"",VLOOKUP($A172,RESUMO!$A$8:$B$83,2,FALSE))</f>
        <v>8</v>
      </c>
    </row>
    <row r="173" spans="1:17" x14ac:dyDescent="0.25">
      <c r="A173" s="51">
        <v>45555</v>
      </c>
      <c r="B173" s="1">
        <v>1</v>
      </c>
      <c r="C173" s="49" t="s">
        <v>150</v>
      </c>
      <c r="D173" s="52" t="s">
        <v>151</v>
      </c>
      <c r="E173" s="41" t="s">
        <v>19</v>
      </c>
      <c r="G173" s="55">
        <v>642.79999999999995</v>
      </c>
      <c r="I173" s="55">
        <v>642.79999999999995</v>
      </c>
      <c r="J173" s="1" t="s">
        <v>280</v>
      </c>
      <c r="K173" s="53" t="s">
        <v>21</v>
      </c>
      <c r="L173" s="1" t="s">
        <v>152</v>
      </c>
      <c r="N173" t="str">
        <f t="shared" si="6"/>
        <v>NÃO</v>
      </c>
      <c r="O173" t="str">
        <f t="shared" si="7"/>
        <v/>
      </c>
      <c r="P173" s="50" t="str">
        <f t="shared" si="8"/>
        <v>45555103124439600SALÁRIO642,845555</v>
      </c>
      <c r="Q173" s="1">
        <f>IF(A173=0,"",VLOOKUP($A173,RESUMO!$A$8:$B$83,2,FALSE))</f>
        <v>8</v>
      </c>
    </row>
    <row r="174" spans="1:17" x14ac:dyDescent="0.25">
      <c r="A174" s="51">
        <v>45555</v>
      </c>
      <c r="B174" s="1">
        <v>1</v>
      </c>
      <c r="C174" s="49" t="s">
        <v>246</v>
      </c>
      <c r="D174" s="52" t="s">
        <v>247</v>
      </c>
      <c r="E174" s="41" t="s">
        <v>19</v>
      </c>
      <c r="G174" s="55">
        <v>817.2</v>
      </c>
      <c r="I174" s="55">
        <v>817.2</v>
      </c>
      <c r="J174" s="1" t="s">
        <v>280</v>
      </c>
      <c r="K174" s="53" t="s">
        <v>21</v>
      </c>
      <c r="L174" s="1" t="s">
        <v>258</v>
      </c>
      <c r="N174" t="str">
        <f t="shared" si="6"/>
        <v>NÃO</v>
      </c>
      <c r="O174" t="str">
        <f t="shared" si="7"/>
        <v/>
      </c>
      <c r="P174" s="50" t="str">
        <f t="shared" si="8"/>
        <v>45555170428051600SALÁRIO817,245555</v>
      </c>
      <c r="Q174" s="1">
        <f>IF(A174=0,"",VLOOKUP($A174,RESUMO!$A$8:$B$83,2,FALSE))</f>
        <v>8</v>
      </c>
    </row>
    <row r="175" spans="1:17" x14ac:dyDescent="0.25">
      <c r="A175" s="51">
        <v>45555</v>
      </c>
      <c r="B175" s="1">
        <v>1</v>
      </c>
      <c r="C175" s="49" t="s">
        <v>306</v>
      </c>
      <c r="D175" s="52" t="s">
        <v>307</v>
      </c>
      <c r="E175" s="41" t="s">
        <v>257</v>
      </c>
      <c r="G175" s="55">
        <v>200</v>
      </c>
      <c r="H175" s="58">
        <v>3</v>
      </c>
      <c r="I175" s="55">
        <v>600</v>
      </c>
      <c r="J175" s="1" t="s">
        <v>280</v>
      </c>
      <c r="K175" s="53" t="s">
        <v>21</v>
      </c>
      <c r="L175" s="1" t="s">
        <v>308</v>
      </c>
      <c r="N175" t="str">
        <f t="shared" si="6"/>
        <v>NÃO</v>
      </c>
      <c r="O175" t="str">
        <f t="shared" si="7"/>
        <v/>
      </c>
      <c r="P175" s="50" t="str">
        <f t="shared" si="8"/>
        <v>45555131699502668DIÁRIA20045555</v>
      </c>
      <c r="Q175" s="1">
        <f>IF(A175=0,"",VLOOKUP($A175,RESUMO!$A$8:$B$83,2,FALSE))</f>
        <v>8</v>
      </c>
    </row>
    <row r="176" spans="1:17" x14ac:dyDescent="0.25">
      <c r="A176" s="51">
        <v>45555</v>
      </c>
      <c r="B176" s="1">
        <v>3</v>
      </c>
      <c r="C176" s="49" t="s">
        <v>65</v>
      </c>
      <c r="D176" s="52" t="s">
        <v>66</v>
      </c>
      <c r="E176" s="41" t="s">
        <v>309</v>
      </c>
      <c r="G176" s="55">
        <v>1302.4000000000001</v>
      </c>
      <c r="I176" s="55">
        <v>1302.4000000000001</v>
      </c>
      <c r="J176" s="1" t="s">
        <v>298</v>
      </c>
      <c r="K176" s="53" t="s">
        <v>51</v>
      </c>
      <c r="N176" t="str">
        <f t="shared" si="6"/>
        <v>SIM</v>
      </c>
      <c r="O176" t="str">
        <f t="shared" si="7"/>
        <v/>
      </c>
      <c r="P176" s="50" t="str">
        <f t="shared" si="8"/>
        <v>45555302697297000383MATERIAL ELÉTRICO - NF 3307271302,445558</v>
      </c>
      <c r="Q176" s="1">
        <f>IF(A176=0,"",VLOOKUP($A176,RESUMO!$A$8:$B$83,2,FALSE))</f>
        <v>8</v>
      </c>
    </row>
    <row r="177" spans="1:17" x14ac:dyDescent="0.25">
      <c r="A177" s="51">
        <v>45570</v>
      </c>
      <c r="B177" s="1">
        <v>3</v>
      </c>
      <c r="C177" s="49" t="s">
        <v>241</v>
      </c>
      <c r="D177" s="52" t="s">
        <v>242</v>
      </c>
      <c r="E177" s="41" t="s">
        <v>310</v>
      </c>
      <c r="G177" s="55">
        <v>251.82</v>
      </c>
      <c r="I177" s="55">
        <v>251.82</v>
      </c>
      <c r="J177" s="1" t="s">
        <v>311</v>
      </c>
      <c r="K177" s="53" t="s">
        <v>245</v>
      </c>
      <c r="N177" t="str">
        <f t="shared" si="6"/>
        <v>SIM</v>
      </c>
      <c r="O177" t="str">
        <f t="shared" si="7"/>
        <v/>
      </c>
      <c r="P177" s="50" t="str">
        <f t="shared" si="8"/>
        <v>45570307409393000130SERRA DE VIDEA - NF 2747251,8245576</v>
      </c>
      <c r="Q177" s="1">
        <f>IF(A177=0,"",VLOOKUP($A177,RESUMO!$A$8:$B$83,2,FALSE))</f>
        <v>9</v>
      </c>
    </row>
    <row r="178" spans="1:17" x14ac:dyDescent="0.25">
      <c r="A178" s="51">
        <v>45570</v>
      </c>
      <c r="B178" s="1">
        <v>3</v>
      </c>
      <c r="C178" s="49" t="s">
        <v>241</v>
      </c>
      <c r="D178" s="52" t="s">
        <v>242</v>
      </c>
      <c r="E178" s="41" t="s">
        <v>312</v>
      </c>
      <c r="G178" s="55">
        <v>240</v>
      </c>
      <c r="I178" s="55">
        <v>240</v>
      </c>
      <c r="J178" s="1" t="s">
        <v>313</v>
      </c>
      <c r="K178" s="53" t="s">
        <v>245</v>
      </c>
      <c r="N178" t="str">
        <f t="shared" si="6"/>
        <v>SIM</v>
      </c>
      <c r="O178" t="str">
        <f t="shared" si="7"/>
        <v/>
      </c>
      <c r="P178" s="50" t="str">
        <f t="shared" si="8"/>
        <v>45570307409393000130MOTOR E MANGOTE - NF 2612924045582</v>
      </c>
      <c r="Q178" s="1">
        <f>IF(A178=0,"",VLOOKUP($A178,RESUMO!$A$8:$B$83,2,FALSE))</f>
        <v>9</v>
      </c>
    </row>
    <row r="179" spans="1:17" x14ac:dyDescent="0.25">
      <c r="A179" s="51">
        <v>45570</v>
      </c>
      <c r="B179" s="1">
        <v>3</v>
      </c>
      <c r="C179" s="49" t="s">
        <v>241</v>
      </c>
      <c r="D179" s="52" t="s">
        <v>242</v>
      </c>
      <c r="E179" s="41" t="s">
        <v>314</v>
      </c>
      <c r="G179" s="55">
        <v>910</v>
      </c>
      <c r="I179" s="55">
        <v>910</v>
      </c>
      <c r="J179" s="1" t="s">
        <v>311</v>
      </c>
      <c r="K179" s="53" t="s">
        <v>245</v>
      </c>
      <c r="N179" t="str">
        <f t="shared" si="6"/>
        <v>SIM</v>
      </c>
      <c r="O179" t="str">
        <f t="shared" si="7"/>
        <v/>
      </c>
      <c r="P179" s="50" t="str">
        <f t="shared" si="8"/>
        <v>45570307409393000130POLICORTE, SERRA E MARTELO - NF 2603591045576</v>
      </c>
      <c r="Q179" s="1">
        <f>IF(A179=0,"",VLOOKUP($A179,RESUMO!$A$8:$B$83,2,FALSE))</f>
        <v>9</v>
      </c>
    </row>
    <row r="180" spans="1:17" x14ac:dyDescent="0.25">
      <c r="A180" s="51">
        <v>45570</v>
      </c>
      <c r="B180" s="1">
        <v>1</v>
      </c>
      <c r="C180" s="49" t="s">
        <v>306</v>
      </c>
      <c r="D180" s="52" t="s">
        <v>307</v>
      </c>
      <c r="E180" s="41" t="s">
        <v>257</v>
      </c>
      <c r="G180" s="55">
        <v>200</v>
      </c>
      <c r="H180" s="58">
        <v>12</v>
      </c>
      <c r="I180" s="55">
        <v>2400</v>
      </c>
      <c r="J180" s="1" t="s">
        <v>315</v>
      </c>
      <c r="K180" s="53" t="s">
        <v>21</v>
      </c>
      <c r="L180" s="1" t="s">
        <v>308</v>
      </c>
      <c r="N180" t="str">
        <f t="shared" si="6"/>
        <v>NÃO</v>
      </c>
      <c r="O180" t="str">
        <f t="shared" si="7"/>
        <v/>
      </c>
      <c r="P180" s="50" t="str">
        <f t="shared" si="8"/>
        <v>45570131699502668DIÁRIA20045569</v>
      </c>
      <c r="Q180" s="1">
        <f>IF(A180=0,"",VLOOKUP($A180,RESUMO!$A$8:$B$83,2,FALSE))</f>
        <v>9</v>
      </c>
    </row>
    <row r="181" spans="1:17" x14ac:dyDescent="0.25">
      <c r="A181" s="51">
        <v>45570</v>
      </c>
      <c r="B181" s="1">
        <v>2</v>
      </c>
      <c r="C181" s="49" t="s">
        <v>316</v>
      </c>
      <c r="D181" s="52" t="s">
        <v>317</v>
      </c>
      <c r="E181" s="41" t="s">
        <v>318</v>
      </c>
      <c r="G181" s="55">
        <v>7480</v>
      </c>
      <c r="I181" s="55">
        <v>7480</v>
      </c>
      <c r="J181" s="1" t="s">
        <v>315</v>
      </c>
      <c r="K181" s="53" t="s">
        <v>32</v>
      </c>
      <c r="L181" s="1" t="s">
        <v>319</v>
      </c>
      <c r="N181" t="str">
        <f t="shared" si="6"/>
        <v>NÃO</v>
      </c>
      <c r="O181" t="str">
        <f t="shared" si="7"/>
        <v/>
      </c>
      <c r="P181" s="50" t="str">
        <f t="shared" si="8"/>
        <v>45570207284290633ESCAVAÇÃO DE BLOCOS E CINTAS748045569</v>
      </c>
      <c r="Q181" s="1">
        <f>IF(A181=0,"",VLOOKUP($A181,RESUMO!$A$8:$B$83,2,FALSE))</f>
        <v>9</v>
      </c>
    </row>
    <row r="182" spans="1:17" x14ac:dyDescent="0.25">
      <c r="A182" s="51">
        <v>45570</v>
      </c>
      <c r="B182" s="1">
        <v>3</v>
      </c>
      <c r="C182" s="49" t="s">
        <v>81</v>
      </c>
      <c r="D182" s="52" t="s">
        <v>82</v>
      </c>
      <c r="E182" s="41" t="s">
        <v>234</v>
      </c>
      <c r="G182" s="55">
        <v>847.2</v>
      </c>
      <c r="I182" s="55">
        <v>847.2</v>
      </c>
      <c r="J182" s="1" t="s">
        <v>315</v>
      </c>
      <c r="K182" s="53" t="s">
        <v>21</v>
      </c>
      <c r="N182" t="str">
        <f t="shared" si="6"/>
        <v>NÃO</v>
      </c>
      <c r="O182" t="str">
        <f t="shared" si="7"/>
        <v/>
      </c>
      <c r="P182" s="50" t="str">
        <f t="shared" si="8"/>
        <v>45570327648990687REF. 09/2024847,245569</v>
      </c>
      <c r="Q182" s="1">
        <f>IF(A182=0,"",VLOOKUP($A182,RESUMO!$A$8:$B$83,2,FALSE))</f>
        <v>9</v>
      </c>
    </row>
    <row r="183" spans="1:17" x14ac:dyDescent="0.25">
      <c r="A183" s="51">
        <v>45570</v>
      </c>
      <c r="B183" s="1">
        <v>3</v>
      </c>
      <c r="C183" s="49" t="s">
        <v>85</v>
      </c>
      <c r="D183" s="52" t="s">
        <v>86</v>
      </c>
      <c r="E183" s="41" t="s">
        <v>234</v>
      </c>
      <c r="G183" s="55">
        <v>352</v>
      </c>
      <c r="I183" s="55">
        <v>352</v>
      </c>
      <c r="J183" s="1" t="s">
        <v>315</v>
      </c>
      <c r="K183" s="53" t="s">
        <v>21</v>
      </c>
      <c r="N183" t="str">
        <f t="shared" si="6"/>
        <v>NÃO</v>
      </c>
      <c r="O183" t="str">
        <f t="shared" si="7"/>
        <v/>
      </c>
      <c r="P183" s="50" t="str">
        <f t="shared" si="8"/>
        <v>45570310000000002REF. 09/202435245569</v>
      </c>
      <c r="Q183" s="1">
        <f>IF(A183=0,"",VLOOKUP($A183,RESUMO!$A$8:$B$83,2,FALSE))</f>
        <v>9</v>
      </c>
    </row>
    <row r="184" spans="1:17" x14ac:dyDescent="0.25">
      <c r="A184" s="51">
        <v>45570</v>
      </c>
      <c r="B184" s="1">
        <v>3</v>
      </c>
      <c r="C184" s="49" t="s">
        <v>88</v>
      </c>
      <c r="D184" s="52" t="s">
        <v>57</v>
      </c>
      <c r="E184" s="41" t="s">
        <v>234</v>
      </c>
      <c r="G184" s="55">
        <v>115</v>
      </c>
      <c r="I184" s="55">
        <v>115</v>
      </c>
      <c r="J184" s="1" t="s">
        <v>315</v>
      </c>
      <c r="K184" s="53" t="s">
        <v>42</v>
      </c>
      <c r="N184" t="str">
        <f t="shared" si="6"/>
        <v>NÃO</v>
      </c>
      <c r="O184" t="str">
        <f t="shared" si="7"/>
        <v/>
      </c>
      <c r="P184" s="50" t="str">
        <f t="shared" si="8"/>
        <v>45570310000000003REF. 09/202411545569</v>
      </c>
      <c r="Q184" s="1">
        <f>IF(A184=0,"",VLOOKUP($A184,RESUMO!$A$8:$B$83,2,FALSE))</f>
        <v>9</v>
      </c>
    </row>
    <row r="185" spans="1:17" x14ac:dyDescent="0.25">
      <c r="A185" s="51">
        <v>45570</v>
      </c>
      <c r="B185" s="1">
        <v>2</v>
      </c>
      <c r="C185" s="49" t="s">
        <v>29</v>
      </c>
      <c r="D185" s="52" t="s">
        <v>30</v>
      </c>
      <c r="E185" s="41" t="s">
        <v>31</v>
      </c>
      <c r="G185" s="55">
        <v>380</v>
      </c>
      <c r="I185" s="55">
        <v>380</v>
      </c>
      <c r="J185" s="1" t="s">
        <v>315</v>
      </c>
      <c r="K185" s="53" t="s">
        <v>32</v>
      </c>
      <c r="L185" s="1" t="s">
        <v>33</v>
      </c>
      <c r="N185" t="str">
        <f t="shared" si="6"/>
        <v>SIM</v>
      </c>
      <c r="O185" t="str">
        <f t="shared" si="7"/>
        <v/>
      </c>
      <c r="P185" s="50" t="str">
        <f t="shared" si="8"/>
        <v>45570207834753000141PLOTAGENS - NF A EMITIR38045569</v>
      </c>
      <c r="Q185" s="1">
        <f>IF(A185=0,"",VLOOKUP($A185,RESUMO!$A$8:$B$83,2,FALSE))</f>
        <v>9</v>
      </c>
    </row>
    <row r="186" spans="1:17" x14ac:dyDescent="0.25">
      <c r="A186" s="51">
        <v>45570</v>
      </c>
      <c r="B186" s="1">
        <v>1</v>
      </c>
      <c r="C186" s="49" t="s">
        <v>93</v>
      </c>
      <c r="D186" s="52" t="s">
        <v>94</v>
      </c>
      <c r="E186" s="41" t="s">
        <v>19</v>
      </c>
      <c r="G186" s="55">
        <v>2256</v>
      </c>
      <c r="I186" s="55">
        <v>2256</v>
      </c>
      <c r="J186" s="1" t="s">
        <v>315</v>
      </c>
      <c r="K186" s="53" t="s">
        <v>21</v>
      </c>
      <c r="L186" t="s">
        <v>133</v>
      </c>
      <c r="N186" t="str">
        <f t="shared" si="6"/>
        <v>NÃO</v>
      </c>
      <c r="O186" t="str">
        <f t="shared" si="7"/>
        <v/>
      </c>
      <c r="P186" s="50" t="str">
        <f t="shared" si="8"/>
        <v>45570110526143614SALÁRIO225645569</v>
      </c>
      <c r="Q186" s="1">
        <f>IF(A186=0,"",VLOOKUP($A186,RESUMO!$A$8:$B$83,2,FALSE))</f>
        <v>9</v>
      </c>
    </row>
    <row r="187" spans="1:17" x14ac:dyDescent="0.25">
      <c r="A187" s="51">
        <v>45570</v>
      </c>
      <c r="B187" s="1">
        <v>1</v>
      </c>
      <c r="C187" s="49" t="s">
        <v>17</v>
      </c>
      <c r="D187" s="52" t="s">
        <v>18</v>
      </c>
      <c r="E187" s="41" t="s">
        <v>19</v>
      </c>
      <c r="G187" s="55">
        <v>1345.92</v>
      </c>
      <c r="I187" s="55">
        <v>1345.92</v>
      </c>
      <c r="J187" s="1" t="s">
        <v>315</v>
      </c>
      <c r="K187" s="53" t="s">
        <v>21</v>
      </c>
      <c r="L187" s="1" t="s">
        <v>22</v>
      </c>
      <c r="N187" t="str">
        <f t="shared" si="6"/>
        <v>NÃO</v>
      </c>
      <c r="O187" t="str">
        <f t="shared" si="7"/>
        <v/>
      </c>
      <c r="P187" s="50" t="str">
        <f t="shared" si="8"/>
        <v>45570184655364220SALÁRIO1345,9245569</v>
      </c>
      <c r="Q187" s="1">
        <f>IF(A187=0,"",VLOOKUP($A187,RESUMO!$A$8:$B$83,2,FALSE))</f>
        <v>9</v>
      </c>
    </row>
    <row r="188" spans="1:17" x14ac:dyDescent="0.25">
      <c r="A188" s="51">
        <v>45570</v>
      </c>
      <c r="B188" s="1">
        <v>1</v>
      </c>
      <c r="C188" s="49" t="s">
        <v>23</v>
      </c>
      <c r="D188" s="52" t="s">
        <v>24</v>
      </c>
      <c r="E188" s="41" t="s">
        <v>19</v>
      </c>
      <c r="G188" s="55">
        <v>1345.92</v>
      </c>
      <c r="I188" s="55">
        <v>1345.92</v>
      </c>
      <c r="J188" s="1" t="s">
        <v>315</v>
      </c>
      <c r="K188" s="53" t="s">
        <v>21</v>
      </c>
      <c r="L188" s="1" t="s">
        <v>25</v>
      </c>
      <c r="N188" t="str">
        <f t="shared" si="6"/>
        <v>NÃO</v>
      </c>
      <c r="O188" t="str">
        <f t="shared" si="7"/>
        <v/>
      </c>
      <c r="P188" s="50" t="str">
        <f t="shared" si="8"/>
        <v>45570101627337636SALÁRIO1345,9245569</v>
      </c>
      <c r="Q188" s="1">
        <f>IF(A188=0,"",VLOOKUP($A188,RESUMO!$A$8:$B$83,2,FALSE))</f>
        <v>9</v>
      </c>
    </row>
    <row r="189" spans="1:17" x14ac:dyDescent="0.25">
      <c r="A189" s="51">
        <v>45570</v>
      </c>
      <c r="B189" s="1">
        <v>1</v>
      </c>
      <c r="C189" s="49" t="s">
        <v>147</v>
      </c>
      <c r="D189" s="52" t="s">
        <v>148</v>
      </c>
      <c r="E189" s="41" t="s">
        <v>19</v>
      </c>
      <c r="G189" s="55">
        <v>1189.08</v>
      </c>
      <c r="I189" s="55">
        <v>1189.08</v>
      </c>
      <c r="J189" s="1" t="s">
        <v>315</v>
      </c>
      <c r="K189" s="53" t="s">
        <v>21</v>
      </c>
      <c r="L189" s="1" t="s">
        <v>149</v>
      </c>
      <c r="N189" t="str">
        <f t="shared" si="6"/>
        <v>NÃO</v>
      </c>
      <c r="O189" t="str">
        <f t="shared" si="7"/>
        <v/>
      </c>
      <c r="P189" s="50" t="str">
        <f t="shared" si="8"/>
        <v>45570106493573610SALÁRIO1189,0845569</v>
      </c>
      <c r="Q189" s="1">
        <f>IF(A189=0,"",VLOOKUP($A189,RESUMO!$A$8:$B$83,2,FALSE))</f>
        <v>9</v>
      </c>
    </row>
    <row r="190" spans="1:17" x14ac:dyDescent="0.25">
      <c r="A190" s="51">
        <v>45570</v>
      </c>
      <c r="B190" s="1">
        <v>1</v>
      </c>
      <c r="C190" s="49" t="s">
        <v>150</v>
      </c>
      <c r="D190" s="52" t="s">
        <v>151</v>
      </c>
      <c r="E190" s="41" t="s">
        <v>19</v>
      </c>
      <c r="G190" s="55">
        <v>792.01</v>
      </c>
      <c r="I190" s="55">
        <v>792.01</v>
      </c>
      <c r="J190" s="1" t="s">
        <v>315</v>
      </c>
      <c r="K190" s="53" t="s">
        <v>21</v>
      </c>
      <c r="L190" s="1" t="s">
        <v>152</v>
      </c>
      <c r="N190" t="str">
        <f t="shared" si="6"/>
        <v>NÃO</v>
      </c>
      <c r="O190" t="str">
        <f t="shared" si="7"/>
        <v/>
      </c>
      <c r="P190" s="50" t="str">
        <f t="shared" si="8"/>
        <v>45570103124439600SALÁRIO792,0145569</v>
      </c>
      <c r="Q190" s="1">
        <f>IF(A190=0,"",VLOOKUP($A190,RESUMO!$A$8:$B$83,2,FALSE))</f>
        <v>9</v>
      </c>
    </row>
    <row r="191" spans="1:17" x14ac:dyDescent="0.25">
      <c r="A191" s="51">
        <v>45570</v>
      </c>
      <c r="B191" s="1">
        <v>1</v>
      </c>
      <c r="C191" s="49" t="s">
        <v>246</v>
      </c>
      <c r="D191" s="52" t="s">
        <v>247</v>
      </c>
      <c r="E191" s="41" t="s">
        <v>19</v>
      </c>
      <c r="G191" s="55">
        <v>1063.1099999999999</v>
      </c>
      <c r="I191" s="55">
        <v>1063.1099999999999</v>
      </c>
      <c r="J191" s="1" t="s">
        <v>315</v>
      </c>
      <c r="K191" s="53" t="s">
        <v>21</v>
      </c>
      <c r="L191" s="1" t="s">
        <v>258</v>
      </c>
      <c r="N191" t="str">
        <f t="shared" si="6"/>
        <v>NÃO</v>
      </c>
      <c r="O191" t="str">
        <f t="shared" si="7"/>
        <v/>
      </c>
      <c r="P191" s="50" t="str">
        <f t="shared" si="8"/>
        <v>45570170428051600SALÁRIO1063,1145569</v>
      </c>
      <c r="Q191" s="1">
        <f>IF(A191=0,"",VLOOKUP($A191,RESUMO!$A$8:$B$83,2,FALSE))</f>
        <v>9</v>
      </c>
    </row>
    <row r="192" spans="1:17" x14ac:dyDescent="0.25">
      <c r="A192" s="51">
        <v>45570</v>
      </c>
      <c r="B192" s="1">
        <v>1</v>
      </c>
      <c r="C192" s="49" t="s">
        <v>93</v>
      </c>
      <c r="D192" s="52" t="s">
        <v>94</v>
      </c>
      <c r="E192" s="41" t="s">
        <v>95</v>
      </c>
      <c r="G192" s="55">
        <v>996</v>
      </c>
      <c r="I192" s="55">
        <v>996</v>
      </c>
      <c r="J192" s="1" t="s">
        <v>315</v>
      </c>
      <c r="K192" s="53" t="s">
        <v>21</v>
      </c>
      <c r="L192" t="s">
        <v>133</v>
      </c>
      <c r="N192" t="str">
        <f t="shared" si="6"/>
        <v>NÃO</v>
      </c>
      <c r="O192" t="str">
        <f t="shared" si="7"/>
        <v/>
      </c>
      <c r="P192" s="50" t="str">
        <f t="shared" si="8"/>
        <v>45570110526143614TRANSPORTE99645569</v>
      </c>
      <c r="Q192" s="1">
        <f>IF(A192=0,"",VLOOKUP($A192,RESUMO!$A$8:$B$83,2,FALSE))</f>
        <v>9</v>
      </c>
    </row>
    <row r="193" spans="1:17" x14ac:dyDescent="0.25">
      <c r="A193" s="51">
        <v>45570</v>
      </c>
      <c r="B193" s="1">
        <v>1</v>
      </c>
      <c r="C193" s="49" t="s">
        <v>17</v>
      </c>
      <c r="D193" s="52" t="s">
        <v>18</v>
      </c>
      <c r="E193" s="41" t="s">
        <v>95</v>
      </c>
      <c r="G193" s="55">
        <v>1097.8</v>
      </c>
      <c r="I193" s="55">
        <v>1097.8</v>
      </c>
      <c r="J193" s="1" t="s">
        <v>315</v>
      </c>
      <c r="K193" s="53" t="s">
        <v>21</v>
      </c>
      <c r="L193" s="1" t="s">
        <v>22</v>
      </c>
      <c r="N193" t="str">
        <f t="shared" si="6"/>
        <v>NÃO</v>
      </c>
      <c r="O193" t="str">
        <f t="shared" si="7"/>
        <v/>
      </c>
      <c r="P193" s="50" t="str">
        <f t="shared" si="8"/>
        <v>45570184655364220TRANSPORTE1097,845569</v>
      </c>
      <c r="Q193" s="1">
        <f>IF(A193=0,"",VLOOKUP($A193,RESUMO!$A$8:$B$83,2,FALSE))</f>
        <v>9</v>
      </c>
    </row>
    <row r="194" spans="1:17" x14ac:dyDescent="0.25">
      <c r="A194" s="51">
        <v>45570</v>
      </c>
      <c r="B194" s="1">
        <v>1</v>
      </c>
      <c r="C194" s="49" t="s">
        <v>23</v>
      </c>
      <c r="D194" s="52" t="s">
        <v>24</v>
      </c>
      <c r="E194" s="41" t="s">
        <v>95</v>
      </c>
      <c r="G194" s="55">
        <v>957</v>
      </c>
      <c r="I194" s="55">
        <v>957</v>
      </c>
      <c r="J194" s="1" t="s">
        <v>315</v>
      </c>
      <c r="K194" s="53" t="s">
        <v>21</v>
      </c>
      <c r="L194" s="1" t="s">
        <v>25</v>
      </c>
      <c r="N194" t="str">
        <f t="shared" ref="N194:N257" si="9">IF(ISERROR(SEARCH("NF",E194,1)),"NÃO","SIM")</f>
        <v>NÃO</v>
      </c>
      <c r="O194" t="str">
        <f t="shared" ref="O194:O257" si="10">IF($B194=5,"SIM","")</f>
        <v/>
      </c>
      <c r="P194" s="50" t="str">
        <f t="shared" ref="P194:P257" si="11">A194&amp;B194&amp;C194&amp;E194&amp;G194&amp;EDATE(J194,0)</f>
        <v>45570101627337636TRANSPORTE95745569</v>
      </c>
      <c r="Q194" s="1">
        <f>IF(A194=0,"",VLOOKUP($A194,RESUMO!$A$8:$B$83,2,FALSE))</f>
        <v>9</v>
      </c>
    </row>
    <row r="195" spans="1:17" x14ac:dyDescent="0.25">
      <c r="A195" s="51">
        <v>45570</v>
      </c>
      <c r="B195" s="1">
        <v>1</v>
      </c>
      <c r="C195" s="49" t="s">
        <v>147</v>
      </c>
      <c r="D195" s="52" t="s">
        <v>148</v>
      </c>
      <c r="E195" s="41" t="s">
        <v>95</v>
      </c>
      <c r="G195" s="55">
        <v>954.5</v>
      </c>
      <c r="I195" s="55">
        <v>954.5</v>
      </c>
      <c r="J195" s="1" t="s">
        <v>315</v>
      </c>
      <c r="K195" s="53" t="s">
        <v>21</v>
      </c>
      <c r="L195" s="1" t="s">
        <v>149</v>
      </c>
      <c r="N195" t="str">
        <f t="shared" si="9"/>
        <v>NÃO</v>
      </c>
      <c r="O195" t="str">
        <f t="shared" si="10"/>
        <v/>
      </c>
      <c r="P195" s="50" t="str">
        <f t="shared" si="11"/>
        <v>45570106493573610TRANSPORTE954,545569</v>
      </c>
      <c r="Q195" s="1">
        <f>IF(A195=0,"",VLOOKUP($A195,RESUMO!$A$8:$B$83,2,FALSE))</f>
        <v>9</v>
      </c>
    </row>
    <row r="196" spans="1:17" x14ac:dyDescent="0.25">
      <c r="A196" s="51">
        <v>45570</v>
      </c>
      <c r="B196" s="1">
        <v>1</v>
      </c>
      <c r="C196" s="49" t="s">
        <v>150</v>
      </c>
      <c r="D196" s="52" t="s">
        <v>151</v>
      </c>
      <c r="E196" s="41" t="s">
        <v>95</v>
      </c>
      <c r="G196" s="55">
        <v>954.5</v>
      </c>
      <c r="I196" s="55">
        <v>954.5</v>
      </c>
      <c r="J196" s="1" t="s">
        <v>315</v>
      </c>
      <c r="K196" s="53" t="s">
        <v>21</v>
      </c>
      <c r="L196" s="1" t="s">
        <v>152</v>
      </c>
      <c r="N196" t="str">
        <f t="shared" si="9"/>
        <v>NÃO</v>
      </c>
      <c r="O196" t="str">
        <f t="shared" si="10"/>
        <v/>
      </c>
      <c r="P196" s="50" t="str">
        <f t="shared" si="11"/>
        <v>45570103124439600TRANSPORTE954,545569</v>
      </c>
      <c r="Q196" s="1">
        <f>IF(A196=0,"",VLOOKUP($A196,RESUMO!$A$8:$B$83,2,FALSE))</f>
        <v>9</v>
      </c>
    </row>
    <row r="197" spans="1:17" x14ac:dyDescent="0.25">
      <c r="A197" s="51">
        <v>45570</v>
      </c>
      <c r="B197" s="1">
        <v>1</v>
      </c>
      <c r="C197" s="49" t="s">
        <v>246</v>
      </c>
      <c r="D197" s="52" t="s">
        <v>247</v>
      </c>
      <c r="E197" s="41" t="s">
        <v>95</v>
      </c>
      <c r="G197" s="55">
        <v>873.6</v>
      </c>
      <c r="I197" s="55">
        <v>873.6</v>
      </c>
      <c r="J197" s="1" t="s">
        <v>315</v>
      </c>
      <c r="K197" s="53" t="s">
        <v>21</v>
      </c>
      <c r="L197" s="1" t="s">
        <v>258</v>
      </c>
      <c r="N197" t="str">
        <f t="shared" si="9"/>
        <v>NÃO</v>
      </c>
      <c r="O197" t="str">
        <f t="shared" si="10"/>
        <v/>
      </c>
      <c r="P197" s="50" t="str">
        <f t="shared" si="11"/>
        <v>45570170428051600TRANSPORTE873,645569</v>
      </c>
      <c r="Q197" s="1">
        <f>IF(A197=0,"",VLOOKUP($A197,RESUMO!$A$8:$B$83,2,FALSE))</f>
        <v>9</v>
      </c>
    </row>
    <row r="198" spans="1:17" x14ac:dyDescent="0.25">
      <c r="A198" s="51">
        <v>45570</v>
      </c>
      <c r="B198" s="1">
        <v>1</v>
      </c>
      <c r="C198" s="49" t="s">
        <v>93</v>
      </c>
      <c r="D198" s="52" t="s">
        <v>94</v>
      </c>
      <c r="E198" s="41" t="s">
        <v>97</v>
      </c>
      <c r="G198" s="55">
        <v>96</v>
      </c>
      <c r="I198" s="55">
        <v>96</v>
      </c>
      <c r="J198" s="1" t="s">
        <v>315</v>
      </c>
      <c r="K198" s="53" t="s">
        <v>21</v>
      </c>
      <c r="L198" t="s">
        <v>133</v>
      </c>
      <c r="N198" t="str">
        <f t="shared" si="9"/>
        <v>NÃO</v>
      </c>
      <c r="O198" t="str">
        <f t="shared" si="10"/>
        <v/>
      </c>
      <c r="P198" s="50" t="str">
        <f t="shared" si="11"/>
        <v>45570110526143614CAFÉ9645569</v>
      </c>
      <c r="Q198" s="1">
        <f>IF(A198=0,"",VLOOKUP($A198,RESUMO!$A$8:$B$83,2,FALSE))</f>
        <v>9</v>
      </c>
    </row>
    <row r="199" spans="1:17" x14ac:dyDescent="0.25">
      <c r="A199" s="51">
        <v>45570</v>
      </c>
      <c r="B199" s="1">
        <v>1</v>
      </c>
      <c r="C199" s="49" t="s">
        <v>17</v>
      </c>
      <c r="D199" s="52" t="s">
        <v>18</v>
      </c>
      <c r="E199" s="41" t="s">
        <v>97</v>
      </c>
      <c r="G199" s="55">
        <v>88</v>
      </c>
      <c r="I199" s="55">
        <v>88</v>
      </c>
      <c r="J199" s="1" t="s">
        <v>315</v>
      </c>
      <c r="K199" s="53" t="s">
        <v>21</v>
      </c>
      <c r="L199" s="1" t="s">
        <v>22</v>
      </c>
      <c r="N199" t="str">
        <f t="shared" si="9"/>
        <v>NÃO</v>
      </c>
      <c r="O199" t="str">
        <f t="shared" si="10"/>
        <v/>
      </c>
      <c r="P199" s="50" t="str">
        <f t="shared" si="11"/>
        <v>45570184655364220CAFÉ8845569</v>
      </c>
      <c r="Q199" s="1">
        <f>IF(A199=0,"",VLOOKUP($A199,RESUMO!$A$8:$B$83,2,FALSE))</f>
        <v>9</v>
      </c>
    </row>
    <row r="200" spans="1:17" x14ac:dyDescent="0.25">
      <c r="A200" s="51">
        <v>45570</v>
      </c>
      <c r="B200" s="1">
        <v>1</v>
      </c>
      <c r="C200" s="49" t="s">
        <v>23</v>
      </c>
      <c r="D200" s="52" t="s">
        <v>24</v>
      </c>
      <c r="E200" s="41" t="s">
        <v>97</v>
      </c>
      <c r="G200" s="55">
        <v>88</v>
      </c>
      <c r="I200" s="55">
        <v>88</v>
      </c>
      <c r="J200" s="1" t="s">
        <v>315</v>
      </c>
      <c r="K200" s="53" t="s">
        <v>21</v>
      </c>
      <c r="L200" s="1" t="s">
        <v>25</v>
      </c>
      <c r="N200" t="str">
        <f t="shared" si="9"/>
        <v>NÃO</v>
      </c>
      <c r="O200" t="str">
        <f t="shared" si="10"/>
        <v/>
      </c>
      <c r="P200" s="50" t="str">
        <f t="shared" si="11"/>
        <v>45570101627337636CAFÉ8845569</v>
      </c>
      <c r="Q200" s="1">
        <f>IF(A200=0,"",VLOOKUP($A200,RESUMO!$A$8:$B$83,2,FALSE))</f>
        <v>9</v>
      </c>
    </row>
    <row r="201" spans="1:17" x14ac:dyDescent="0.25">
      <c r="A201" s="51">
        <v>45570</v>
      </c>
      <c r="B201" s="1">
        <v>1</v>
      </c>
      <c r="C201" s="49" t="s">
        <v>147</v>
      </c>
      <c r="D201" s="52" t="s">
        <v>148</v>
      </c>
      <c r="E201" s="41" t="s">
        <v>97</v>
      </c>
      <c r="G201" s="55">
        <v>92</v>
      </c>
      <c r="I201" s="55">
        <v>92</v>
      </c>
      <c r="J201" s="1" t="s">
        <v>315</v>
      </c>
      <c r="K201" s="53" t="s">
        <v>21</v>
      </c>
      <c r="L201" s="1" t="s">
        <v>149</v>
      </c>
      <c r="N201" t="str">
        <f t="shared" si="9"/>
        <v>NÃO</v>
      </c>
      <c r="O201" t="str">
        <f t="shared" si="10"/>
        <v/>
      </c>
      <c r="P201" s="50" t="str">
        <f t="shared" si="11"/>
        <v>45570106493573610CAFÉ9245569</v>
      </c>
      <c r="Q201" s="1">
        <f>IF(A201=0,"",VLOOKUP($A201,RESUMO!$A$8:$B$83,2,FALSE))</f>
        <v>9</v>
      </c>
    </row>
    <row r="202" spans="1:17" x14ac:dyDescent="0.25">
      <c r="A202" s="51">
        <v>45570</v>
      </c>
      <c r="B202" s="1">
        <v>1</v>
      </c>
      <c r="C202" s="49" t="s">
        <v>150</v>
      </c>
      <c r="D202" s="52" t="s">
        <v>151</v>
      </c>
      <c r="E202" s="41" t="s">
        <v>97</v>
      </c>
      <c r="G202" s="55">
        <v>92</v>
      </c>
      <c r="I202" s="55">
        <v>92</v>
      </c>
      <c r="J202" s="1" t="s">
        <v>315</v>
      </c>
      <c r="K202" s="53" t="s">
        <v>21</v>
      </c>
      <c r="L202" s="1" t="s">
        <v>152</v>
      </c>
      <c r="N202" t="str">
        <f t="shared" si="9"/>
        <v>NÃO</v>
      </c>
      <c r="O202" t="str">
        <f t="shared" si="10"/>
        <v/>
      </c>
      <c r="P202" s="50" t="str">
        <f t="shared" si="11"/>
        <v>45570103124439600CAFÉ9245569</v>
      </c>
      <c r="Q202" s="1">
        <f>IF(A202=0,"",VLOOKUP($A202,RESUMO!$A$8:$B$83,2,FALSE))</f>
        <v>9</v>
      </c>
    </row>
    <row r="203" spans="1:17" x14ac:dyDescent="0.25">
      <c r="A203" s="51">
        <v>45570</v>
      </c>
      <c r="B203" s="1">
        <v>1</v>
      </c>
      <c r="C203" s="49" t="s">
        <v>246</v>
      </c>
      <c r="D203" s="52" t="s">
        <v>247</v>
      </c>
      <c r="E203" s="41" t="s">
        <v>97</v>
      </c>
      <c r="G203" s="55">
        <v>96</v>
      </c>
      <c r="I203" s="55">
        <v>96</v>
      </c>
      <c r="J203" s="1" t="s">
        <v>315</v>
      </c>
      <c r="K203" s="53" t="s">
        <v>21</v>
      </c>
      <c r="L203" s="1" t="s">
        <v>258</v>
      </c>
      <c r="N203" t="str">
        <f t="shared" si="9"/>
        <v>NÃO</v>
      </c>
      <c r="O203" t="str">
        <f t="shared" si="10"/>
        <v/>
      </c>
      <c r="P203" s="50" t="str">
        <f t="shared" si="11"/>
        <v>45570170428051600CAFÉ9645569</v>
      </c>
      <c r="Q203" s="1">
        <f>IF(A203=0,"",VLOOKUP($A203,RESUMO!$A$8:$B$83,2,FALSE))</f>
        <v>9</v>
      </c>
    </row>
    <row r="204" spans="1:17" x14ac:dyDescent="0.25">
      <c r="A204" s="51">
        <v>45585</v>
      </c>
      <c r="B204" s="1">
        <v>3</v>
      </c>
      <c r="C204" s="49" t="s">
        <v>137</v>
      </c>
      <c r="D204" s="52" t="s">
        <v>138</v>
      </c>
      <c r="E204" s="41" t="s">
        <v>139</v>
      </c>
      <c r="G204" s="55">
        <v>133.13999999999999</v>
      </c>
      <c r="I204" s="55">
        <v>133.13999999999999</v>
      </c>
      <c r="J204" s="1" t="s">
        <v>320</v>
      </c>
      <c r="K204" s="53" t="s">
        <v>21</v>
      </c>
      <c r="N204" t="str">
        <f t="shared" si="9"/>
        <v>NÃO</v>
      </c>
      <c r="O204" t="str">
        <f t="shared" si="10"/>
        <v/>
      </c>
      <c r="P204" s="50" t="str">
        <f t="shared" si="11"/>
        <v>45585338727707000177SEGURO COLABORADORES133,1445596</v>
      </c>
      <c r="Q204" s="1">
        <f>IF(A204=0,"",VLOOKUP($A204,RESUMO!$A$8:$B$83,2,FALSE))</f>
        <v>10</v>
      </c>
    </row>
    <row r="205" spans="1:17" x14ac:dyDescent="0.25">
      <c r="A205" s="51">
        <v>45585</v>
      </c>
      <c r="B205" s="1">
        <v>3</v>
      </c>
      <c r="C205" s="49" t="s">
        <v>241</v>
      </c>
      <c r="D205" s="52" t="s">
        <v>242</v>
      </c>
      <c r="E205" s="41" t="s">
        <v>321</v>
      </c>
      <c r="G205" s="55">
        <v>320</v>
      </c>
      <c r="I205" s="55">
        <v>320</v>
      </c>
      <c r="J205" s="1" t="s">
        <v>322</v>
      </c>
      <c r="K205" s="53" t="s">
        <v>245</v>
      </c>
      <c r="N205" t="str">
        <f t="shared" si="9"/>
        <v>SIM</v>
      </c>
      <c r="O205" t="str">
        <f t="shared" si="10"/>
        <v/>
      </c>
      <c r="P205" s="50" t="str">
        <f t="shared" si="11"/>
        <v>45585307409393000130BETONEIRA - NF 2632332045600</v>
      </c>
      <c r="Q205" s="1">
        <f>IF(A205=0,"",VLOOKUP($A205,RESUMO!$A$8:$B$83,2,FALSE))</f>
        <v>10</v>
      </c>
    </row>
    <row r="206" spans="1:17" x14ac:dyDescent="0.25">
      <c r="A206" s="51">
        <v>45585</v>
      </c>
      <c r="B206" s="1">
        <v>3</v>
      </c>
      <c r="C206" s="49" t="s">
        <v>323</v>
      </c>
      <c r="D206" s="52" t="s">
        <v>324</v>
      </c>
      <c r="E206" s="41" t="s">
        <v>325</v>
      </c>
      <c r="G206" s="55">
        <v>361.35</v>
      </c>
      <c r="I206" s="55">
        <v>361.35</v>
      </c>
      <c r="J206" s="1" t="s">
        <v>326</v>
      </c>
      <c r="K206" s="53" t="s">
        <v>21</v>
      </c>
      <c r="N206" t="str">
        <f t="shared" si="9"/>
        <v>SIM</v>
      </c>
      <c r="O206" t="str">
        <f t="shared" si="10"/>
        <v/>
      </c>
      <c r="P206" s="50" t="str">
        <f t="shared" si="11"/>
        <v>45585324200699000100CAPA DE CHUVA - NF 108437361,3545590</v>
      </c>
      <c r="Q206" s="1">
        <f>IF(A206=0,"",VLOOKUP($A206,RESUMO!$A$8:$B$83,2,FALSE))</f>
        <v>10</v>
      </c>
    </row>
    <row r="207" spans="1:17" x14ac:dyDescent="0.25">
      <c r="A207" s="51">
        <v>45585</v>
      </c>
      <c r="B207" s="1">
        <v>3</v>
      </c>
      <c r="C207" s="49" t="s">
        <v>143</v>
      </c>
      <c r="D207" s="52" t="s">
        <v>144</v>
      </c>
      <c r="E207" s="41" t="s">
        <v>327</v>
      </c>
      <c r="G207" s="55">
        <v>1938.79</v>
      </c>
      <c r="I207" s="55">
        <v>1938.79</v>
      </c>
      <c r="J207" s="1" t="s">
        <v>328</v>
      </c>
      <c r="K207" s="53" t="s">
        <v>21</v>
      </c>
      <c r="N207" t="str">
        <f t="shared" si="9"/>
        <v>SIM</v>
      </c>
      <c r="O207" t="str">
        <f t="shared" si="10"/>
        <v/>
      </c>
      <c r="P207" s="50" t="str">
        <f t="shared" si="11"/>
        <v>45585324654133000220CESTAS BASICAS - NF 2594911938,7945593</v>
      </c>
      <c r="Q207" s="1">
        <f>IF(A207=0,"",VLOOKUP($A207,RESUMO!$A$8:$B$83,2,FALSE))</f>
        <v>10</v>
      </c>
    </row>
    <row r="208" spans="1:17" x14ac:dyDescent="0.25">
      <c r="A208" s="51">
        <v>45585</v>
      </c>
      <c r="B208" s="1">
        <v>5</v>
      </c>
      <c r="C208" s="49" t="s">
        <v>237</v>
      </c>
      <c r="D208" s="52" t="s">
        <v>238</v>
      </c>
      <c r="E208" s="41" t="s">
        <v>329</v>
      </c>
      <c r="G208" s="55">
        <v>9343.51</v>
      </c>
      <c r="I208" s="55">
        <v>9343.51</v>
      </c>
      <c r="J208" s="1" t="s">
        <v>315</v>
      </c>
      <c r="K208" s="53" t="s">
        <v>51</v>
      </c>
      <c r="N208" t="str">
        <f t="shared" si="9"/>
        <v>SIM</v>
      </c>
      <c r="O208" t="str">
        <f t="shared" si="10"/>
        <v>SIM</v>
      </c>
      <c r="P208" s="50" t="str">
        <f t="shared" si="11"/>
        <v>45585542841924000160TELA - NF 692349343,5145569</v>
      </c>
      <c r="Q208" s="1">
        <f>IF(A208=0,"",VLOOKUP($A208,RESUMO!$A$8:$B$83,2,FALSE))</f>
        <v>10</v>
      </c>
    </row>
    <row r="209" spans="1:17" x14ac:dyDescent="0.25">
      <c r="A209" s="51">
        <v>45585</v>
      </c>
      <c r="B209" s="1">
        <v>3</v>
      </c>
      <c r="C209" s="49" t="s">
        <v>330</v>
      </c>
      <c r="D209" s="52" t="s">
        <v>331</v>
      </c>
      <c r="E209" s="41" t="s">
        <v>332</v>
      </c>
      <c r="G209" s="55">
        <v>575</v>
      </c>
      <c r="I209" s="55">
        <v>575</v>
      </c>
      <c r="J209" s="1" t="s">
        <v>333</v>
      </c>
      <c r="K209" s="53" t="s">
        <v>51</v>
      </c>
      <c r="N209" t="str">
        <f t="shared" si="9"/>
        <v>SIM</v>
      </c>
      <c r="O209" t="str">
        <f t="shared" si="10"/>
        <v/>
      </c>
      <c r="P209" s="50" t="str">
        <f t="shared" si="11"/>
        <v>45585317015387000152SIKA E BROXA - NF 1283957545588</v>
      </c>
      <c r="Q209" s="1">
        <f>IF(A209=0,"",VLOOKUP($A209,RESUMO!$A$8:$B$83,2,FALSE))</f>
        <v>10</v>
      </c>
    </row>
    <row r="210" spans="1:17" x14ac:dyDescent="0.25">
      <c r="A210" s="51">
        <v>45585</v>
      </c>
      <c r="B210" s="1">
        <v>1</v>
      </c>
      <c r="C210" s="49" t="s">
        <v>93</v>
      </c>
      <c r="D210" s="52" t="s">
        <v>94</v>
      </c>
      <c r="E210" s="41" t="s">
        <v>19</v>
      </c>
      <c r="G210" s="55">
        <v>2200</v>
      </c>
      <c r="I210" s="55">
        <v>2200</v>
      </c>
      <c r="J210" s="1" t="s">
        <v>334</v>
      </c>
      <c r="K210" s="53" t="s">
        <v>21</v>
      </c>
      <c r="L210" t="s">
        <v>133</v>
      </c>
      <c r="N210" t="str">
        <f t="shared" si="9"/>
        <v>NÃO</v>
      </c>
      <c r="O210" t="str">
        <f t="shared" si="10"/>
        <v/>
      </c>
      <c r="P210" s="50" t="str">
        <f t="shared" si="11"/>
        <v>45585110526143614SALÁRIO220045583</v>
      </c>
      <c r="Q210" s="1">
        <f>IF(A210=0,"",VLOOKUP($A210,RESUMO!$A$8:$B$83,2,FALSE))</f>
        <v>10</v>
      </c>
    </row>
    <row r="211" spans="1:17" x14ac:dyDescent="0.25">
      <c r="A211" s="51">
        <v>45585</v>
      </c>
      <c r="B211" s="1">
        <v>1</v>
      </c>
      <c r="C211" s="49" t="s">
        <v>17</v>
      </c>
      <c r="D211" s="52" t="s">
        <v>18</v>
      </c>
      <c r="E211" s="41" t="s">
        <v>19</v>
      </c>
      <c r="G211" s="55">
        <v>1104.8</v>
      </c>
      <c r="I211" s="55">
        <v>1104.8</v>
      </c>
      <c r="J211" s="1" t="s">
        <v>334</v>
      </c>
      <c r="K211" s="53" t="s">
        <v>21</v>
      </c>
      <c r="L211" s="1" t="s">
        <v>22</v>
      </c>
      <c r="N211" t="str">
        <f t="shared" si="9"/>
        <v>NÃO</v>
      </c>
      <c r="O211" t="str">
        <f t="shared" si="10"/>
        <v/>
      </c>
      <c r="P211" s="50" t="str">
        <f t="shared" si="11"/>
        <v>45585184655364220SALÁRIO1104,845583</v>
      </c>
      <c r="Q211" s="1">
        <f>IF(A211=0,"",VLOOKUP($A211,RESUMO!$A$8:$B$83,2,FALSE))</f>
        <v>10</v>
      </c>
    </row>
    <row r="212" spans="1:17" x14ac:dyDescent="0.25">
      <c r="A212" s="51">
        <v>45585</v>
      </c>
      <c r="B212" s="1">
        <v>1</v>
      </c>
      <c r="C212" s="49" t="s">
        <v>23</v>
      </c>
      <c r="D212" s="52" t="s">
        <v>24</v>
      </c>
      <c r="E212" s="41" t="s">
        <v>19</v>
      </c>
      <c r="G212" s="55">
        <v>1104.8</v>
      </c>
      <c r="I212" s="55">
        <v>1104.8</v>
      </c>
      <c r="J212" s="1" t="s">
        <v>334</v>
      </c>
      <c r="K212" s="53" t="s">
        <v>21</v>
      </c>
      <c r="L212" s="1" t="s">
        <v>25</v>
      </c>
      <c r="N212" t="str">
        <f t="shared" si="9"/>
        <v>NÃO</v>
      </c>
      <c r="O212" t="str">
        <f t="shared" si="10"/>
        <v/>
      </c>
      <c r="P212" s="50" t="str">
        <f t="shared" si="11"/>
        <v>45585101627337636SALÁRIO1104,845583</v>
      </c>
      <c r="Q212" s="1">
        <f>IF(A212=0,"",VLOOKUP($A212,RESUMO!$A$8:$B$83,2,FALSE))</f>
        <v>10</v>
      </c>
    </row>
    <row r="213" spans="1:17" x14ac:dyDescent="0.25">
      <c r="A213" s="51">
        <v>45585</v>
      </c>
      <c r="B213" s="1">
        <v>1</v>
      </c>
      <c r="C213" s="49" t="s">
        <v>147</v>
      </c>
      <c r="D213" s="52" t="s">
        <v>148</v>
      </c>
      <c r="E213" s="41" t="s">
        <v>19</v>
      </c>
      <c r="G213" s="55">
        <v>916</v>
      </c>
      <c r="I213" s="55">
        <v>916</v>
      </c>
      <c r="J213" s="1" t="s">
        <v>334</v>
      </c>
      <c r="K213" s="53" t="s">
        <v>21</v>
      </c>
      <c r="L213" s="1" t="s">
        <v>149</v>
      </c>
      <c r="N213" t="str">
        <f t="shared" si="9"/>
        <v>NÃO</v>
      </c>
      <c r="O213" t="str">
        <f t="shared" si="10"/>
        <v/>
      </c>
      <c r="P213" s="50" t="str">
        <f t="shared" si="11"/>
        <v>45585106493573610SALÁRIO91645583</v>
      </c>
      <c r="Q213" s="1">
        <f>IF(A213=0,"",VLOOKUP($A213,RESUMO!$A$8:$B$83,2,FALSE))</f>
        <v>10</v>
      </c>
    </row>
    <row r="214" spans="1:17" x14ac:dyDescent="0.25">
      <c r="A214" s="51">
        <v>45585</v>
      </c>
      <c r="B214" s="1">
        <v>1</v>
      </c>
      <c r="C214" s="49" t="s">
        <v>150</v>
      </c>
      <c r="D214" s="52" t="s">
        <v>151</v>
      </c>
      <c r="E214" s="41" t="s">
        <v>19</v>
      </c>
      <c r="G214" s="55">
        <v>642.79999999999995</v>
      </c>
      <c r="I214" s="55">
        <v>642.79999999999995</v>
      </c>
      <c r="J214" s="1" t="s">
        <v>334</v>
      </c>
      <c r="K214" s="53" t="s">
        <v>21</v>
      </c>
      <c r="L214" s="1" t="s">
        <v>152</v>
      </c>
      <c r="N214" t="str">
        <f t="shared" si="9"/>
        <v>NÃO</v>
      </c>
      <c r="O214" t="str">
        <f t="shared" si="10"/>
        <v/>
      </c>
      <c r="P214" s="50" t="str">
        <f t="shared" si="11"/>
        <v>45585103124439600SALÁRIO642,845583</v>
      </c>
      <c r="Q214" s="1">
        <f>IF(A214=0,"",VLOOKUP($A214,RESUMO!$A$8:$B$83,2,FALSE))</f>
        <v>10</v>
      </c>
    </row>
    <row r="215" spans="1:17" x14ac:dyDescent="0.25">
      <c r="A215" s="51">
        <v>45585</v>
      </c>
      <c r="B215" s="1">
        <v>1</v>
      </c>
      <c r="C215" s="49" t="s">
        <v>246</v>
      </c>
      <c r="D215" s="52" t="s">
        <v>247</v>
      </c>
      <c r="E215" s="41" t="s">
        <v>19</v>
      </c>
      <c r="G215" s="55">
        <v>817.2</v>
      </c>
      <c r="I215" s="55">
        <v>817.2</v>
      </c>
      <c r="J215" s="1" t="s">
        <v>334</v>
      </c>
      <c r="K215" s="53" t="s">
        <v>21</v>
      </c>
      <c r="L215" s="1" t="s">
        <v>258</v>
      </c>
      <c r="N215" t="str">
        <f t="shared" si="9"/>
        <v>NÃO</v>
      </c>
      <c r="O215" t="str">
        <f t="shared" si="10"/>
        <v/>
      </c>
      <c r="P215" s="50" t="str">
        <f t="shared" si="11"/>
        <v>45585170428051600SALÁRIO817,245583</v>
      </c>
      <c r="Q215" s="1">
        <f>IF(A215=0,"",VLOOKUP($A215,RESUMO!$A$8:$B$83,2,FALSE))</f>
        <v>10</v>
      </c>
    </row>
    <row r="216" spans="1:17" x14ac:dyDescent="0.25">
      <c r="A216" s="51">
        <v>45585</v>
      </c>
      <c r="B216" s="1">
        <v>1</v>
      </c>
      <c r="C216" s="49" t="s">
        <v>306</v>
      </c>
      <c r="D216" s="52" t="s">
        <v>307</v>
      </c>
      <c r="E216" s="41" t="s">
        <v>257</v>
      </c>
      <c r="G216" s="55">
        <v>215</v>
      </c>
      <c r="H216" s="58">
        <v>10</v>
      </c>
      <c r="I216" s="55">
        <v>2150</v>
      </c>
      <c r="J216" s="1" t="s">
        <v>334</v>
      </c>
      <c r="K216" s="53" t="s">
        <v>21</v>
      </c>
      <c r="L216" s="1" t="s">
        <v>308</v>
      </c>
      <c r="N216" t="str">
        <f t="shared" si="9"/>
        <v>NÃO</v>
      </c>
      <c r="O216" t="str">
        <f t="shared" si="10"/>
        <v/>
      </c>
      <c r="P216" s="50" t="str">
        <f t="shared" si="11"/>
        <v>45585131699502668DIÁRIA21545583</v>
      </c>
      <c r="Q216" s="1">
        <f>IF(A216=0,"",VLOOKUP($A216,RESUMO!$A$8:$B$83,2,FALSE))</f>
        <v>10</v>
      </c>
    </row>
    <row r="217" spans="1:17" x14ac:dyDescent="0.25">
      <c r="A217" s="51">
        <v>45585</v>
      </c>
      <c r="B217" s="1">
        <v>1</v>
      </c>
      <c r="C217" s="49" t="s">
        <v>335</v>
      </c>
      <c r="D217" s="52" t="s">
        <v>336</v>
      </c>
      <c r="E217" s="41" t="s">
        <v>257</v>
      </c>
      <c r="G217" s="55">
        <v>215</v>
      </c>
      <c r="H217" s="58">
        <v>10</v>
      </c>
      <c r="I217" s="55">
        <v>2150</v>
      </c>
      <c r="J217" s="1" t="s">
        <v>334</v>
      </c>
      <c r="K217" s="53" t="s">
        <v>21</v>
      </c>
      <c r="L217" s="1" t="s">
        <v>337</v>
      </c>
      <c r="N217" t="str">
        <f t="shared" si="9"/>
        <v>NÃO</v>
      </c>
      <c r="O217" t="str">
        <f t="shared" si="10"/>
        <v/>
      </c>
      <c r="P217" s="50" t="str">
        <f t="shared" si="11"/>
        <v>45585100959416650DIÁRIA21545583</v>
      </c>
      <c r="Q217" s="1">
        <f>IF(A217=0,"",VLOOKUP($A217,RESUMO!$A$8:$B$83,2,FALSE))</f>
        <v>10</v>
      </c>
    </row>
    <row r="218" spans="1:17" x14ac:dyDescent="0.25">
      <c r="A218" s="51">
        <v>45585</v>
      </c>
      <c r="B218" s="1">
        <v>2</v>
      </c>
      <c r="C218" s="49" t="s">
        <v>316</v>
      </c>
      <c r="D218" s="52" t="s">
        <v>317</v>
      </c>
      <c r="E218" s="41" t="s">
        <v>318</v>
      </c>
      <c r="G218" s="55">
        <v>1615</v>
      </c>
      <c r="I218" s="55">
        <v>1615</v>
      </c>
      <c r="J218" s="1" t="s">
        <v>334</v>
      </c>
      <c r="K218" s="53" t="s">
        <v>32</v>
      </c>
      <c r="L218" s="1" t="s">
        <v>319</v>
      </c>
      <c r="N218" t="str">
        <f t="shared" si="9"/>
        <v>NÃO</v>
      </c>
      <c r="O218" t="str">
        <f t="shared" si="10"/>
        <v/>
      </c>
      <c r="P218" s="50" t="str">
        <f t="shared" si="11"/>
        <v>45585207284290633ESCAVAÇÃO DE BLOCOS E CINTAS161545583</v>
      </c>
      <c r="Q218" s="1">
        <f>IF(A218=0,"",VLOOKUP($A218,RESUMO!$A$8:$B$83,2,FALSE))</f>
        <v>10</v>
      </c>
    </row>
    <row r="219" spans="1:17" x14ac:dyDescent="0.25">
      <c r="A219" s="51">
        <v>45585</v>
      </c>
      <c r="B219" s="1">
        <v>2</v>
      </c>
      <c r="C219" s="49" t="s">
        <v>153</v>
      </c>
      <c r="D219" s="52" t="s">
        <v>154</v>
      </c>
      <c r="E219" s="41" t="s">
        <v>338</v>
      </c>
      <c r="G219" s="55">
        <v>1350</v>
      </c>
      <c r="I219" s="55">
        <v>1350</v>
      </c>
      <c r="J219" s="1" t="s">
        <v>334</v>
      </c>
      <c r="K219" s="53" t="s">
        <v>51</v>
      </c>
      <c r="L219" s="1" t="s">
        <v>156</v>
      </c>
      <c r="N219" t="str">
        <f t="shared" si="9"/>
        <v>NÃO</v>
      </c>
      <c r="O219" t="str">
        <f t="shared" si="10"/>
        <v/>
      </c>
      <c r="P219" s="50" t="str">
        <f t="shared" si="11"/>
        <v>45585237052904870AREIA - PED. Nº 4909135045583</v>
      </c>
      <c r="Q219" s="1">
        <f>IF(A219=0,"",VLOOKUP($A219,RESUMO!$A$8:$B$83,2,FALSE))</f>
        <v>10</v>
      </c>
    </row>
    <row r="220" spans="1:17" x14ac:dyDescent="0.25">
      <c r="A220" s="51">
        <v>45585</v>
      </c>
      <c r="B220" s="1">
        <v>3</v>
      </c>
      <c r="C220" s="49" t="s">
        <v>304</v>
      </c>
      <c r="D220" s="52" t="s">
        <v>305</v>
      </c>
      <c r="E220" s="41" t="s">
        <v>234</v>
      </c>
      <c r="G220" s="55">
        <v>68.400000000000006</v>
      </c>
      <c r="I220" s="55">
        <v>68.400000000000006</v>
      </c>
      <c r="J220" s="1" t="s">
        <v>334</v>
      </c>
      <c r="K220" s="53" t="s">
        <v>21</v>
      </c>
      <c r="N220" t="str">
        <f t="shared" si="9"/>
        <v>NÃO</v>
      </c>
      <c r="O220" t="str">
        <f t="shared" si="10"/>
        <v/>
      </c>
      <c r="P220" s="50" t="str">
        <f t="shared" si="11"/>
        <v>45585310000000001REF. 09/202468,445583</v>
      </c>
      <c r="Q220" s="1">
        <f>IF(A220=0,"",VLOOKUP($A220,RESUMO!$A$8:$B$83,2,FALSE))</f>
        <v>10</v>
      </c>
    </row>
    <row r="221" spans="1:17" x14ac:dyDescent="0.25">
      <c r="A221" s="51">
        <v>45585</v>
      </c>
      <c r="B221" s="1">
        <v>3</v>
      </c>
      <c r="C221" s="49" t="s">
        <v>212</v>
      </c>
      <c r="D221" s="52" t="s">
        <v>213</v>
      </c>
      <c r="E221" s="41" t="s">
        <v>234</v>
      </c>
      <c r="G221" s="55">
        <v>1338.09</v>
      </c>
      <c r="I221" s="55">
        <v>1338.09</v>
      </c>
      <c r="J221" s="1" t="s">
        <v>334</v>
      </c>
      <c r="K221" s="53" t="s">
        <v>21</v>
      </c>
      <c r="N221" t="str">
        <f t="shared" si="9"/>
        <v>NÃO</v>
      </c>
      <c r="O221" t="str">
        <f t="shared" si="10"/>
        <v/>
      </c>
      <c r="P221" s="50" t="str">
        <f t="shared" si="11"/>
        <v>45585300360305000104REF. 09/20241338,0945583</v>
      </c>
      <c r="Q221" s="1">
        <f>IF(A221=0,"",VLOOKUP($A221,RESUMO!$A$8:$B$83,2,FALSE))</f>
        <v>10</v>
      </c>
    </row>
    <row r="222" spans="1:17" x14ac:dyDescent="0.25">
      <c r="A222" s="51">
        <v>45585</v>
      </c>
      <c r="B222" s="1">
        <v>3</v>
      </c>
      <c r="C222" s="49" t="s">
        <v>215</v>
      </c>
      <c r="D222" s="52" t="s">
        <v>216</v>
      </c>
      <c r="E222" s="41" t="s">
        <v>234</v>
      </c>
      <c r="G222" s="55">
        <v>6765.17</v>
      </c>
      <c r="I222" s="55">
        <v>6765.17</v>
      </c>
      <c r="J222" s="1" t="s">
        <v>334</v>
      </c>
      <c r="K222" s="53" t="s">
        <v>21</v>
      </c>
      <c r="N222" t="str">
        <f t="shared" si="9"/>
        <v>NÃO</v>
      </c>
      <c r="O222" t="str">
        <f t="shared" si="10"/>
        <v/>
      </c>
      <c r="P222" s="50" t="str">
        <f t="shared" si="11"/>
        <v>45585300394460000141REF. 09/20246765,1745583</v>
      </c>
      <c r="Q222" s="1">
        <f>IF(A222=0,"",VLOOKUP($A222,RESUMO!$A$8:$B$83,2,FALSE))</f>
        <v>10</v>
      </c>
    </row>
    <row r="223" spans="1:17" x14ac:dyDescent="0.25">
      <c r="A223" s="51">
        <v>45585</v>
      </c>
      <c r="B223" s="1">
        <v>3</v>
      </c>
      <c r="C223" s="49" t="s">
        <v>241</v>
      </c>
      <c r="D223" s="52" t="s">
        <v>242</v>
      </c>
      <c r="E223" s="41" t="s">
        <v>339</v>
      </c>
      <c r="G223" s="55">
        <v>370</v>
      </c>
      <c r="I223" s="55">
        <v>370</v>
      </c>
      <c r="J223" s="1" t="s">
        <v>333</v>
      </c>
      <c r="K223" s="53" t="s">
        <v>245</v>
      </c>
      <c r="N223" t="str">
        <f t="shared" si="9"/>
        <v>SIM</v>
      </c>
      <c r="O223" t="str">
        <f t="shared" si="10"/>
        <v/>
      </c>
      <c r="P223" s="50" t="str">
        <f t="shared" si="11"/>
        <v>45585307409393000130MARTELO - NF 2618937045588</v>
      </c>
      <c r="Q223" s="1">
        <f>IF(A223=0,"",VLOOKUP($A223,RESUMO!$A$8:$B$83,2,FALSE))</f>
        <v>10</v>
      </c>
    </row>
    <row r="224" spans="1:17" x14ac:dyDescent="0.25">
      <c r="A224" s="51">
        <v>45585</v>
      </c>
      <c r="B224" s="1">
        <v>3</v>
      </c>
      <c r="C224" s="49" t="s">
        <v>47</v>
      </c>
      <c r="D224" s="52" t="s">
        <v>48</v>
      </c>
      <c r="E224" s="41" t="s">
        <v>340</v>
      </c>
      <c r="G224" s="55">
        <v>999.9</v>
      </c>
      <c r="I224" s="55">
        <v>999.9</v>
      </c>
      <c r="J224" s="1" t="s">
        <v>341</v>
      </c>
      <c r="K224" s="53" t="s">
        <v>51</v>
      </c>
      <c r="N224" t="str">
        <f t="shared" si="9"/>
        <v>SIM</v>
      </c>
      <c r="O224" t="str">
        <f t="shared" si="10"/>
        <v/>
      </c>
      <c r="P224" s="50" t="str">
        <f t="shared" si="11"/>
        <v>45585332392731000116MATERIAIS DIVERSOS - NF 1341999,945587</v>
      </c>
      <c r="Q224" s="1">
        <f>IF(A224=0,"",VLOOKUP($A224,RESUMO!$A$8:$B$83,2,FALSE))</f>
        <v>10</v>
      </c>
    </row>
    <row r="225" spans="1:17" x14ac:dyDescent="0.25">
      <c r="A225" s="51">
        <v>45585</v>
      </c>
      <c r="B225" s="1">
        <v>3</v>
      </c>
      <c r="C225" s="49" t="s">
        <v>65</v>
      </c>
      <c r="D225" s="52" t="s">
        <v>66</v>
      </c>
      <c r="E225" s="41" t="s">
        <v>342</v>
      </c>
      <c r="G225" s="55">
        <v>549.19000000000005</v>
      </c>
      <c r="I225" s="55">
        <v>549.19000000000005</v>
      </c>
      <c r="J225" s="1" t="s">
        <v>322</v>
      </c>
      <c r="K225" s="53" t="s">
        <v>51</v>
      </c>
      <c r="N225" t="str">
        <f t="shared" si="9"/>
        <v>SIM</v>
      </c>
      <c r="O225" t="str">
        <f t="shared" si="10"/>
        <v/>
      </c>
      <c r="P225" s="50" t="str">
        <f t="shared" si="11"/>
        <v>45585302697297000383MATERIAIS ELÉTRICOS - NF 339434549,1945600</v>
      </c>
      <c r="Q225" s="1">
        <f>IF(A225=0,"",VLOOKUP($A225,RESUMO!$A$8:$B$83,2,FALSE))</f>
        <v>10</v>
      </c>
    </row>
    <row r="226" spans="1:17" x14ac:dyDescent="0.25">
      <c r="A226" s="51">
        <v>45585</v>
      </c>
      <c r="B226" s="1">
        <v>3</v>
      </c>
      <c r="C226" s="49" t="s">
        <v>290</v>
      </c>
      <c r="D226" s="52" t="s">
        <v>291</v>
      </c>
      <c r="E226" s="41" t="s">
        <v>343</v>
      </c>
      <c r="G226" s="55">
        <v>438.5</v>
      </c>
      <c r="I226" s="55">
        <v>438.5</v>
      </c>
      <c r="J226" s="1" t="s">
        <v>322</v>
      </c>
      <c r="K226" s="53" t="s">
        <v>245</v>
      </c>
      <c r="N226" t="str">
        <f t="shared" si="9"/>
        <v>SIM</v>
      </c>
      <c r="O226" t="str">
        <f t="shared" si="10"/>
        <v/>
      </c>
      <c r="P226" s="50" t="str">
        <f t="shared" si="11"/>
        <v>45585334713151000109CONTROLE TECNOLOGICO - NF 864438,545600</v>
      </c>
      <c r="Q226" s="1">
        <f>IF(A226=0,"",VLOOKUP($A226,RESUMO!$A$8:$B$83,2,FALSE))</f>
        <v>10</v>
      </c>
    </row>
    <row r="227" spans="1:17" x14ac:dyDescent="0.25">
      <c r="A227" s="51">
        <v>45601</v>
      </c>
      <c r="B227" s="1">
        <v>2</v>
      </c>
      <c r="C227" s="49" t="s">
        <v>81</v>
      </c>
      <c r="D227" s="52" t="s">
        <v>82</v>
      </c>
      <c r="E227" s="41" t="s">
        <v>344</v>
      </c>
      <c r="G227" s="55">
        <v>847.2</v>
      </c>
      <c r="I227" s="55">
        <v>847.2</v>
      </c>
      <c r="J227" s="1" t="s">
        <v>345</v>
      </c>
      <c r="K227" s="53" t="s">
        <v>21</v>
      </c>
      <c r="L227" s="1" t="s">
        <v>84</v>
      </c>
      <c r="N227" t="str">
        <f t="shared" si="9"/>
        <v>NÃO</v>
      </c>
      <c r="O227" t="str">
        <f t="shared" si="10"/>
        <v/>
      </c>
      <c r="P227" s="50" t="str">
        <f t="shared" si="11"/>
        <v>45601227648990687REF. 10/2024847,245602</v>
      </c>
      <c r="Q227" s="1">
        <f>IF(A227=0,"",VLOOKUP($A227,RESUMO!$A$8:$B$83,2,FALSE))</f>
        <v>11</v>
      </c>
    </row>
    <row r="228" spans="1:17" x14ac:dyDescent="0.25">
      <c r="A228" s="51">
        <v>45601</v>
      </c>
      <c r="B228" s="1">
        <v>2</v>
      </c>
      <c r="C228" s="49" t="s">
        <v>85</v>
      </c>
      <c r="D228" s="52" t="s">
        <v>86</v>
      </c>
      <c r="E228" s="41" t="s">
        <v>344</v>
      </c>
      <c r="G228" s="55">
        <v>372</v>
      </c>
      <c r="I228" s="55">
        <v>372</v>
      </c>
      <c r="J228" s="1" t="s">
        <v>345</v>
      </c>
      <c r="K228" s="53" t="s">
        <v>21</v>
      </c>
      <c r="L228" s="1" t="s">
        <v>84</v>
      </c>
      <c r="N228" t="str">
        <f t="shared" si="9"/>
        <v>NÃO</v>
      </c>
      <c r="O228" t="str">
        <f t="shared" si="10"/>
        <v/>
      </c>
      <c r="P228" s="50" t="str">
        <f t="shared" si="11"/>
        <v>45601210000000002REF. 10/202437245602</v>
      </c>
      <c r="Q228" s="1">
        <f>IF(A228=0,"",VLOOKUP($A228,RESUMO!$A$8:$B$83,2,FALSE))</f>
        <v>11</v>
      </c>
    </row>
    <row r="229" spans="1:17" x14ac:dyDescent="0.25">
      <c r="A229" s="51">
        <v>45601</v>
      </c>
      <c r="B229" s="1">
        <v>2</v>
      </c>
      <c r="C229" s="49" t="s">
        <v>88</v>
      </c>
      <c r="D229" s="52" t="s">
        <v>57</v>
      </c>
      <c r="E229" s="41" t="s">
        <v>344</v>
      </c>
      <c r="G229" s="55">
        <v>135</v>
      </c>
      <c r="I229" s="55">
        <v>135</v>
      </c>
      <c r="J229" s="1" t="s">
        <v>345</v>
      </c>
      <c r="K229" s="53" t="s">
        <v>42</v>
      </c>
      <c r="L229" s="1" t="s">
        <v>84</v>
      </c>
      <c r="N229" t="str">
        <f t="shared" si="9"/>
        <v>NÃO</v>
      </c>
      <c r="O229" t="str">
        <f t="shared" si="10"/>
        <v/>
      </c>
      <c r="P229" s="50" t="str">
        <f t="shared" si="11"/>
        <v>45601210000000003REF. 10/202413545602</v>
      </c>
      <c r="Q229" s="1">
        <f>IF(A229=0,"",VLOOKUP($A229,RESUMO!$A$8:$B$83,2,FALSE))</f>
        <v>11</v>
      </c>
    </row>
    <row r="230" spans="1:17" x14ac:dyDescent="0.25">
      <c r="A230" s="51">
        <v>45601</v>
      </c>
      <c r="B230" s="1">
        <v>3</v>
      </c>
      <c r="C230" s="49" t="s">
        <v>241</v>
      </c>
      <c r="D230" s="52" t="s">
        <v>242</v>
      </c>
      <c r="E230" s="41" t="s">
        <v>346</v>
      </c>
      <c r="G230" s="55">
        <v>640</v>
      </c>
      <c r="I230" s="55">
        <v>640</v>
      </c>
      <c r="J230" s="1" t="s">
        <v>347</v>
      </c>
      <c r="K230" s="53" t="s">
        <v>245</v>
      </c>
      <c r="N230" t="str">
        <f t="shared" si="9"/>
        <v>SIM</v>
      </c>
      <c r="O230" t="str">
        <f t="shared" si="10"/>
        <v/>
      </c>
      <c r="P230" s="50" t="str">
        <f t="shared" si="11"/>
        <v>45601307409393000130MOTOR, MANGOTE E COMPACTADOR - NF 2648664045614</v>
      </c>
      <c r="Q230" s="1">
        <f>IF(A230=0,"",VLOOKUP($A230,RESUMO!$A$8:$B$83,2,FALSE))</f>
        <v>11</v>
      </c>
    </row>
    <row r="231" spans="1:17" x14ac:dyDescent="0.25">
      <c r="A231" s="51">
        <v>45601</v>
      </c>
      <c r="B231" s="1">
        <v>3</v>
      </c>
      <c r="C231" s="49" t="s">
        <v>157</v>
      </c>
      <c r="D231" s="52" t="s">
        <v>124</v>
      </c>
      <c r="E231" s="41" t="s">
        <v>348</v>
      </c>
      <c r="G231" s="55">
        <v>263.02</v>
      </c>
      <c r="I231" s="55">
        <v>263.02</v>
      </c>
      <c r="J231" s="1" t="s">
        <v>349</v>
      </c>
      <c r="K231" s="53" t="s">
        <v>51</v>
      </c>
      <c r="N231" t="str">
        <f t="shared" si="9"/>
        <v>SIM</v>
      </c>
      <c r="O231" t="str">
        <f t="shared" si="10"/>
        <v/>
      </c>
      <c r="P231" s="50" t="str">
        <f t="shared" si="11"/>
        <v>45601317250275000348TUBO - NF 487419263,0245608</v>
      </c>
      <c r="Q231" s="1">
        <f>IF(A231=0,"",VLOOKUP($A231,RESUMO!$A$8:$B$83,2,FALSE))</f>
        <v>11</v>
      </c>
    </row>
    <row r="232" spans="1:17" x14ac:dyDescent="0.25">
      <c r="A232" s="51">
        <v>45601</v>
      </c>
      <c r="B232" s="1">
        <v>3</v>
      </c>
      <c r="C232" s="49" t="s">
        <v>47</v>
      </c>
      <c r="D232" s="52" t="s">
        <v>48</v>
      </c>
      <c r="E232" s="41" t="s">
        <v>350</v>
      </c>
      <c r="G232" s="55">
        <v>945.3</v>
      </c>
      <c r="I232" s="55">
        <v>945.3</v>
      </c>
      <c r="J232" s="1" t="s">
        <v>349</v>
      </c>
      <c r="K232" s="53" t="s">
        <v>51</v>
      </c>
      <c r="N232" t="str">
        <f t="shared" si="9"/>
        <v>SIM</v>
      </c>
      <c r="O232" t="str">
        <f t="shared" si="10"/>
        <v/>
      </c>
      <c r="P232" s="50" t="str">
        <f t="shared" si="11"/>
        <v>45601332392731000116MATERIAIS DIVERSOS - NF 1559945,345608</v>
      </c>
      <c r="Q232" s="1">
        <f>IF(A232=0,"",VLOOKUP($A232,RESUMO!$A$8:$B$83,2,FALSE))</f>
        <v>11</v>
      </c>
    </row>
    <row r="233" spans="1:17" x14ac:dyDescent="0.25">
      <c r="A233" s="51">
        <v>45601</v>
      </c>
      <c r="B233" s="1">
        <v>3</v>
      </c>
      <c r="C233" s="49" t="s">
        <v>241</v>
      </c>
      <c r="D233" s="52" t="s">
        <v>242</v>
      </c>
      <c r="E233" s="41" t="s">
        <v>351</v>
      </c>
      <c r="G233" s="55">
        <v>640</v>
      </c>
      <c r="I233" s="55">
        <v>640</v>
      </c>
      <c r="J233" s="1" t="s">
        <v>352</v>
      </c>
      <c r="K233" s="53" t="s">
        <v>245</v>
      </c>
      <c r="N233" t="str">
        <f t="shared" si="9"/>
        <v>SIM</v>
      </c>
      <c r="O233" t="str">
        <f t="shared" si="10"/>
        <v/>
      </c>
      <c r="P233" s="50" t="str">
        <f t="shared" si="11"/>
        <v>45601307409393000130POLICORTE E SERRA DE BANCADA - NF 2640564045605</v>
      </c>
      <c r="Q233" s="1">
        <f>IF(A233=0,"",VLOOKUP($A233,RESUMO!$A$8:$B$83,2,FALSE))</f>
        <v>11</v>
      </c>
    </row>
    <row r="234" spans="1:17" x14ac:dyDescent="0.25">
      <c r="A234" s="51">
        <v>45601</v>
      </c>
      <c r="B234" s="1">
        <v>2</v>
      </c>
      <c r="C234" s="49" t="s">
        <v>153</v>
      </c>
      <c r="D234" s="52" t="s">
        <v>154</v>
      </c>
      <c r="E234" s="41" t="s">
        <v>353</v>
      </c>
      <c r="G234" s="55">
        <v>2720</v>
      </c>
      <c r="I234" s="55">
        <v>2720</v>
      </c>
      <c r="J234" s="1" t="s">
        <v>345</v>
      </c>
      <c r="K234" s="53" t="s">
        <v>51</v>
      </c>
      <c r="L234" s="1" t="s">
        <v>156</v>
      </c>
      <c r="N234" t="str">
        <f t="shared" si="9"/>
        <v>NÃO</v>
      </c>
      <c r="O234" t="str">
        <f t="shared" si="10"/>
        <v/>
      </c>
      <c r="P234" s="50" t="str">
        <f t="shared" si="11"/>
        <v>45601237052904870BRITA E AREIA - PED; 4926 / 4930272045602</v>
      </c>
      <c r="Q234" s="1">
        <f>IF(A234=0,"",VLOOKUP($A234,RESUMO!$A$8:$B$83,2,FALSE))</f>
        <v>11</v>
      </c>
    </row>
    <row r="235" spans="1:17" x14ac:dyDescent="0.25">
      <c r="A235" s="51">
        <v>45601</v>
      </c>
      <c r="B235" s="1">
        <v>2</v>
      </c>
      <c r="C235" s="49" t="s">
        <v>29</v>
      </c>
      <c r="D235" s="52" t="s">
        <v>30</v>
      </c>
      <c r="E235" s="41" t="s">
        <v>31</v>
      </c>
      <c r="G235" s="55">
        <v>206</v>
      </c>
      <c r="I235" s="55">
        <v>206</v>
      </c>
      <c r="J235" s="1" t="s">
        <v>345</v>
      </c>
      <c r="K235" s="53" t="s">
        <v>32</v>
      </c>
      <c r="L235" s="1" t="s">
        <v>33</v>
      </c>
      <c r="N235" t="str">
        <f t="shared" si="9"/>
        <v>SIM</v>
      </c>
      <c r="O235" t="str">
        <f t="shared" si="10"/>
        <v/>
      </c>
      <c r="P235" s="50" t="str">
        <f t="shared" si="11"/>
        <v>45601207834753000141PLOTAGENS - NF A EMITIR20645602</v>
      </c>
      <c r="Q235" s="1">
        <f>IF(A235=0,"",VLOOKUP($A235,RESUMO!$A$8:$B$83,2,FALSE))</f>
        <v>11</v>
      </c>
    </row>
    <row r="236" spans="1:17" x14ac:dyDescent="0.25">
      <c r="A236" s="51">
        <v>45601</v>
      </c>
      <c r="B236" s="1">
        <v>2</v>
      </c>
      <c r="C236" s="49" t="s">
        <v>281</v>
      </c>
      <c r="D236" s="52" t="s">
        <v>282</v>
      </c>
      <c r="E236" s="41" t="s">
        <v>354</v>
      </c>
      <c r="G236" s="55">
        <v>7714</v>
      </c>
      <c r="I236" s="55">
        <v>7714</v>
      </c>
      <c r="J236" s="1" t="s">
        <v>345</v>
      </c>
      <c r="K236" s="53" t="s">
        <v>284</v>
      </c>
      <c r="L236" s="1" t="s">
        <v>355</v>
      </c>
      <c r="N236" t="str">
        <f t="shared" si="9"/>
        <v>SIM</v>
      </c>
      <c r="O236" t="str">
        <f t="shared" si="10"/>
        <v/>
      </c>
      <c r="P236" s="50" t="str">
        <f t="shared" si="11"/>
        <v>45601252675571000120PARC. 9/18 - NF A EMITIR771445602</v>
      </c>
      <c r="Q236" s="1">
        <f>IF(A236=0,"",VLOOKUP($A236,RESUMO!$A$8:$B$83,2,FALSE))</f>
        <v>11</v>
      </c>
    </row>
    <row r="237" spans="1:17" x14ac:dyDescent="0.25">
      <c r="A237" s="51">
        <v>45601</v>
      </c>
      <c r="B237" s="1">
        <v>2</v>
      </c>
      <c r="C237" s="49" t="s">
        <v>81</v>
      </c>
      <c r="D237" s="52" t="s">
        <v>82</v>
      </c>
      <c r="E237" s="41" t="s">
        <v>356</v>
      </c>
      <c r="G237" s="55">
        <v>3306</v>
      </c>
      <c r="I237" s="55">
        <v>3306</v>
      </c>
      <c r="J237" s="1" t="s">
        <v>345</v>
      </c>
      <c r="K237" s="53" t="s">
        <v>284</v>
      </c>
      <c r="L237" s="1" t="s">
        <v>84</v>
      </c>
      <c r="N237" t="str">
        <f t="shared" si="9"/>
        <v>NÃO</v>
      </c>
      <c r="O237" t="str">
        <f t="shared" si="10"/>
        <v/>
      </c>
      <c r="P237" s="50" t="str">
        <f t="shared" si="11"/>
        <v>45601227648990687PARC. 9/18 330645602</v>
      </c>
      <c r="Q237" s="1">
        <f>IF(A237=0,"",VLOOKUP($A237,RESUMO!$A$8:$B$83,2,FALSE))</f>
        <v>11</v>
      </c>
    </row>
    <row r="238" spans="1:17" x14ac:dyDescent="0.25">
      <c r="A238" s="51">
        <v>45601</v>
      </c>
      <c r="B238" s="1">
        <v>5</v>
      </c>
      <c r="C238" s="49" t="s">
        <v>357</v>
      </c>
      <c r="D238" s="52" t="s">
        <v>358</v>
      </c>
      <c r="E238" s="41" t="s">
        <v>269</v>
      </c>
      <c r="G238" s="55">
        <v>60</v>
      </c>
      <c r="I238" s="55">
        <v>60</v>
      </c>
      <c r="J238" s="1" t="s">
        <v>359</v>
      </c>
      <c r="K238" s="53" t="s">
        <v>42</v>
      </c>
      <c r="N238" t="str">
        <f t="shared" si="9"/>
        <v>NÃO</v>
      </c>
      <c r="O238" t="str">
        <f t="shared" si="10"/>
        <v>SIM</v>
      </c>
      <c r="P238" s="50" t="str">
        <f t="shared" si="11"/>
        <v>45601504359703643MOTOBOY PARAFUSOS6045595</v>
      </c>
      <c r="Q238" s="1">
        <f>IF(A238=0,"",VLOOKUP($A238,RESUMO!$A$8:$B$83,2,FALSE))</f>
        <v>11</v>
      </c>
    </row>
    <row r="239" spans="1:17" x14ac:dyDescent="0.25">
      <c r="A239" s="51">
        <v>45601</v>
      </c>
      <c r="B239" s="1">
        <v>5</v>
      </c>
      <c r="C239" s="49" t="s">
        <v>357</v>
      </c>
      <c r="D239" s="52" t="s">
        <v>358</v>
      </c>
      <c r="E239" s="41" t="s">
        <v>269</v>
      </c>
      <c r="G239" s="55">
        <v>60</v>
      </c>
      <c r="I239" s="55">
        <v>60</v>
      </c>
      <c r="J239" s="1" t="s">
        <v>359</v>
      </c>
      <c r="K239" s="53" t="s">
        <v>42</v>
      </c>
      <c r="N239" t="str">
        <f t="shared" si="9"/>
        <v>NÃO</v>
      </c>
      <c r="O239" t="str">
        <f t="shared" si="10"/>
        <v>SIM</v>
      </c>
      <c r="P239" s="50" t="str">
        <f t="shared" si="11"/>
        <v>45601504359703643MOTOBOY PARAFUSOS6045595</v>
      </c>
      <c r="Q239" s="1">
        <f>IF(A239=0,"",VLOOKUP($A239,RESUMO!$A$8:$B$83,2,FALSE))</f>
        <v>11</v>
      </c>
    </row>
    <row r="240" spans="1:17" x14ac:dyDescent="0.25">
      <c r="A240" s="51">
        <v>45601</v>
      </c>
      <c r="B240" s="1">
        <v>5</v>
      </c>
      <c r="C240" s="49" t="s">
        <v>360</v>
      </c>
      <c r="D240" s="52" t="s">
        <v>361</v>
      </c>
      <c r="E240" s="41" t="s">
        <v>362</v>
      </c>
      <c r="G240" s="55">
        <v>240</v>
      </c>
      <c r="I240" s="55">
        <v>240</v>
      </c>
      <c r="J240" s="1" t="s">
        <v>328</v>
      </c>
      <c r="K240" s="53" t="s">
        <v>51</v>
      </c>
      <c r="N240" t="str">
        <f t="shared" si="9"/>
        <v>NÃO</v>
      </c>
      <c r="O240" t="str">
        <f t="shared" si="10"/>
        <v>SIM</v>
      </c>
      <c r="P240" s="50" t="str">
        <f t="shared" si="11"/>
        <v>45601531994729293PARAFUSOS 24045593</v>
      </c>
      <c r="Q240" s="1">
        <f>IF(A240=0,"",VLOOKUP($A240,RESUMO!$A$8:$B$83,2,FALSE))</f>
        <v>11</v>
      </c>
    </row>
    <row r="241" spans="1:17" x14ac:dyDescent="0.25">
      <c r="A241" s="51">
        <v>45601</v>
      </c>
      <c r="B241" s="1">
        <v>1</v>
      </c>
      <c r="C241" s="49" t="s">
        <v>93</v>
      </c>
      <c r="D241" s="52" t="s">
        <v>94</v>
      </c>
      <c r="E241" s="41" t="s">
        <v>19</v>
      </c>
      <c r="G241" s="55">
        <v>2142.77</v>
      </c>
      <c r="I241" s="55">
        <v>2142.77</v>
      </c>
      <c r="J241" s="1" t="s">
        <v>345</v>
      </c>
      <c r="K241" s="53" t="s">
        <v>21</v>
      </c>
      <c r="L241" t="s">
        <v>133</v>
      </c>
      <c r="N241" t="str">
        <f t="shared" si="9"/>
        <v>NÃO</v>
      </c>
      <c r="O241" t="str">
        <f t="shared" si="10"/>
        <v/>
      </c>
      <c r="P241" s="50" t="str">
        <f t="shared" si="11"/>
        <v>45601110526143614SALÁRIO2142,7745602</v>
      </c>
      <c r="Q241" s="1">
        <f>IF(A241=0,"",VLOOKUP($A241,RESUMO!$A$8:$B$83,2,FALSE))</f>
        <v>11</v>
      </c>
    </row>
    <row r="242" spans="1:17" x14ac:dyDescent="0.25">
      <c r="A242" s="51">
        <v>45601</v>
      </c>
      <c r="B242" s="1">
        <v>1</v>
      </c>
      <c r="C242" s="49" t="s">
        <v>17</v>
      </c>
      <c r="D242" s="52" t="s">
        <v>18</v>
      </c>
      <c r="E242" s="41" t="s">
        <v>19</v>
      </c>
      <c r="G242" s="55">
        <v>1437.17</v>
      </c>
      <c r="I242" s="55">
        <v>1437.17</v>
      </c>
      <c r="J242" s="1" t="s">
        <v>345</v>
      </c>
      <c r="K242" s="53" t="s">
        <v>21</v>
      </c>
      <c r="L242" s="1" t="s">
        <v>22</v>
      </c>
      <c r="N242" t="str">
        <f t="shared" si="9"/>
        <v>NÃO</v>
      </c>
      <c r="O242" t="str">
        <f t="shared" si="10"/>
        <v/>
      </c>
      <c r="P242" s="50" t="str">
        <f t="shared" si="11"/>
        <v>45601184655364220SALÁRIO1437,1745602</v>
      </c>
      <c r="Q242" s="1">
        <f>IF(A242=0,"",VLOOKUP($A242,RESUMO!$A$8:$B$83,2,FALSE))</f>
        <v>11</v>
      </c>
    </row>
    <row r="243" spans="1:17" x14ac:dyDescent="0.25">
      <c r="A243" s="51">
        <v>45601</v>
      </c>
      <c r="B243" s="1">
        <v>1</v>
      </c>
      <c r="C243" s="49" t="s">
        <v>23</v>
      </c>
      <c r="D243" s="52" t="s">
        <v>24</v>
      </c>
      <c r="E243" s="41" t="s">
        <v>19</v>
      </c>
      <c r="G243" s="55">
        <v>1345.92</v>
      </c>
      <c r="I243" s="55">
        <v>1345.92</v>
      </c>
      <c r="J243" s="1" t="s">
        <v>345</v>
      </c>
      <c r="K243" s="53" t="s">
        <v>21</v>
      </c>
      <c r="L243" s="1" t="s">
        <v>25</v>
      </c>
      <c r="N243" t="str">
        <f t="shared" si="9"/>
        <v>NÃO</v>
      </c>
      <c r="O243" t="str">
        <f t="shared" si="10"/>
        <v/>
      </c>
      <c r="P243" s="50" t="str">
        <f t="shared" si="11"/>
        <v>45601101627337636SALÁRIO1345,9245602</v>
      </c>
      <c r="Q243" s="1">
        <f>IF(A243=0,"",VLOOKUP($A243,RESUMO!$A$8:$B$83,2,FALSE))</f>
        <v>11</v>
      </c>
    </row>
    <row r="244" spans="1:17" x14ac:dyDescent="0.25">
      <c r="A244" s="51">
        <v>45601</v>
      </c>
      <c r="B244" s="1">
        <v>1</v>
      </c>
      <c r="C244" s="49" t="s">
        <v>147</v>
      </c>
      <c r="D244" s="52" t="s">
        <v>148</v>
      </c>
      <c r="E244" s="41" t="s">
        <v>19</v>
      </c>
      <c r="G244" s="55">
        <v>1050.1600000000001</v>
      </c>
      <c r="I244" s="55">
        <v>1050.1600000000001</v>
      </c>
      <c r="J244" s="1" t="s">
        <v>345</v>
      </c>
      <c r="K244" s="53" t="s">
        <v>21</v>
      </c>
      <c r="L244" s="1" t="s">
        <v>149</v>
      </c>
      <c r="N244" t="str">
        <f t="shared" si="9"/>
        <v>NÃO</v>
      </c>
      <c r="O244" t="str">
        <f t="shared" si="10"/>
        <v/>
      </c>
      <c r="P244" s="50" t="str">
        <f t="shared" si="11"/>
        <v>45601106493573610SALÁRIO1050,1645602</v>
      </c>
      <c r="Q244" s="1">
        <f>IF(A244=0,"",VLOOKUP($A244,RESUMO!$A$8:$B$83,2,FALSE))</f>
        <v>11</v>
      </c>
    </row>
    <row r="245" spans="1:17" x14ac:dyDescent="0.25">
      <c r="A245" s="51">
        <v>45601</v>
      </c>
      <c r="B245" s="1">
        <v>1</v>
      </c>
      <c r="C245" s="49" t="s">
        <v>150</v>
      </c>
      <c r="D245" s="52" t="s">
        <v>151</v>
      </c>
      <c r="E245" s="41" t="s">
        <v>19</v>
      </c>
      <c r="G245" s="55">
        <v>743.27</v>
      </c>
      <c r="I245" s="55">
        <v>743.27</v>
      </c>
      <c r="J245" s="1" t="s">
        <v>345</v>
      </c>
      <c r="K245" s="53" t="s">
        <v>21</v>
      </c>
      <c r="L245" s="1" t="s">
        <v>152</v>
      </c>
      <c r="N245" t="str">
        <f t="shared" si="9"/>
        <v>NÃO</v>
      </c>
      <c r="O245" t="str">
        <f t="shared" si="10"/>
        <v/>
      </c>
      <c r="P245" s="50" t="str">
        <f t="shared" si="11"/>
        <v>45601103124439600SALÁRIO743,2745602</v>
      </c>
      <c r="Q245" s="1">
        <f>IF(A245=0,"",VLOOKUP($A245,RESUMO!$A$8:$B$83,2,FALSE))</f>
        <v>11</v>
      </c>
    </row>
    <row r="246" spans="1:17" x14ac:dyDescent="0.25">
      <c r="A246" s="51">
        <v>45601</v>
      </c>
      <c r="B246" s="1">
        <v>1</v>
      </c>
      <c r="C246" s="49" t="s">
        <v>246</v>
      </c>
      <c r="D246" s="52" t="s">
        <v>247</v>
      </c>
      <c r="E246" s="41" t="s">
        <v>19</v>
      </c>
      <c r="G246" s="55">
        <v>1001.14</v>
      </c>
      <c r="I246" s="55">
        <v>1001.14</v>
      </c>
      <c r="J246" s="1" t="s">
        <v>345</v>
      </c>
      <c r="K246" s="53" t="s">
        <v>21</v>
      </c>
      <c r="L246" s="1" t="s">
        <v>258</v>
      </c>
      <c r="N246" t="str">
        <f t="shared" si="9"/>
        <v>NÃO</v>
      </c>
      <c r="O246" t="str">
        <f t="shared" si="10"/>
        <v/>
      </c>
      <c r="P246" s="50" t="str">
        <f t="shared" si="11"/>
        <v>45601170428051600SALÁRIO1001,1445602</v>
      </c>
      <c r="Q246" s="1">
        <f>IF(A246=0,"",VLOOKUP($A246,RESUMO!$A$8:$B$83,2,FALSE))</f>
        <v>11</v>
      </c>
    </row>
    <row r="247" spans="1:17" x14ac:dyDescent="0.25">
      <c r="A247" s="51">
        <v>45601</v>
      </c>
      <c r="B247" s="1">
        <v>1</v>
      </c>
      <c r="C247" s="49" t="s">
        <v>93</v>
      </c>
      <c r="D247" s="52" t="s">
        <v>94</v>
      </c>
      <c r="E247" s="41" t="s">
        <v>95</v>
      </c>
      <c r="G247" s="55">
        <v>41.5</v>
      </c>
      <c r="H247" s="58">
        <v>19</v>
      </c>
      <c r="I247" s="55">
        <v>788.5</v>
      </c>
      <c r="J247" s="1" t="s">
        <v>345</v>
      </c>
      <c r="K247" s="53" t="s">
        <v>21</v>
      </c>
      <c r="L247" t="s">
        <v>133</v>
      </c>
      <c r="N247" t="str">
        <f t="shared" si="9"/>
        <v>NÃO</v>
      </c>
      <c r="O247" t="str">
        <f t="shared" si="10"/>
        <v/>
      </c>
      <c r="P247" s="50" t="str">
        <f t="shared" si="11"/>
        <v>45601110526143614TRANSPORTE41,545602</v>
      </c>
      <c r="Q247" s="1">
        <f>IF(A247=0,"",VLOOKUP($A247,RESUMO!$A$8:$B$83,2,FALSE))</f>
        <v>11</v>
      </c>
    </row>
    <row r="248" spans="1:17" x14ac:dyDescent="0.25">
      <c r="A248" s="51">
        <v>45601</v>
      </c>
      <c r="B248" s="1">
        <v>1</v>
      </c>
      <c r="C248" s="49" t="s">
        <v>17</v>
      </c>
      <c r="D248" s="52" t="s">
        <v>18</v>
      </c>
      <c r="E248" s="41" t="s">
        <v>95</v>
      </c>
      <c r="G248" s="55">
        <v>49.9</v>
      </c>
      <c r="H248" s="58">
        <v>0</v>
      </c>
      <c r="I248" s="55">
        <v>49.9</v>
      </c>
      <c r="J248" s="1" t="s">
        <v>345</v>
      </c>
      <c r="K248" s="53" t="s">
        <v>21</v>
      </c>
      <c r="L248" s="1" t="s">
        <v>22</v>
      </c>
      <c r="N248" t="str">
        <f t="shared" si="9"/>
        <v>NÃO</v>
      </c>
      <c r="O248" t="str">
        <f t="shared" si="10"/>
        <v/>
      </c>
      <c r="P248" s="50" t="str">
        <f t="shared" si="11"/>
        <v>45601184655364220TRANSPORTE49,945602</v>
      </c>
      <c r="Q248" s="1">
        <f>IF(A248=0,"",VLOOKUP($A248,RESUMO!$A$8:$B$83,2,FALSE))</f>
        <v>11</v>
      </c>
    </row>
    <row r="249" spans="1:17" x14ac:dyDescent="0.25">
      <c r="A249" s="51">
        <v>45601</v>
      </c>
      <c r="B249" s="1">
        <v>1</v>
      </c>
      <c r="C249" s="49" t="s">
        <v>23</v>
      </c>
      <c r="D249" s="52" t="s">
        <v>24</v>
      </c>
      <c r="E249" s="41" t="s">
        <v>95</v>
      </c>
      <c r="G249" s="55">
        <v>43.5</v>
      </c>
      <c r="H249" s="58">
        <v>17</v>
      </c>
      <c r="I249" s="55">
        <v>739.5</v>
      </c>
      <c r="J249" s="1" t="s">
        <v>345</v>
      </c>
      <c r="K249" s="53" t="s">
        <v>21</v>
      </c>
      <c r="L249" s="1" t="s">
        <v>25</v>
      </c>
      <c r="N249" t="str">
        <f t="shared" si="9"/>
        <v>NÃO</v>
      </c>
      <c r="O249" t="str">
        <f t="shared" si="10"/>
        <v/>
      </c>
      <c r="P249" s="50" t="str">
        <f t="shared" si="11"/>
        <v>45601101627337636TRANSPORTE43,545602</v>
      </c>
      <c r="Q249" s="1">
        <f>IF(A249=0,"",VLOOKUP($A249,RESUMO!$A$8:$B$83,2,FALSE))</f>
        <v>11</v>
      </c>
    </row>
    <row r="250" spans="1:17" x14ac:dyDescent="0.25">
      <c r="A250" s="51">
        <v>45601</v>
      </c>
      <c r="B250" s="1">
        <v>1</v>
      </c>
      <c r="C250" s="49" t="s">
        <v>150</v>
      </c>
      <c r="D250" s="52" t="s">
        <v>151</v>
      </c>
      <c r="E250" s="41" t="s">
        <v>95</v>
      </c>
      <c r="G250" s="55">
        <v>41.5</v>
      </c>
      <c r="H250" s="58">
        <v>17</v>
      </c>
      <c r="I250" s="55">
        <v>705.5</v>
      </c>
      <c r="J250" s="1" t="s">
        <v>345</v>
      </c>
      <c r="K250" s="53" t="s">
        <v>21</v>
      </c>
      <c r="L250" s="1" t="s">
        <v>152</v>
      </c>
      <c r="N250" t="str">
        <f t="shared" si="9"/>
        <v>NÃO</v>
      </c>
      <c r="O250" t="str">
        <f t="shared" si="10"/>
        <v/>
      </c>
      <c r="P250" s="50" t="str">
        <f t="shared" si="11"/>
        <v>45601103124439600TRANSPORTE41,545602</v>
      </c>
      <c r="Q250" s="1">
        <f>IF(A250=0,"",VLOOKUP($A250,RESUMO!$A$8:$B$83,2,FALSE))</f>
        <v>11</v>
      </c>
    </row>
    <row r="251" spans="1:17" x14ac:dyDescent="0.25">
      <c r="A251" s="51">
        <v>45601</v>
      </c>
      <c r="B251" s="1">
        <v>1</v>
      </c>
      <c r="C251" s="49" t="s">
        <v>246</v>
      </c>
      <c r="D251" s="52" t="s">
        <v>247</v>
      </c>
      <c r="E251" s="41" t="s">
        <v>95</v>
      </c>
      <c r="G251" s="55">
        <v>36.4</v>
      </c>
      <c r="H251" s="58">
        <v>18</v>
      </c>
      <c r="I251" s="55">
        <v>655.19999999999993</v>
      </c>
      <c r="J251" s="1" t="s">
        <v>345</v>
      </c>
      <c r="K251" s="53" t="s">
        <v>21</v>
      </c>
      <c r="L251" s="1" t="s">
        <v>258</v>
      </c>
      <c r="N251" t="str">
        <f t="shared" si="9"/>
        <v>NÃO</v>
      </c>
      <c r="O251" t="str">
        <f t="shared" si="10"/>
        <v/>
      </c>
      <c r="P251" s="50" t="str">
        <f t="shared" si="11"/>
        <v>45601170428051600TRANSPORTE36,445602</v>
      </c>
      <c r="Q251" s="1">
        <f>IF(A251=0,"",VLOOKUP($A251,RESUMO!$A$8:$B$83,2,FALSE))</f>
        <v>11</v>
      </c>
    </row>
    <row r="252" spans="1:17" x14ac:dyDescent="0.25">
      <c r="A252" s="51">
        <v>45601</v>
      </c>
      <c r="B252" s="1">
        <v>1</v>
      </c>
      <c r="C252" s="49" t="s">
        <v>93</v>
      </c>
      <c r="D252" s="52" t="s">
        <v>94</v>
      </c>
      <c r="E252" s="41" t="s">
        <v>97</v>
      </c>
      <c r="G252" s="55">
        <v>4</v>
      </c>
      <c r="H252" s="58">
        <v>19</v>
      </c>
      <c r="I252" s="55">
        <v>76</v>
      </c>
      <c r="J252" s="1" t="s">
        <v>345</v>
      </c>
      <c r="K252" s="53" t="s">
        <v>21</v>
      </c>
      <c r="L252" t="s">
        <v>133</v>
      </c>
      <c r="N252" t="str">
        <f t="shared" si="9"/>
        <v>NÃO</v>
      </c>
      <c r="O252" t="str">
        <f t="shared" si="10"/>
        <v/>
      </c>
      <c r="P252" s="50" t="str">
        <f t="shared" si="11"/>
        <v>45601110526143614CAFÉ445602</v>
      </c>
      <c r="Q252" s="1">
        <f>IF(A252=0,"",VLOOKUP($A252,RESUMO!$A$8:$B$83,2,FALSE))</f>
        <v>11</v>
      </c>
    </row>
    <row r="253" spans="1:17" x14ac:dyDescent="0.25">
      <c r="A253" s="51">
        <v>45601</v>
      </c>
      <c r="B253" s="1">
        <v>1</v>
      </c>
      <c r="C253" s="49" t="s">
        <v>17</v>
      </c>
      <c r="D253" s="52" t="s">
        <v>18</v>
      </c>
      <c r="E253" s="41" t="s">
        <v>97</v>
      </c>
      <c r="G253" s="55">
        <v>4</v>
      </c>
      <c r="H253" s="58">
        <v>0</v>
      </c>
      <c r="I253" s="55">
        <v>4</v>
      </c>
      <c r="J253" s="1" t="s">
        <v>345</v>
      </c>
      <c r="K253" s="53" t="s">
        <v>21</v>
      </c>
      <c r="L253" s="1" t="s">
        <v>22</v>
      </c>
      <c r="N253" t="str">
        <f t="shared" si="9"/>
        <v>NÃO</v>
      </c>
      <c r="O253" t="str">
        <f t="shared" si="10"/>
        <v/>
      </c>
      <c r="P253" s="50" t="str">
        <f t="shared" si="11"/>
        <v>45601184655364220CAFÉ445602</v>
      </c>
      <c r="Q253" s="1">
        <f>IF(A253=0,"",VLOOKUP($A253,RESUMO!$A$8:$B$83,2,FALSE))</f>
        <v>11</v>
      </c>
    </row>
    <row r="254" spans="1:17" x14ac:dyDescent="0.25">
      <c r="A254" s="51">
        <v>45601</v>
      </c>
      <c r="B254" s="1">
        <v>1</v>
      </c>
      <c r="C254" s="49" t="s">
        <v>23</v>
      </c>
      <c r="D254" s="52" t="s">
        <v>24</v>
      </c>
      <c r="E254" s="41" t="s">
        <v>97</v>
      </c>
      <c r="G254" s="55">
        <v>4</v>
      </c>
      <c r="H254" s="58">
        <v>17</v>
      </c>
      <c r="I254" s="55">
        <v>68</v>
      </c>
      <c r="J254" s="1" t="s">
        <v>345</v>
      </c>
      <c r="K254" s="53" t="s">
        <v>21</v>
      </c>
      <c r="L254" s="1" t="s">
        <v>25</v>
      </c>
      <c r="N254" t="str">
        <f t="shared" si="9"/>
        <v>NÃO</v>
      </c>
      <c r="O254" t="str">
        <f t="shared" si="10"/>
        <v/>
      </c>
      <c r="P254" s="50" t="str">
        <f t="shared" si="11"/>
        <v>45601101627337636CAFÉ445602</v>
      </c>
      <c r="Q254" s="1">
        <f>IF(A254=0,"",VLOOKUP($A254,RESUMO!$A$8:$B$83,2,FALSE))</f>
        <v>11</v>
      </c>
    </row>
    <row r="255" spans="1:17" x14ac:dyDescent="0.25">
      <c r="A255" s="51">
        <v>45601</v>
      </c>
      <c r="B255" s="1">
        <v>1</v>
      </c>
      <c r="C255" s="49" t="s">
        <v>150</v>
      </c>
      <c r="D255" s="52" t="s">
        <v>151</v>
      </c>
      <c r="E255" s="41" t="s">
        <v>97</v>
      </c>
      <c r="G255" s="55">
        <v>4</v>
      </c>
      <c r="H255" s="58">
        <v>17</v>
      </c>
      <c r="I255" s="55">
        <v>68</v>
      </c>
      <c r="J255" s="1" t="s">
        <v>345</v>
      </c>
      <c r="K255" s="53" t="s">
        <v>21</v>
      </c>
      <c r="L255" s="1" t="s">
        <v>152</v>
      </c>
      <c r="N255" t="str">
        <f t="shared" si="9"/>
        <v>NÃO</v>
      </c>
      <c r="O255" t="str">
        <f t="shared" si="10"/>
        <v/>
      </c>
      <c r="P255" s="50" t="str">
        <f t="shared" si="11"/>
        <v>45601103124439600CAFÉ445602</v>
      </c>
      <c r="Q255" s="1">
        <f>IF(A255=0,"",VLOOKUP($A255,RESUMO!$A$8:$B$83,2,FALSE))</f>
        <v>11</v>
      </c>
    </row>
    <row r="256" spans="1:17" x14ac:dyDescent="0.25">
      <c r="A256" s="51">
        <v>45601</v>
      </c>
      <c r="B256" s="1">
        <v>1</v>
      </c>
      <c r="C256" s="49" t="s">
        <v>246</v>
      </c>
      <c r="D256" s="52" t="s">
        <v>247</v>
      </c>
      <c r="E256" s="41" t="s">
        <v>97</v>
      </c>
      <c r="G256" s="55">
        <v>4</v>
      </c>
      <c r="H256" s="58">
        <v>18</v>
      </c>
      <c r="I256" s="55">
        <v>72</v>
      </c>
      <c r="J256" s="1" t="s">
        <v>345</v>
      </c>
      <c r="K256" s="53" t="s">
        <v>21</v>
      </c>
      <c r="L256" s="1" t="s">
        <v>258</v>
      </c>
      <c r="N256" t="str">
        <f t="shared" si="9"/>
        <v>NÃO</v>
      </c>
      <c r="O256" t="str">
        <f t="shared" si="10"/>
        <v/>
      </c>
      <c r="P256" s="50" t="str">
        <f t="shared" si="11"/>
        <v>45601170428051600CAFÉ445602</v>
      </c>
      <c r="Q256" s="1">
        <f>IF(A256=0,"",VLOOKUP($A256,RESUMO!$A$8:$B$83,2,FALSE))</f>
        <v>11</v>
      </c>
    </row>
    <row r="257" spans="1:17" x14ac:dyDescent="0.25">
      <c r="A257" s="51">
        <v>45601</v>
      </c>
      <c r="B257" s="1">
        <v>4</v>
      </c>
      <c r="C257" s="49" t="s">
        <v>81</v>
      </c>
      <c r="D257" s="52" t="s">
        <v>82</v>
      </c>
      <c r="E257" s="41" t="s">
        <v>208</v>
      </c>
      <c r="G257" s="55">
        <v>20</v>
      </c>
      <c r="I257" s="55">
        <v>20</v>
      </c>
      <c r="J257" s="1" t="s">
        <v>345</v>
      </c>
      <c r="K257" s="53" t="s">
        <v>21</v>
      </c>
      <c r="L257" s="1" t="s">
        <v>84</v>
      </c>
      <c r="N257" t="str">
        <f t="shared" si="9"/>
        <v>NÃO</v>
      </c>
      <c r="O257" t="str">
        <f t="shared" si="10"/>
        <v/>
      </c>
      <c r="P257" s="50" t="str">
        <f t="shared" si="11"/>
        <v>45601427648990687FRETE UNIFORMES2045602</v>
      </c>
      <c r="Q257" s="1">
        <f>IF(A257=0,"",VLOOKUP($A257,RESUMO!$A$8:$B$83,2,FALSE))</f>
        <v>11</v>
      </c>
    </row>
    <row r="258" spans="1:17" x14ac:dyDescent="0.25">
      <c r="A258" s="51">
        <v>45601</v>
      </c>
      <c r="B258" s="1">
        <v>1</v>
      </c>
      <c r="C258" s="49" t="s">
        <v>306</v>
      </c>
      <c r="D258" s="52" t="s">
        <v>307</v>
      </c>
      <c r="E258" s="41" t="s">
        <v>257</v>
      </c>
      <c r="G258" s="55">
        <v>215</v>
      </c>
      <c r="H258" s="58">
        <v>12</v>
      </c>
      <c r="I258" s="55">
        <v>2580</v>
      </c>
      <c r="J258" s="1" t="s">
        <v>345</v>
      </c>
      <c r="K258" s="53" t="s">
        <v>21</v>
      </c>
      <c r="L258" s="1" t="s">
        <v>308</v>
      </c>
      <c r="N258" t="str">
        <f t="shared" ref="N258:N321" si="12">IF(ISERROR(SEARCH("NF",E258,1)),"NÃO","SIM")</f>
        <v>NÃO</v>
      </c>
      <c r="O258" t="str">
        <f t="shared" ref="O258:O321" si="13">IF($B258=5,"SIM","")</f>
        <v/>
      </c>
      <c r="P258" s="50" t="str">
        <f t="shared" ref="P258:P321" si="14">A258&amp;B258&amp;C258&amp;E258&amp;G258&amp;EDATE(J258,0)</f>
        <v>45601131699502668DIÁRIA21545602</v>
      </c>
      <c r="Q258" s="1">
        <f>IF(A258=0,"",VLOOKUP($A258,RESUMO!$A$8:$B$83,2,FALSE))</f>
        <v>11</v>
      </c>
    </row>
    <row r="259" spans="1:17" x14ac:dyDescent="0.25">
      <c r="A259" s="51">
        <v>45601</v>
      </c>
      <c r="B259" s="1">
        <v>1</v>
      </c>
      <c r="C259" s="49" t="s">
        <v>335</v>
      </c>
      <c r="D259" s="52" t="s">
        <v>336</v>
      </c>
      <c r="E259" s="41" t="s">
        <v>257</v>
      </c>
      <c r="G259" s="55">
        <v>215</v>
      </c>
      <c r="H259" s="58">
        <v>11</v>
      </c>
      <c r="I259" s="55">
        <v>2365</v>
      </c>
      <c r="J259" s="1" t="s">
        <v>345</v>
      </c>
      <c r="K259" s="53" t="s">
        <v>21</v>
      </c>
      <c r="L259" s="1" t="s">
        <v>337</v>
      </c>
      <c r="N259" t="str">
        <f t="shared" si="12"/>
        <v>NÃO</v>
      </c>
      <c r="O259" t="str">
        <f t="shared" si="13"/>
        <v/>
      </c>
      <c r="P259" s="50" t="str">
        <f t="shared" si="14"/>
        <v>45601100959416650DIÁRIA21545602</v>
      </c>
      <c r="Q259" s="1">
        <f>IF(A259=0,"",VLOOKUP($A259,RESUMO!$A$8:$B$83,2,FALSE))</f>
        <v>11</v>
      </c>
    </row>
    <row r="260" spans="1:17" x14ac:dyDescent="0.25">
      <c r="A260" s="51">
        <v>45616</v>
      </c>
      <c r="B260" s="1">
        <v>3</v>
      </c>
      <c r="C260" s="49" t="s">
        <v>194</v>
      </c>
      <c r="D260" s="52" t="s">
        <v>195</v>
      </c>
      <c r="E260" s="41" t="s">
        <v>363</v>
      </c>
      <c r="G260" s="55">
        <v>572</v>
      </c>
      <c r="I260" s="55">
        <v>572</v>
      </c>
      <c r="J260" s="1" t="s">
        <v>364</v>
      </c>
      <c r="K260" s="53" t="s">
        <v>21</v>
      </c>
      <c r="N260" t="str">
        <f t="shared" si="12"/>
        <v>SIM</v>
      </c>
      <c r="O260" t="str">
        <f t="shared" si="13"/>
        <v/>
      </c>
      <c r="P260" s="50" t="str">
        <f t="shared" si="14"/>
        <v>45616351708324000110UNIFORMES - NF 89557245617</v>
      </c>
      <c r="Q260" s="1">
        <f>IF(A260=0,"",VLOOKUP($A260,RESUMO!$A$8:$B$83,2,FALSE))</f>
        <v>12</v>
      </c>
    </row>
    <row r="261" spans="1:17" x14ac:dyDescent="0.25">
      <c r="A261" s="51">
        <v>45616</v>
      </c>
      <c r="B261" s="1">
        <v>5</v>
      </c>
      <c r="C261" s="49" t="s">
        <v>365</v>
      </c>
      <c r="D261" s="52" t="s">
        <v>366</v>
      </c>
      <c r="E261" s="41" t="s">
        <v>367</v>
      </c>
      <c r="G261" s="55">
        <v>2400</v>
      </c>
      <c r="I261" s="55">
        <v>2400</v>
      </c>
      <c r="J261" s="1" t="s">
        <v>322</v>
      </c>
      <c r="K261" s="53" t="s">
        <v>51</v>
      </c>
      <c r="N261" t="str">
        <f t="shared" si="12"/>
        <v>SIM</v>
      </c>
      <c r="O261" t="str">
        <f t="shared" si="13"/>
        <v>SIM</v>
      </c>
      <c r="P261" s="50" t="str">
        <f t="shared" si="14"/>
        <v>45616503562661000107CIMENTO - NF 132196240045600</v>
      </c>
      <c r="Q261" s="1">
        <f>IF(A261=0,"",VLOOKUP($A261,RESUMO!$A$8:$B$83,2,FALSE))</f>
        <v>12</v>
      </c>
    </row>
    <row r="262" spans="1:17" x14ac:dyDescent="0.25">
      <c r="A262" s="51">
        <v>45616</v>
      </c>
      <c r="B262" s="1">
        <v>3</v>
      </c>
      <c r="C262" s="49" t="s">
        <v>241</v>
      </c>
      <c r="D262" s="52" t="s">
        <v>242</v>
      </c>
      <c r="E262" s="41" t="s">
        <v>368</v>
      </c>
      <c r="G262" s="55">
        <v>640</v>
      </c>
      <c r="I262" s="55">
        <v>640</v>
      </c>
      <c r="J262" s="1" t="s">
        <v>369</v>
      </c>
      <c r="K262" s="53" t="s">
        <v>245</v>
      </c>
      <c r="N262" t="str">
        <f t="shared" si="12"/>
        <v>SIM</v>
      </c>
      <c r="O262" t="str">
        <f t="shared" si="13"/>
        <v/>
      </c>
      <c r="P262" s="50" t="str">
        <f t="shared" si="14"/>
        <v>45616307409393000130MARTELO - NF 2658264045621</v>
      </c>
      <c r="Q262" s="1">
        <f>IF(A262=0,"",VLOOKUP($A262,RESUMO!$A$8:$B$83,2,FALSE))</f>
        <v>12</v>
      </c>
    </row>
    <row r="263" spans="1:17" x14ac:dyDescent="0.25">
      <c r="A263" s="51">
        <v>45616</v>
      </c>
      <c r="B263" s="1">
        <v>3</v>
      </c>
      <c r="C263" s="49" t="s">
        <v>47</v>
      </c>
      <c r="D263" s="52" t="s">
        <v>48</v>
      </c>
      <c r="E263" s="41" t="s">
        <v>370</v>
      </c>
      <c r="G263" s="55">
        <v>630.79999999999995</v>
      </c>
      <c r="I263" s="55">
        <v>630.79999999999995</v>
      </c>
      <c r="J263" s="1" t="s">
        <v>364</v>
      </c>
      <c r="K263" s="53" t="s">
        <v>51</v>
      </c>
      <c r="N263" t="str">
        <f t="shared" si="12"/>
        <v>SIM</v>
      </c>
      <c r="O263" t="str">
        <f t="shared" si="13"/>
        <v/>
      </c>
      <c r="P263" s="50" t="str">
        <f t="shared" si="14"/>
        <v>45616332392731000116LONA E FITA - NF 2903630,845617</v>
      </c>
      <c r="Q263" s="1">
        <f>IF(A263=0,"",VLOOKUP($A263,RESUMO!$A$8:$B$83,2,FALSE))</f>
        <v>12</v>
      </c>
    </row>
    <row r="264" spans="1:17" x14ac:dyDescent="0.25">
      <c r="A264" s="51">
        <v>45616</v>
      </c>
      <c r="B264" s="1">
        <v>3</v>
      </c>
      <c r="C264" s="49" t="s">
        <v>365</v>
      </c>
      <c r="D264" s="52" t="s">
        <v>366</v>
      </c>
      <c r="E264" s="41" t="s">
        <v>371</v>
      </c>
      <c r="G264" s="55">
        <v>2400</v>
      </c>
      <c r="I264" s="55">
        <v>2400</v>
      </c>
      <c r="J264" s="1" t="s">
        <v>372</v>
      </c>
      <c r="K264" s="53" t="s">
        <v>51</v>
      </c>
      <c r="N264" t="str">
        <f t="shared" si="12"/>
        <v>SIM</v>
      </c>
      <c r="O264" t="str">
        <f t="shared" si="13"/>
        <v/>
      </c>
      <c r="P264" s="50" t="str">
        <f t="shared" si="14"/>
        <v>45616303562661000107CIMENTO - NF 132236240045623</v>
      </c>
      <c r="Q264" s="1">
        <f>IF(A264=0,"",VLOOKUP($A264,RESUMO!$A$8:$B$83,2,FALSE))</f>
        <v>12</v>
      </c>
    </row>
    <row r="265" spans="1:17" x14ac:dyDescent="0.25">
      <c r="A265" s="51">
        <v>45616</v>
      </c>
      <c r="B265" s="1">
        <v>3</v>
      </c>
      <c r="C265" s="49" t="s">
        <v>47</v>
      </c>
      <c r="D265" s="52" t="s">
        <v>48</v>
      </c>
      <c r="E265" s="41" t="s">
        <v>373</v>
      </c>
      <c r="G265" s="55">
        <v>425</v>
      </c>
      <c r="I265" s="55">
        <v>425</v>
      </c>
      <c r="J265" s="1" t="s">
        <v>374</v>
      </c>
      <c r="K265" s="53" t="s">
        <v>51</v>
      </c>
      <c r="N265" t="str">
        <f t="shared" si="12"/>
        <v>SIM</v>
      </c>
      <c r="O265" t="str">
        <f t="shared" si="13"/>
        <v/>
      </c>
      <c r="P265" s="50" t="str">
        <f t="shared" si="14"/>
        <v>45616332392731000116GRAUTE - NF 290742545624</v>
      </c>
      <c r="Q265" s="1">
        <f>IF(A265=0,"",VLOOKUP($A265,RESUMO!$A$8:$B$83,2,FALSE))</f>
        <v>12</v>
      </c>
    </row>
    <row r="266" spans="1:17" x14ac:dyDescent="0.25">
      <c r="A266" s="51">
        <v>45616</v>
      </c>
      <c r="B266" s="1">
        <v>3</v>
      </c>
      <c r="C266" s="49" t="s">
        <v>241</v>
      </c>
      <c r="D266" s="52" t="s">
        <v>242</v>
      </c>
      <c r="E266" s="41" t="s">
        <v>375</v>
      </c>
      <c r="G266" s="55">
        <v>320</v>
      </c>
      <c r="I266" s="55">
        <v>320</v>
      </c>
      <c r="J266" s="1" t="s">
        <v>376</v>
      </c>
      <c r="K266" s="53" t="s">
        <v>245</v>
      </c>
      <c r="N266" t="str">
        <f t="shared" si="12"/>
        <v>SIM</v>
      </c>
      <c r="O266" t="str">
        <f t="shared" si="13"/>
        <v/>
      </c>
      <c r="P266" s="50" t="str">
        <f t="shared" si="14"/>
        <v>45616307409393000130BETONEIRA - NF 2669932045630</v>
      </c>
      <c r="Q266" s="1">
        <f>IF(A266=0,"",VLOOKUP($A266,RESUMO!$A$8:$B$83,2,FALSE))</f>
        <v>12</v>
      </c>
    </row>
    <row r="267" spans="1:17" x14ac:dyDescent="0.25">
      <c r="A267" s="51">
        <v>45616</v>
      </c>
      <c r="B267" s="1">
        <v>3</v>
      </c>
      <c r="C267" s="49" t="s">
        <v>143</v>
      </c>
      <c r="D267" s="52" t="s">
        <v>144</v>
      </c>
      <c r="E267" s="41" t="s">
        <v>377</v>
      </c>
      <c r="G267" s="55">
        <v>2234.96</v>
      </c>
      <c r="I267" s="55">
        <v>2234.96</v>
      </c>
      <c r="J267" s="1" t="s">
        <v>374</v>
      </c>
      <c r="K267" s="53" t="s">
        <v>21</v>
      </c>
      <c r="N267" t="str">
        <f t="shared" si="12"/>
        <v>SIM</v>
      </c>
      <c r="O267" t="str">
        <f t="shared" si="13"/>
        <v/>
      </c>
      <c r="P267" s="50" t="str">
        <f t="shared" si="14"/>
        <v>45616324654133000220CESTAS BASICAS - NF 2628232234,9645624</v>
      </c>
      <c r="Q267" s="1">
        <f>IF(A267=0,"",VLOOKUP($A267,RESUMO!$A$8:$B$83,2,FALSE))</f>
        <v>12</v>
      </c>
    </row>
    <row r="268" spans="1:17" x14ac:dyDescent="0.25">
      <c r="A268" s="51">
        <v>45616</v>
      </c>
      <c r="B268" s="1">
        <v>3</v>
      </c>
      <c r="C268" s="49" t="s">
        <v>290</v>
      </c>
      <c r="D268" s="52" t="s">
        <v>291</v>
      </c>
      <c r="E268" s="41" t="s">
        <v>378</v>
      </c>
      <c r="G268" s="55">
        <v>571.5</v>
      </c>
      <c r="I268" s="55">
        <v>571.5</v>
      </c>
      <c r="J268" s="1" t="s">
        <v>364</v>
      </c>
      <c r="K268" s="53" t="s">
        <v>245</v>
      </c>
      <c r="N268" t="str">
        <f t="shared" si="12"/>
        <v>SIM</v>
      </c>
      <c r="O268" t="str">
        <f t="shared" si="13"/>
        <v/>
      </c>
      <c r="P268" s="50" t="str">
        <f t="shared" si="14"/>
        <v>45616334713151000109CONTROLE TECNOLOGICO - NF 897571,545617</v>
      </c>
      <c r="Q268" s="1">
        <f>IF(A268=0,"",VLOOKUP($A268,RESUMO!$A$8:$B$83,2,FALSE))</f>
        <v>12</v>
      </c>
    </row>
    <row r="269" spans="1:17" x14ac:dyDescent="0.25">
      <c r="A269" s="51">
        <v>45616</v>
      </c>
      <c r="B269" s="1">
        <v>2</v>
      </c>
      <c r="C269" s="49" t="s">
        <v>304</v>
      </c>
      <c r="D269" s="52" t="s">
        <v>305</v>
      </c>
      <c r="E269" s="41" t="s">
        <v>344</v>
      </c>
      <c r="G269" s="55">
        <v>68.400000000000006</v>
      </c>
      <c r="I269" s="55">
        <v>68.400000000000006</v>
      </c>
      <c r="J269" s="1" t="s">
        <v>379</v>
      </c>
      <c r="K269" s="53" t="s">
        <v>21</v>
      </c>
      <c r="L269" s="1" t="s">
        <v>84</v>
      </c>
      <c r="N269" t="str">
        <f t="shared" si="12"/>
        <v>NÃO</v>
      </c>
      <c r="O269" t="str">
        <f t="shared" si="13"/>
        <v/>
      </c>
      <c r="P269" s="50" t="str">
        <f t="shared" si="14"/>
        <v>45616210000000001REF. 10/202468,445615</v>
      </c>
      <c r="Q269" s="1">
        <f>IF(A269=0,"",VLOOKUP($A269,RESUMO!$A$8:$B$83,2,FALSE))</f>
        <v>12</v>
      </c>
    </row>
    <row r="270" spans="1:17" x14ac:dyDescent="0.25">
      <c r="A270" s="51">
        <v>45616</v>
      </c>
      <c r="B270" s="1">
        <v>3</v>
      </c>
      <c r="C270" s="49" t="s">
        <v>212</v>
      </c>
      <c r="D270" s="52" t="s">
        <v>213</v>
      </c>
      <c r="E270" s="41" t="s">
        <v>344</v>
      </c>
      <c r="G270" s="55">
        <v>1301.46</v>
      </c>
      <c r="I270" s="55">
        <v>1301.46</v>
      </c>
      <c r="J270" s="1" t="s">
        <v>379</v>
      </c>
      <c r="K270" s="53" t="s">
        <v>21</v>
      </c>
      <c r="N270" t="str">
        <f t="shared" si="12"/>
        <v>NÃO</v>
      </c>
      <c r="O270" t="str">
        <f t="shared" si="13"/>
        <v/>
      </c>
      <c r="P270" s="50" t="str">
        <f t="shared" si="14"/>
        <v>45616300360305000104REF. 10/20241301,4645615</v>
      </c>
      <c r="Q270" s="1">
        <f>IF(A270=0,"",VLOOKUP($A270,RESUMO!$A$8:$B$83,2,FALSE))</f>
        <v>12</v>
      </c>
    </row>
    <row r="271" spans="1:17" x14ac:dyDescent="0.25">
      <c r="A271" s="51">
        <v>45616</v>
      </c>
      <c r="B271" s="1">
        <v>3</v>
      </c>
      <c r="C271" s="49" t="s">
        <v>215</v>
      </c>
      <c r="D271" s="52" t="s">
        <v>216</v>
      </c>
      <c r="E271" s="41" t="s">
        <v>344</v>
      </c>
      <c r="G271" s="55">
        <v>6156.26</v>
      </c>
      <c r="I271" s="55">
        <v>6156.26</v>
      </c>
      <c r="J271" s="1" t="s">
        <v>379</v>
      </c>
      <c r="K271" s="53" t="s">
        <v>21</v>
      </c>
      <c r="N271" t="str">
        <f t="shared" si="12"/>
        <v>NÃO</v>
      </c>
      <c r="O271" t="str">
        <f t="shared" si="13"/>
        <v/>
      </c>
      <c r="P271" s="50" t="str">
        <f t="shared" si="14"/>
        <v>45616300394460000141REF. 10/20246156,2645615</v>
      </c>
      <c r="Q271" s="1">
        <f>IF(A271=0,"",VLOOKUP($A271,RESUMO!$A$8:$B$83,2,FALSE))</f>
        <v>12</v>
      </c>
    </row>
    <row r="272" spans="1:17" x14ac:dyDescent="0.25">
      <c r="A272" s="51">
        <v>45616</v>
      </c>
      <c r="B272" s="1">
        <v>1</v>
      </c>
      <c r="C272" s="49" t="s">
        <v>93</v>
      </c>
      <c r="D272" s="52" t="s">
        <v>94</v>
      </c>
      <c r="E272" s="41" t="s">
        <v>19</v>
      </c>
      <c r="G272" s="55">
        <v>2200</v>
      </c>
      <c r="I272" s="55">
        <v>2200</v>
      </c>
      <c r="J272" s="1" t="s">
        <v>379</v>
      </c>
      <c r="K272" s="53" t="s">
        <v>21</v>
      </c>
      <c r="L272" t="s">
        <v>133</v>
      </c>
      <c r="N272" t="str">
        <f t="shared" si="12"/>
        <v>NÃO</v>
      </c>
      <c r="O272" t="str">
        <f t="shared" si="13"/>
        <v/>
      </c>
      <c r="P272" s="50" t="str">
        <f t="shared" si="14"/>
        <v>45616110526143614SALÁRIO220045615</v>
      </c>
      <c r="Q272" s="1">
        <f>IF(A272=0,"",VLOOKUP($A272,RESUMO!$A$8:$B$83,2,FALSE))</f>
        <v>12</v>
      </c>
    </row>
    <row r="273" spans="1:17" x14ac:dyDescent="0.25">
      <c r="A273" s="51">
        <v>45616</v>
      </c>
      <c r="B273" s="1">
        <v>1</v>
      </c>
      <c r="C273" s="49" t="s">
        <v>17</v>
      </c>
      <c r="D273" s="52" t="s">
        <v>18</v>
      </c>
      <c r="E273" s="41" t="s">
        <v>19</v>
      </c>
      <c r="G273" s="55">
        <v>147.31</v>
      </c>
      <c r="I273" s="55">
        <v>147.31</v>
      </c>
      <c r="J273" s="1" t="s">
        <v>379</v>
      </c>
      <c r="K273" s="53" t="s">
        <v>21</v>
      </c>
      <c r="L273" s="1" t="s">
        <v>22</v>
      </c>
      <c r="N273" t="str">
        <f t="shared" si="12"/>
        <v>NÃO</v>
      </c>
      <c r="O273" t="str">
        <f t="shared" si="13"/>
        <v/>
      </c>
      <c r="P273" s="50" t="str">
        <f t="shared" si="14"/>
        <v>45616184655364220SALÁRIO147,3145615</v>
      </c>
      <c r="Q273" s="1">
        <f>IF(A273=0,"",VLOOKUP($A273,RESUMO!$A$8:$B$83,2,FALSE))</f>
        <v>12</v>
      </c>
    </row>
    <row r="274" spans="1:17" x14ac:dyDescent="0.25">
      <c r="A274" s="51">
        <v>45616</v>
      </c>
      <c r="B274" s="1">
        <v>1</v>
      </c>
      <c r="C274" s="49" t="s">
        <v>23</v>
      </c>
      <c r="D274" s="52" t="s">
        <v>24</v>
      </c>
      <c r="E274" s="41" t="s">
        <v>19</v>
      </c>
      <c r="G274" s="55">
        <v>1104.8</v>
      </c>
      <c r="I274" s="55">
        <v>1104.8</v>
      </c>
      <c r="J274" s="1" t="s">
        <v>379</v>
      </c>
      <c r="K274" s="53" t="s">
        <v>21</v>
      </c>
      <c r="L274" s="1" t="s">
        <v>25</v>
      </c>
      <c r="N274" t="str">
        <f t="shared" si="12"/>
        <v>NÃO</v>
      </c>
      <c r="O274" t="str">
        <f t="shared" si="13"/>
        <v/>
      </c>
      <c r="P274" s="50" t="str">
        <f t="shared" si="14"/>
        <v>45616101627337636SALÁRIO1104,845615</v>
      </c>
      <c r="Q274" s="1">
        <f>IF(A274=0,"",VLOOKUP($A274,RESUMO!$A$8:$B$83,2,FALSE))</f>
        <v>12</v>
      </c>
    </row>
    <row r="275" spans="1:17" x14ac:dyDescent="0.25">
      <c r="A275" s="51">
        <v>45616</v>
      </c>
      <c r="B275" s="1">
        <v>1</v>
      </c>
      <c r="C275" s="49" t="s">
        <v>147</v>
      </c>
      <c r="D275" s="52" t="s">
        <v>148</v>
      </c>
      <c r="E275" s="41" t="s">
        <v>19</v>
      </c>
      <c r="G275" s="55">
        <v>916</v>
      </c>
      <c r="I275" s="55">
        <v>916</v>
      </c>
      <c r="J275" s="1" t="s">
        <v>379</v>
      </c>
      <c r="K275" s="53" t="s">
        <v>21</v>
      </c>
      <c r="L275" s="1" t="s">
        <v>149</v>
      </c>
      <c r="N275" t="str">
        <f t="shared" si="12"/>
        <v>NÃO</v>
      </c>
      <c r="O275" t="str">
        <f t="shared" si="13"/>
        <v/>
      </c>
      <c r="P275" s="50" t="str">
        <f t="shared" si="14"/>
        <v>45616106493573610SALÁRIO91645615</v>
      </c>
      <c r="Q275" s="1">
        <f>IF(A275=0,"",VLOOKUP($A275,RESUMO!$A$8:$B$83,2,FALSE))</f>
        <v>12</v>
      </c>
    </row>
    <row r="276" spans="1:17" x14ac:dyDescent="0.25">
      <c r="A276" s="51">
        <v>45616</v>
      </c>
      <c r="B276" s="1">
        <v>1</v>
      </c>
      <c r="C276" s="49" t="s">
        <v>150</v>
      </c>
      <c r="D276" s="52" t="s">
        <v>151</v>
      </c>
      <c r="E276" s="41" t="s">
        <v>19</v>
      </c>
      <c r="G276" s="55">
        <v>642.79999999999995</v>
      </c>
      <c r="I276" s="55">
        <v>642.79999999999995</v>
      </c>
      <c r="J276" s="1" t="s">
        <v>379</v>
      </c>
      <c r="K276" s="53" t="s">
        <v>21</v>
      </c>
      <c r="L276" s="1" t="s">
        <v>152</v>
      </c>
      <c r="N276" t="str">
        <f t="shared" si="12"/>
        <v>NÃO</v>
      </c>
      <c r="O276" t="str">
        <f t="shared" si="13"/>
        <v/>
      </c>
      <c r="P276" s="50" t="str">
        <f t="shared" si="14"/>
        <v>45616103124439600SALÁRIO642,845615</v>
      </c>
      <c r="Q276" s="1">
        <f>IF(A276=0,"",VLOOKUP($A276,RESUMO!$A$8:$B$83,2,FALSE))</f>
        <v>12</v>
      </c>
    </row>
    <row r="277" spans="1:17" x14ac:dyDescent="0.25">
      <c r="A277" s="51">
        <v>45616</v>
      </c>
      <c r="B277" s="1">
        <v>1</v>
      </c>
      <c r="C277" s="49" t="s">
        <v>246</v>
      </c>
      <c r="D277" s="52" t="s">
        <v>247</v>
      </c>
      <c r="E277" s="41" t="s">
        <v>19</v>
      </c>
      <c r="G277" s="55">
        <v>817.2</v>
      </c>
      <c r="I277" s="55">
        <v>817.2</v>
      </c>
      <c r="J277" s="1" t="s">
        <v>379</v>
      </c>
      <c r="K277" s="53" t="s">
        <v>21</v>
      </c>
      <c r="L277" s="1" t="s">
        <v>258</v>
      </c>
      <c r="N277" t="str">
        <f t="shared" si="12"/>
        <v>NÃO</v>
      </c>
      <c r="O277" t="str">
        <f t="shared" si="13"/>
        <v/>
      </c>
      <c r="P277" s="50" t="str">
        <f t="shared" si="14"/>
        <v>45616170428051600SALÁRIO817,245615</v>
      </c>
      <c r="Q277" s="1">
        <f>IF(A277=0,"",VLOOKUP($A277,RESUMO!$A$8:$B$83,2,FALSE))</f>
        <v>12</v>
      </c>
    </row>
    <row r="278" spans="1:17" x14ac:dyDescent="0.25">
      <c r="A278" s="51">
        <v>45616</v>
      </c>
      <c r="B278" s="1">
        <v>1</v>
      </c>
      <c r="C278" s="49" t="s">
        <v>93</v>
      </c>
      <c r="D278" s="52" t="s">
        <v>94</v>
      </c>
      <c r="E278" s="41" t="s">
        <v>380</v>
      </c>
      <c r="G278" s="55">
        <v>1145.83</v>
      </c>
      <c r="I278" s="55">
        <v>1145.83</v>
      </c>
      <c r="J278" s="1" t="s">
        <v>379</v>
      </c>
      <c r="K278" s="53" t="s">
        <v>21</v>
      </c>
      <c r="L278" t="s">
        <v>133</v>
      </c>
      <c r="N278" t="str">
        <f t="shared" si="12"/>
        <v>NÃO</v>
      </c>
      <c r="O278" t="str">
        <f t="shared" si="13"/>
        <v/>
      </c>
      <c r="P278" s="50" t="str">
        <f t="shared" si="14"/>
        <v>4561611052614361413º SALÁRIO1145,8345615</v>
      </c>
      <c r="Q278" s="1">
        <f>IF(A278=0,"",VLOOKUP($A278,RESUMO!$A$8:$B$83,2,FALSE))</f>
        <v>12</v>
      </c>
    </row>
    <row r="279" spans="1:17" x14ac:dyDescent="0.25">
      <c r="A279" s="51">
        <v>45616</v>
      </c>
      <c r="B279" s="1">
        <v>1</v>
      </c>
      <c r="C279" s="49" t="s">
        <v>17</v>
      </c>
      <c r="D279" s="52" t="s">
        <v>18</v>
      </c>
      <c r="E279" s="41" t="s">
        <v>380</v>
      </c>
      <c r="G279" s="55">
        <v>460.33</v>
      </c>
      <c r="I279" s="55">
        <v>460.33</v>
      </c>
      <c r="J279" s="1" t="s">
        <v>379</v>
      </c>
      <c r="K279" s="53" t="s">
        <v>21</v>
      </c>
      <c r="L279" s="1" t="s">
        <v>22</v>
      </c>
      <c r="N279" t="str">
        <f t="shared" si="12"/>
        <v>NÃO</v>
      </c>
      <c r="O279" t="str">
        <f t="shared" si="13"/>
        <v/>
      </c>
      <c r="P279" s="50" t="str">
        <f t="shared" si="14"/>
        <v>4561618465536422013º SALÁRIO460,3345615</v>
      </c>
      <c r="Q279" s="1">
        <f>IF(A279=0,"",VLOOKUP($A279,RESUMO!$A$8:$B$83,2,FALSE))</f>
        <v>12</v>
      </c>
    </row>
    <row r="280" spans="1:17" x14ac:dyDescent="0.25">
      <c r="A280" s="51">
        <v>45616</v>
      </c>
      <c r="B280" s="1">
        <v>1</v>
      </c>
      <c r="C280" s="49" t="s">
        <v>23</v>
      </c>
      <c r="D280" s="52" t="s">
        <v>24</v>
      </c>
      <c r="E280" s="41" t="s">
        <v>380</v>
      </c>
      <c r="G280" s="55">
        <v>575.41999999999996</v>
      </c>
      <c r="I280" s="55">
        <v>575.41999999999996</v>
      </c>
      <c r="J280" s="1" t="s">
        <v>379</v>
      </c>
      <c r="K280" s="53" t="s">
        <v>21</v>
      </c>
      <c r="L280" s="1" t="s">
        <v>25</v>
      </c>
      <c r="N280" t="str">
        <f t="shared" si="12"/>
        <v>NÃO</v>
      </c>
      <c r="O280" t="str">
        <f t="shared" si="13"/>
        <v/>
      </c>
      <c r="P280" s="50" t="str">
        <f t="shared" si="14"/>
        <v>4561610162733763613º SALÁRIO575,4245615</v>
      </c>
      <c r="Q280" s="1">
        <f>IF(A280=0,"",VLOOKUP($A280,RESUMO!$A$8:$B$83,2,FALSE))</f>
        <v>12</v>
      </c>
    </row>
    <row r="281" spans="1:17" x14ac:dyDescent="0.25">
      <c r="A281" s="51">
        <v>45616</v>
      </c>
      <c r="B281" s="1">
        <v>1</v>
      </c>
      <c r="C281" s="49" t="s">
        <v>147</v>
      </c>
      <c r="D281" s="52" t="s">
        <v>148</v>
      </c>
      <c r="E281" s="41" t="s">
        <v>380</v>
      </c>
      <c r="G281" s="55">
        <v>477.08</v>
      </c>
      <c r="I281" s="55">
        <v>477.08</v>
      </c>
      <c r="J281" s="1" t="s">
        <v>379</v>
      </c>
      <c r="K281" s="53" t="s">
        <v>21</v>
      </c>
      <c r="L281" s="1" t="s">
        <v>149</v>
      </c>
      <c r="N281" t="str">
        <f t="shared" si="12"/>
        <v>NÃO</v>
      </c>
      <c r="O281" t="str">
        <f t="shared" si="13"/>
        <v/>
      </c>
      <c r="P281" s="50" t="str">
        <f t="shared" si="14"/>
        <v>4561610649357361013º SALÁRIO477,0845615</v>
      </c>
      <c r="Q281" s="1">
        <f>IF(A281=0,"",VLOOKUP($A281,RESUMO!$A$8:$B$83,2,FALSE))</f>
        <v>12</v>
      </c>
    </row>
    <row r="282" spans="1:17" x14ac:dyDescent="0.25">
      <c r="A282" s="51">
        <v>45616</v>
      </c>
      <c r="B282" s="1">
        <v>1</v>
      </c>
      <c r="C282" s="49" t="s">
        <v>150</v>
      </c>
      <c r="D282" s="52" t="s">
        <v>151</v>
      </c>
      <c r="E282" s="41" t="s">
        <v>380</v>
      </c>
      <c r="G282" s="55">
        <v>334.79</v>
      </c>
      <c r="I282" s="55">
        <v>334.79</v>
      </c>
      <c r="J282" s="1" t="s">
        <v>379</v>
      </c>
      <c r="K282" s="53" t="s">
        <v>21</v>
      </c>
      <c r="L282" s="1" t="s">
        <v>152</v>
      </c>
      <c r="N282" t="str">
        <f t="shared" si="12"/>
        <v>NÃO</v>
      </c>
      <c r="O282" t="str">
        <f t="shared" si="13"/>
        <v/>
      </c>
      <c r="P282" s="50" t="str">
        <f t="shared" si="14"/>
        <v>4561610312443960013º SALÁRIO334,7945615</v>
      </c>
      <c r="Q282" s="1">
        <f>IF(A282=0,"",VLOOKUP($A282,RESUMO!$A$8:$B$83,2,FALSE))</f>
        <v>12</v>
      </c>
    </row>
    <row r="283" spans="1:17" x14ac:dyDescent="0.25">
      <c r="A283" s="51">
        <v>45616</v>
      </c>
      <c r="B283" s="1">
        <v>1</v>
      </c>
      <c r="C283" s="49" t="s">
        <v>246</v>
      </c>
      <c r="D283" s="52" t="s">
        <v>247</v>
      </c>
      <c r="E283" s="41" t="s">
        <v>380</v>
      </c>
      <c r="G283" s="55">
        <v>255.38</v>
      </c>
      <c r="I283" s="55">
        <v>255.38</v>
      </c>
      <c r="J283" s="1" t="s">
        <v>379</v>
      </c>
      <c r="K283" s="53" t="s">
        <v>21</v>
      </c>
      <c r="L283" s="1" t="s">
        <v>258</v>
      </c>
      <c r="N283" t="str">
        <f t="shared" si="12"/>
        <v>NÃO</v>
      </c>
      <c r="O283" t="str">
        <f t="shared" si="13"/>
        <v/>
      </c>
      <c r="P283" s="50" t="str">
        <f t="shared" si="14"/>
        <v>4561617042805160013º SALÁRIO255,3845615</v>
      </c>
      <c r="Q283" s="1">
        <f>IF(A283=0,"",VLOOKUP($A283,RESUMO!$A$8:$B$83,2,FALSE))</f>
        <v>12</v>
      </c>
    </row>
    <row r="284" spans="1:17" x14ac:dyDescent="0.25">
      <c r="A284" s="51">
        <v>45616</v>
      </c>
      <c r="B284" s="1">
        <v>3</v>
      </c>
      <c r="C284" s="49" t="s">
        <v>137</v>
      </c>
      <c r="D284" s="52" t="s">
        <v>138</v>
      </c>
      <c r="E284" s="41" t="s">
        <v>139</v>
      </c>
      <c r="G284" s="55">
        <v>133.13999999999999</v>
      </c>
      <c r="I284" s="55">
        <v>133.13999999999999</v>
      </c>
      <c r="J284" s="1" t="s">
        <v>381</v>
      </c>
      <c r="K284" s="53" t="s">
        <v>21</v>
      </c>
      <c r="N284" t="str">
        <f t="shared" si="12"/>
        <v>NÃO</v>
      </c>
      <c r="O284" t="str">
        <f t="shared" si="13"/>
        <v/>
      </c>
      <c r="P284" s="50" t="str">
        <f t="shared" si="14"/>
        <v>45616338727707000177SEGURO COLABORADORES133,1445626</v>
      </c>
      <c r="Q284" s="1">
        <f>IF(A284=0,"",VLOOKUP($A284,RESUMO!$A$8:$B$83,2,FALSE))</f>
        <v>12</v>
      </c>
    </row>
    <row r="285" spans="1:17" x14ac:dyDescent="0.25">
      <c r="A285" s="51">
        <v>45616</v>
      </c>
      <c r="B285" s="1">
        <v>5</v>
      </c>
      <c r="C285" s="49" t="s">
        <v>167</v>
      </c>
      <c r="D285" s="52" t="s">
        <v>168</v>
      </c>
      <c r="E285" s="41" t="s">
        <v>382</v>
      </c>
      <c r="G285" s="55">
        <v>5603.82</v>
      </c>
      <c r="I285" s="55">
        <v>5603.82</v>
      </c>
      <c r="J285" s="1" t="s">
        <v>349</v>
      </c>
      <c r="K285" s="53" t="s">
        <v>51</v>
      </c>
      <c r="N285" t="str">
        <f t="shared" si="12"/>
        <v>SIM</v>
      </c>
      <c r="O285" t="str">
        <f t="shared" si="13"/>
        <v>SIM</v>
      </c>
      <c r="P285" s="50" t="str">
        <f t="shared" si="14"/>
        <v>45616517469701000177AÇO - AGUARDANDO NF5603,8245608</v>
      </c>
      <c r="Q285" s="1">
        <f>IF(A285=0,"",VLOOKUP($A285,RESUMO!$A$8:$B$83,2,FALSE))</f>
        <v>12</v>
      </c>
    </row>
    <row r="286" spans="1:17" x14ac:dyDescent="0.25">
      <c r="A286" s="51">
        <v>45616</v>
      </c>
      <c r="B286" s="1">
        <v>5</v>
      </c>
      <c r="C286" s="49" t="s">
        <v>167</v>
      </c>
      <c r="D286" s="52" t="s">
        <v>168</v>
      </c>
      <c r="E286" s="41" t="s">
        <v>382</v>
      </c>
      <c r="G286" s="55">
        <v>455.39</v>
      </c>
      <c r="I286" s="55">
        <v>455.39</v>
      </c>
      <c r="J286" s="1" t="s">
        <v>349</v>
      </c>
      <c r="K286" s="53" t="s">
        <v>51</v>
      </c>
      <c r="N286" t="str">
        <f t="shared" si="12"/>
        <v>SIM</v>
      </c>
      <c r="O286" t="str">
        <f t="shared" si="13"/>
        <v>SIM</v>
      </c>
      <c r="P286" s="50" t="str">
        <f t="shared" si="14"/>
        <v>45616517469701000177AÇO - AGUARDANDO NF455,3945608</v>
      </c>
      <c r="Q286" s="1">
        <f>IF(A286=0,"",VLOOKUP($A286,RESUMO!$A$8:$B$83,2,FALSE))</f>
        <v>12</v>
      </c>
    </row>
    <row r="287" spans="1:17" x14ac:dyDescent="0.25">
      <c r="A287" s="51">
        <v>45616</v>
      </c>
      <c r="B287" s="1">
        <v>5</v>
      </c>
      <c r="C287" s="49" t="s">
        <v>383</v>
      </c>
      <c r="D287" s="52" t="s">
        <v>384</v>
      </c>
      <c r="E287" s="41" t="s">
        <v>385</v>
      </c>
      <c r="G287" s="55">
        <v>650</v>
      </c>
      <c r="I287" s="55">
        <v>650</v>
      </c>
      <c r="J287" s="1" t="s">
        <v>386</v>
      </c>
      <c r="K287" s="53" t="s">
        <v>32</v>
      </c>
      <c r="N287" t="str">
        <f t="shared" si="12"/>
        <v>NÃO</v>
      </c>
      <c r="O287" t="str">
        <f t="shared" si="13"/>
        <v>SIM</v>
      </c>
      <c r="P287" s="50" t="str">
        <f t="shared" si="14"/>
        <v>45616524868932000119FRETE ESCORAMENTOS65045604</v>
      </c>
      <c r="Q287" s="1">
        <f>IF(A287=0,"",VLOOKUP($A287,RESUMO!$A$8:$B$83,2,FALSE))</f>
        <v>12</v>
      </c>
    </row>
    <row r="288" spans="1:17" x14ac:dyDescent="0.25">
      <c r="A288" s="51">
        <v>45616</v>
      </c>
      <c r="B288" s="1">
        <v>1</v>
      </c>
      <c r="C288" s="49" t="s">
        <v>335</v>
      </c>
      <c r="D288" s="52" t="s">
        <v>336</v>
      </c>
      <c r="E288" s="41" t="s">
        <v>257</v>
      </c>
      <c r="G288" s="55">
        <v>215</v>
      </c>
      <c r="H288" s="58">
        <v>9</v>
      </c>
      <c r="I288" s="55">
        <v>1935</v>
      </c>
      <c r="J288" s="1" t="s">
        <v>379</v>
      </c>
      <c r="K288" s="53" t="s">
        <v>21</v>
      </c>
      <c r="L288" s="1" t="s">
        <v>337</v>
      </c>
      <c r="N288" t="str">
        <f t="shared" si="12"/>
        <v>NÃO</v>
      </c>
      <c r="O288" t="str">
        <f t="shared" si="13"/>
        <v/>
      </c>
      <c r="P288" s="50" t="str">
        <f t="shared" si="14"/>
        <v>45616100959416650DIÁRIA21545615</v>
      </c>
      <c r="Q288" s="1">
        <f>IF(A288=0,"",VLOOKUP($A288,RESUMO!$A$8:$B$83,2,FALSE))</f>
        <v>12</v>
      </c>
    </row>
    <row r="289" spans="1:17" x14ac:dyDescent="0.25">
      <c r="A289" s="51">
        <v>45616</v>
      </c>
      <c r="B289" s="1">
        <v>1</v>
      </c>
      <c r="C289" s="49" t="s">
        <v>387</v>
      </c>
      <c r="D289" s="52" t="s">
        <v>388</v>
      </c>
      <c r="E289" s="41" t="s">
        <v>257</v>
      </c>
      <c r="G289" s="55">
        <v>215</v>
      </c>
      <c r="H289" s="58">
        <v>8</v>
      </c>
      <c r="I289" s="55">
        <v>1720</v>
      </c>
      <c r="J289" s="1" t="s">
        <v>379</v>
      </c>
      <c r="K289" s="53" t="s">
        <v>21</v>
      </c>
      <c r="L289" s="1" t="s">
        <v>389</v>
      </c>
      <c r="N289" t="str">
        <f t="shared" si="12"/>
        <v>NÃO</v>
      </c>
      <c r="O289" t="str">
        <f t="shared" si="13"/>
        <v/>
      </c>
      <c r="P289" s="50" t="str">
        <f t="shared" si="14"/>
        <v>45616131999860940DIÁRIA21545615</v>
      </c>
      <c r="Q289" s="1">
        <f>IF(A289=0,"",VLOOKUP($A289,RESUMO!$A$8:$B$83,2,FALSE))</f>
        <v>12</v>
      </c>
    </row>
    <row r="290" spans="1:17" x14ac:dyDescent="0.25">
      <c r="A290" s="51">
        <v>45616</v>
      </c>
      <c r="B290" s="1">
        <v>1</v>
      </c>
      <c r="C290" s="49" t="s">
        <v>306</v>
      </c>
      <c r="D290" s="52" t="s">
        <v>307</v>
      </c>
      <c r="E290" s="41" t="s">
        <v>257</v>
      </c>
      <c r="G290" s="55">
        <v>215</v>
      </c>
      <c r="H290" s="58">
        <v>9</v>
      </c>
      <c r="I290" s="55">
        <v>1935</v>
      </c>
      <c r="J290" s="1" t="s">
        <v>379</v>
      </c>
      <c r="K290" s="53" t="s">
        <v>21</v>
      </c>
      <c r="L290" s="1" t="s">
        <v>308</v>
      </c>
      <c r="N290" t="str">
        <f t="shared" si="12"/>
        <v>NÃO</v>
      </c>
      <c r="O290" t="str">
        <f t="shared" si="13"/>
        <v/>
      </c>
      <c r="P290" s="50" t="str">
        <f t="shared" si="14"/>
        <v>45616131699502668DIÁRIA21545615</v>
      </c>
      <c r="Q290" s="1">
        <f>IF(A290=0,"",VLOOKUP($A290,RESUMO!$A$8:$B$83,2,FALSE))</f>
        <v>12</v>
      </c>
    </row>
    <row r="291" spans="1:17" x14ac:dyDescent="0.25">
      <c r="A291" s="51">
        <v>45616</v>
      </c>
      <c r="B291" s="1">
        <v>2</v>
      </c>
      <c r="C291" s="49" t="s">
        <v>316</v>
      </c>
      <c r="D291" s="52" t="s">
        <v>317</v>
      </c>
      <c r="E291" s="41" t="s">
        <v>318</v>
      </c>
      <c r="G291" s="55">
        <v>510</v>
      </c>
      <c r="I291" s="55">
        <v>510</v>
      </c>
      <c r="J291" s="1" t="s">
        <v>379</v>
      </c>
      <c r="K291" s="53" t="s">
        <v>32</v>
      </c>
      <c r="L291" s="1" t="s">
        <v>319</v>
      </c>
      <c r="N291" t="str">
        <f t="shared" si="12"/>
        <v>NÃO</v>
      </c>
      <c r="O291" t="str">
        <f t="shared" si="13"/>
        <v/>
      </c>
      <c r="P291" s="50" t="str">
        <f t="shared" si="14"/>
        <v>45616207284290633ESCAVAÇÃO DE BLOCOS E CINTAS51045615</v>
      </c>
      <c r="Q291" s="1">
        <f>IF(A291=0,"",VLOOKUP($A291,RESUMO!$A$8:$B$83,2,FALSE))</f>
        <v>12</v>
      </c>
    </row>
    <row r="292" spans="1:17" x14ac:dyDescent="0.25">
      <c r="A292" s="40">
        <v>45631</v>
      </c>
      <c r="B292" s="54">
        <v>1</v>
      </c>
      <c r="C292" t="s">
        <v>390</v>
      </c>
      <c r="D292" t="s">
        <v>307</v>
      </c>
      <c r="E292" t="s">
        <v>257</v>
      </c>
      <c r="G292" s="60">
        <v>215</v>
      </c>
      <c r="H292">
        <v>10</v>
      </c>
      <c r="I292" s="60">
        <v>2150</v>
      </c>
      <c r="J292" s="40">
        <v>45632</v>
      </c>
      <c r="K292" t="s">
        <v>21</v>
      </c>
      <c r="L292" t="s">
        <v>308</v>
      </c>
      <c r="N292" t="str">
        <f t="shared" si="12"/>
        <v>NÃO</v>
      </c>
      <c r="O292" t="str">
        <f t="shared" si="13"/>
        <v/>
      </c>
      <c r="P292" s="50" t="str">
        <f t="shared" si="14"/>
        <v>45631100031699502668DIÁRIA21545632</v>
      </c>
      <c r="Q292" s="1">
        <f>IF(A292=0,"",VLOOKUP($A292,RESUMO!$A$8:$B$83,2,FALSE))</f>
        <v>13</v>
      </c>
    </row>
    <row r="293" spans="1:17" x14ac:dyDescent="0.25">
      <c r="A293" s="40">
        <v>45631</v>
      </c>
      <c r="B293" s="54">
        <v>1</v>
      </c>
      <c r="C293" t="s">
        <v>391</v>
      </c>
      <c r="D293" t="s">
        <v>24</v>
      </c>
      <c r="E293" t="s">
        <v>392</v>
      </c>
      <c r="G293" s="60">
        <v>6483.8</v>
      </c>
      <c r="H293">
        <v>1</v>
      </c>
      <c r="I293" s="60">
        <v>6483.8</v>
      </c>
      <c r="J293" s="40">
        <v>45632</v>
      </c>
      <c r="K293" t="s">
        <v>21</v>
      </c>
      <c r="L293" t="s">
        <v>25</v>
      </c>
      <c r="N293" t="str">
        <f t="shared" si="12"/>
        <v>NÃO</v>
      </c>
      <c r="O293" t="str">
        <f t="shared" si="13"/>
        <v/>
      </c>
      <c r="P293" s="50" t="str">
        <f t="shared" si="14"/>
        <v>45631100001627337636RESCISÃO6483,845632</v>
      </c>
      <c r="Q293" s="1">
        <f>IF(A293=0,"",VLOOKUP($A293,RESUMO!$A$8:$B$83,2,FALSE))</f>
        <v>13</v>
      </c>
    </row>
    <row r="294" spans="1:17" x14ac:dyDescent="0.25">
      <c r="A294" s="40">
        <v>45631</v>
      </c>
      <c r="B294" s="54">
        <v>1</v>
      </c>
      <c r="C294" t="s">
        <v>393</v>
      </c>
      <c r="D294" t="s">
        <v>18</v>
      </c>
      <c r="E294" t="s">
        <v>19</v>
      </c>
      <c r="G294" s="60">
        <v>220.96</v>
      </c>
      <c r="H294">
        <v>1</v>
      </c>
      <c r="I294" s="60">
        <v>220.96</v>
      </c>
      <c r="J294" s="40">
        <v>45632</v>
      </c>
      <c r="K294" t="s">
        <v>21</v>
      </c>
      <c r="L294" t="s">
        <v>22</v>
      </c>
      <c r="N294" t="str">
        <f t="shared" si="12"/>
        <v>NÃO</v>
      </c>
      <c r="O294" t="str">
        <f t="shared" si="13"/>
        <v/>
      </c>
      <c r="P294" s="50" t="str">
        <f t="shared" si="14"/>
        <v>45631100084655364220SALÁRIO220,9645632</v>
      </c>
      <c r="Q294" s="1">
        <f>IF(A294=0,"",VLOOKUP($A294,RESUMO!$A$8:$B$83,2,FALSE))</f>
        <v>13</v>
      </c>
    </row>
    <row r="295" spans="1:17" x14ac:dyDescent="0.25">
      <c r="A295" s="40">
        <v>45631</v>
      </c>
      <c r="B295" s="54">
        <v>1</v>
      </c>
      <c r="C295" t="s">
        <v>394</v>
      </c>
      <c r="D295" t="s">
        <v>151</v>
      </c>
      <c r="E295" t="s">
        <v>19</v>
      </c>
      <c r="G295" s="60">
        <v>792.01</v>
      </c>
      <c r="H295">
        <v>1</v>
      </c>
      <c r="I295" s="60">
        <v>792.01</v>
      </c>
      <c r="J295" s="40">
        <v>45632</v>
      </c>
      <c r="K295" t="s">
        <v>21</v>
      </c>
      <c r="L295" t="s">
        <v>152</v>
      </c>
      <c r="N295" t="str">
        <f t="shared" si="12"/>
        <v>NÃO</v>
      </c>
      <c r="O295" t="str">
        <f t="shared" si="13"/>
        <v/>
      </c>
      <c r="P295" s="50" t="str">
        <f t="shared" si="14"/>
        <v>45631100003124439600SALÁRIO792,0145632</v>
      </c>
      <c r="Q295" s="1">
        <f>IF(A295=0,"",VLOOKUP($A295,RESUMO!$A$8:$B$83,2,FALSE))</f>
        <v>13</v>
      </c>
    </row>
    <row r="296" spans="1:17" x14ac:dyDescent="0.25">
      <c r="A296" s="40">
        <v>45631</v>
      </c>
      <c r="B296" s="54">
        <v>1</v>
      </c>
      <c r="C296" t="s">
        <v>394</v>
      </c>
      <c r="D296" t="s">
        <v>151</v>
      </c>
      <c r="E296" t="s">
        <v>95</v>
      </c>
      <c r="G296" s="60">
        <v>41.5</v>
      </c>
      <c r="H296">
        <v>17</v>
      </c>
      <c r="I296" s="60">
        <v>705.5</v>
      </c>
      <c r="J296" s="40">
        <v>45632</v>
      </c>
      <c r="K296" t="s">
        <v>21</v>
      </c>
      <c r="L296" t="s">
        <v>152</v>
      </c>
      <c r="N296" t="str">
        <f t="shared" si="12"/>
        <v>NÃO</v>
      </c>
      <c r="O296" t="str">
        <f t="shared" si="13"/>
        <v/>
      </c>
      <c r="P296" s="50" t="str">
        <f t="shared" si="14"/>
        <v>45631100003124439600TRANSPORTE41,545632</v>
      </c>
      <c r="Q296" s="1">
        <f>IF(A296=0,"",VLOOKUP($A296,RESUMO!$A$8:$B$83,2,FALSE))</f>
        <v>13</v>
      </c>
    </row>
    <row r="297" spans="1:17" x14ac:dyDescent="0.25">
      <c r="A297" s="40">
        <v>45631</v>
      </c>
      <c r="B297" s="54">
        <v>1</v>
      </c>
      <c r="C297" t="s">
        <v>394</v>
      </c>
      <c r="D297" t="s">
        <v>151</v>
      </c>
      <c r="E297" t="s">
        <v>97</v>
      </c>
      <c r="G297" s="60">
        <v>4</v>
      </c>
      <c r="H297">
        <v>17</v>
      </c>
      <c r="I297" s="60">
        <v>68</v>
      </c>
      <c r="J297" s="40">
        <v>45632</v>
      </c>
      <c r="K297" t="s">
        <v>21</v>
      </c>
      <c r="L297" t="s">
        <v>152</v>
      </c>
      <c r="N297" t="str">
        <f t="shared" si="12"/>
        <v>NÃO</v>
      </c>
      <c r="O297" t="str">
        <f t="shared" si="13"/>
        <v/>
      </c>
      <c r="P297" s="50" t="str">
        <f t="shared" si="14"/>
        <v>45631100003124439600CAFÉ445632</v>
      </c>
      <c r="Q297" s="1">
        <f>IF(A297=0,"",VLOOKUP($A297,RESUMO!$A$8:$B$83,2,FALSE))</f>
        <v>13</v>
      </c>
    </row>
    <row r="298" spans="1:17" x14ac:dyDescent="0.25">
      <c r="A298" s="40">
        <v>45631</v>
      </c>
      <c r="B298" s="54">
        <v>1</v>
      </c>
      <c r="C298" t="s">
        <v>395</v>
      </c>
      <c r="D298" t="s">
        <v>336</v>
      </c>
      <c r="E298" t="s">
        <v>257</v>
      </c>
      <c r="G298" s="60">
        <v>215</v>
      </c>
      <c r="H298">
        <v>9</v>
      </c>
      <c r="I298" s="60">
        <v>1935</v>
      </c>
      <c r="J298" s="40">
        <v>45632</v>
      </c>
      <c r="K298" t="s">
        <v>21</v>
      </c>
      <c r="L298" t="s">
        <v>337</v>
      </c>
      <c r="N298" t="str">
        <f t="shared" si="12"/>
        <v>NÃO</v>
      </c>
      <c r="O298" t="str">
        <f t="shared" si="13"/>
        <v/>
      </c>
      <c r="P298" s="50" t="str">
        <f t="shared" si="14"/>
        <v>45631100000959416650DIÁRIA21545632</v>
      </c>
      <c r="Q298" s="1">
        <f>IF(A298=0,"",VLOOKUP($A298,RESUMO!$A$8:$B$83,2,FALSE))</f>
        <v>13</v>
      </c>
    </row>
    <row r="299" spans="1:17" x14ac:dyDescent="0.25">
      <c r="A299" s="40">
        <v>45631</v>
      </c>
      <c r="B299" s="54">
        <v>1</v>
      </c>
      <c r="C299" t="s">
        <v>396</v>
      </c>
      <c r="D299" t="s">
        <v>94</v>
      </c>
      <c r="E299" t="s">
        <v>19</v>
      </c>
      <c r="G299" s="60">
        <v>2256.61</v>
      </c>
      <c r="H299">
        <v>1</v>
      </c>
      <c r="I299" s="60">
        <v>2256.61</v>
      </c>
      <c r="J299" s="40">
        <v>45632</v>
      </c>
      <c r="K299" t="s">
        <v>21</v>
      </c>
      <c r="L299" t="s">
        <v>133</v>
      </c>
      <c r="N299" t="str">
        <f t="shared" si="12"/>
        <v>NÃO</v>
      </c>
      <c r="O299" t="str">
        <f t="shared" si="13"/>
        <v/>
      </c>
      <c r="P299" s="50" t="str">
        <f t="shared" si="14"/>
        <v>45631100010526143614SALÁRIO2256,6145632</v>
      </c>
      <c r="Q299" s="1">
        <f>IF(A299=0,"",VLOOKUP($A299,RESUMO!$A$8:$B$83,2,FALSE))</f>
        <v>13</v>
      </c>
    </row>
    <row r="300" spans="1:17" x14ac:dyDescent="0.25">
      <c r="A300" s="40">
        <v>45631</v>
      </c>
      <c r="B300" s="54">
        <v>1</v>
      </c>
      <c r="C300" t="s">
        <v>396</v>
      </c>
      <c r="D300" t="s">
        <v>94</v>
      </c>
      <c r="E300" t="s">
        <v>95</v>
      </c>
      <c r="G300" s="60">
        <v>41.5</v>
      </c>
      <c r="H300">
        <v>18</v>
      </c>
      <c r="I300" s="60">
        <v>747</v>
      </c>
      <c r="J300" s="40">
        <v>45632</v>
      </c>
      <c r="K300" t="s">
        <v>21</v>
      </c>
      <c r="L300" t="s">
        <v>133</v>
      </c>
      <c r="N300" t="str">
        <f t="shared" si="12"/>
        <v>NÃO</v>
      </c>
      <c r="O300" t="str">
        <f t="shared" si="13"/>
        <v/>
      </c>
      <c r="P300" s="50" t="str">
        <f t="shared" si="14"/>
        <v>45631100010526143614TRANSPORTE41,545632</v>
      </c>
      <c r="Q300" s="1">
        <f>IF(A300=0,"",VLOOKUP($A300,RESUMO!$A$8:$B$83,2,FALSE))</f>
        <v>13</v>
      </c>
    </row>
    <row r="301" spans="1:17" x14ac:dyDescent="0.25">
      <c r="A301" s="40">
        <v>45631</v>
      </c>
      <c r="B301" s="54">
        <v>1</v>
      </c>
      <c r="C301" t="s">
        <v>396</v>
      </c>
      <c r="D301" t="s">
        <v>94</v>
      </c>
      <c r="E301" t="s">
        <v>97</v>
      </c>
      <c r="G301" s="60">
        <v>4</v>
      </c>
      <c r="H301">
        <v>18</v>
      </c>
      <c r="I301" s="60">
        <v>72</v>
      </c>
      <c r="J301" s="40">
        <v>45632</v>
      </c>
      <c r="K301" t="s">
        <v>21</v>
      </c>
      <c r="L301" t="s">
        <v>133</v>
      </c>
      <c r="N301" t="str">
        <f t="shared" si="12"/>
        <v>NÃO</v>
      </c>
      <c r="O301" t="str">
        <f t="shared" si="13"/>
        <v/>
      </c>
      <c r="P301" s="50" t="str">
        <f t="shared" si="14"/>
        <v>45631100010526143614CAFÉ445632</v>
      </c>
      <c r="Q301" s="1">
        <f>IF(A301=0,"",VLOOKUP($A301,RESUMO!$A$8:$B$83,2,FALSE))</f>
        <v>13</v>
      </c>
    </row>
    <row r="302" spans="1:17" x14ac:dyDescent="0.25">
      <c r="A302" s="40">
        <v>45631</v>
      </c>
      <c r="B302" s="54">
        <v>1</v>
      </c>
      <c r="C302" t="s">
        <v>397</v>
      </c>
      <c r="D302" t="s">
        <v>388</v>
      </c>
      <c r="E302" t="s">
        <v>257</v>
      </c>
      <c r="G302" s="60">
        <v>215</v>
      </c>
      <c r="H302">
        <v>8</v>
      </c>
      <c r="I302" s="60">
        <v>1720</v>
      </c>
      <c r="J302" s="40">
        <v>45632</v>
      </c>
      <c r="K302" t="s">
        <v>21</v>
      </c>
      <c r="L302" t="s">
        <v>389</v>
      </c>
      <c r="N302" t="str">
        <f t="shared" si="12"/>
        <v>NÃO</v>
      </c>
      <c r="O302" t="str">
        <f t="shared" si="13"/>
        <v/>
      </c>
      <c r="P302" s="50" t="str">
        <f t="shared" si="14"/>
        <v>45631100031999860940DIÁRIA21545632</v>
      </c>
      <c r="Q302" s="1">
        <f>IF(A302=0,"",VLOOKUP($A302,RESUMO!$A$8:$B$83,2,FALSE))</f>
        <v>13</v>
      </c>
    </row>
    <row r="303" spans="1:17" x14ac:dyDescent="0.25">
      <c r="A303" s="40">
        <v>45631</v>
      </c>
      <c r="B303" s="54">
        <v>1</v>
      </c>
      <c r="C303" t="s">
        <v>398</v>
      </c>
      <c r="D303" t="s">
        <v>148</v>
      </c>
      <c r="E303" t="s">
        <v>19</v>
      </c>
      <c r="G303" s="60">
        <v>1189.08</v>
      </c>
      <c r="H303">
        <v>1</v>
      </c>
      <c r="I303" s="60">
        <v>1189.08</v>
      </c>
      <c r="J303" s="40">
        <v>45632</v>
      </c>
      <c r="K303" t="s">
        <v>21</v>
      </c>
      <c r="L303" t="s">
        <v>149</v>
      </c>
      <c r="N303" t="str">
        <f t="shared" si="12"/>
        <v>NÃO</v>
      </c>
      <c r="O303" t="str">
        <f t="shared" si="13"/>
        <v/>
      </c>
      <c r="P303" s="50" t="str">
        <f t="shared" si="14"/>
        <v>45631100006493573610SALÁRIO1189,0845632</v>
      </c>
      <c r="Q303" s="1">
        <f>IF(A303=0,"",VLOOKUP($A303,RESUMO!$A$8:$B$83,2,FALSE))</f>
        <v>13</v>
      </c>
    </row>
    <row r="304" spans="1:17" x14ac:dyDescent="0.25">
      <c r="A304" s="40">
        <v>45631</v>
      </c>
      <c r="B304" s="54">
        <v>1</v>
      </c>
      <c r="C304" t="s">
        <v>398</v>
      </c>
      <c r="D304" t="s">
        <v>148</v>
      </c>
      <c r="E304" t="s">
        <v>95</v>
      </c>
      <c r="G304" s="60">
        <v>41.5</v>
      </c>
      <c r="H304">
        <v>18</v>
      </c>
      <c r="I304" s="60">
        <v>747</v>
      </c>
      <c r="J304" s="40">
        <v>45632</v>
      </c>
      <c r="K304" t="s">
        <v>21</v>
      </c>
      <c r="L304" t="s">
        <v>149</v>
      </c>
      <c r="N304" t="str">
        <f t="shared" si="12"/>
        <v>NÃO</v>
      </c>
      <c r="O304" t="str">
        <f t="shared" si="13"/>
        <v/>
      </c>
      <c r="P304" s="50" t="str">
        <f t="shared" si="14"/>
        <v>45631100006493573610TRANSPORTE41,545632</v>
      </c>
      <c r="Q304" s="1">
        <f>IF(A304=0,"",VLOOKUP($A304,RESUMO!$A$8:$B$83,2,FALSE))</f>
        <v>13</v>
      </c>
    </row>
    <row r="305" spans="1:17" x14ac:dyDescent="0.25">
      <c r="A305" s="40">
        <v>45631</v>
      </c>
      <c r="B305" s="54">
        <v>1</v>
      </c>
      <c r="C305" t="s">
        <v>398</v>
      </c>
      <c r="D305" t="s">
        <v>148</v>
      </c>
      <c r="E305" t="s">
        <v>97</v>
      </c>
      <c r="G305" s="60">
        <v>4</v>
      </c>
      <c r="H305">
        <v>18</v>
      </c>
      <c r="I305" s="60">
        <v>72</v>
      </c>
      <c r="J305" s="40">
        <v>45632</v>
      </c>
      <c r="K305" t="s">
        <v>21</v>
      </c>
      <c r="L305" t="s">
        <v>149</v>
      </c>
      <c r="N305" t="str">
        <f t="shared" si="12"/>
        <v>NÃO</v>
      </c>
      <c r="O305" t="str">
        <f t="shared" si="13"/>
        <v/>
      </c>
      <c r="P305" s="50" t="str">
        <f t="shared" si="14"/>
        <v>45631100006493573610CAFÉ445632</v>
      </c>
      <c r="Q305" s="1">
        <f>IF(A305=0,"",VLOOKUP($A305,RESUMO!$A$8:$B$83,2,FALSE))</f>
        <v>13</v>
      </c>
    </row>
    <row r="306" spans="1:17" x14ac:dyDescent="0.25">
      <c r="A306" s="40">
        <v>45631</v>
      </c>
      <c r="B306" s="54">
        <v>1</v>
      </c>
      <c r="C306" t="s">
        <v>399</v>
      </c>
      <c r="D306" t="s">
        <v>247</v>
      </c>
      <c r="E306" t="s">
        <v>19</v>
      </c>
      <c r="G306" s="60">
        <v>1063.1099999999999</v>
      </c>
      <c r="H306">
        <v>1</v>
      </c>
      <c r="I306" s="60">
        <v>1063.1099999999999</v>
      </c>
      <c r="J306" s="40">
        <v>45632</v>
      </c>
      <c r="K306" t="s">
        <v>21</v>
      </c>
      <c r="L306" t="s">
        <v>258</v>
      </c>
      <c r="N306" t="str">
        <f t="shared" si="12"/>
        <v>NÃO</v>
      </c>
      <c r="O306" t="str">
        <f t="shared" si="13"/>
        <v/>
      </c>
      <c r="P306" s="50" t="str">
        <f t="shared" si="14"/>
        <v>45631100070428051600SALÁRIO1063,1145632</v>
      </c>
      <c r="Q306" s="1">
        <f>IF(A306=0,"",VLOOKUP($A306,RESUMO!$A$8:$B$83,2,FALSE))</f>
        <v>13</v>
      </c>
    </row>
    <row r="307" spans="1:17" x14ac:dyDescent="0.25">
      <c r="A307" s="40">
        <v>45631</v>
      </c>
      <c r="B307" s="54">
        <v>1</v>
      </c>
      <c r="C307" t="s">
        <v>399</v>
      </c>
      <c r="D307" t="s">
        <v>247</v>
      </c>
      <c r="E307" t="s">
        <v>95</v>
      </c>
      <c r="G307" s="60">
        <v>36.4</v>
      </c>
      <c r="H307">
        <v>17</v>
      </c>
      <c r="I307" s="60">
        <v>618.79999999999995</v>
      </c>
      <c r="J307" s="40">
        <v>45632</v>
      </c>
      <c r="K307" t="s">
        <v>21</v>
      </c>
      <c r="L307" t="s">
        <v>258</v>
      </c>
      <c r="N307" t="str">
        <f t="shared" si="12"/>
        <v>NÃO</v>
      </c>
      <c r="O307" t="str">
        <f t="shared" si="13"/>
        <v/>
      </c>
      <c r="P307" s="50" t="str">
        <f t="shared" si="14"/>
        <v>45631100070428051600TRANSPORTE36,445632</v>
      </c>
      <c r="Q307" s="1">
        <f>IF(A307=0,"",VLOOKUP($A307,RESUMO!$A$8:$B$83,2,FALSE))</f>
        <v>13</v>
      </c>
    </row>
    <row r="308" spans="1:17" x14ac:dyDescent="0.25">
      <c r="A308" s="40">
        <v>45631</v>
      </c>
      <c r="B308" s="54">
        <v>1</v>
      </c>
      <c r="C308" t="s">
        <v>399</v>
      </c>
      <c r="D308" t="s">
        <v>247</v>
      </c>
      <c r="E308" t="s">
        <v>97</v>
      </c>
      <c r="G308" s="60">
        <v>4</v>
      </c>
      <c r="H308">
        <v>17</v>
      </c>
      <c r="I308" s="60">
        <v>68</v>
      </c>
      <c r="J308" s="40">
        <v>45632</v>
      </c>
      <c r="K308" t="s">
        <v>21</v>
      </c>
      <c r="L308" t="s">
        <v>258</v>
      </c>
      <c r="N308" t="str">
        <f t="shared" si="12"/>
        <v>NÃO</v>
      </c>
      <c r="O308" t="str">
        <f t="shared" si="13"/>
        <v/>
      </c>
      <c r="P308" s="50" t="str">
        <f t="shared" si="14"/>
        <v>45631100070428051600CAFÉ445632</v>
      </c>
      <c r="Q308" s="1">
        <f>IF(A308=0,"",VLOOKUP($A308,RESUMO!$A$8:$B$83,2,FALSE))</f>
        <v>13</v>
      </c>
    </row>
    <row r="309" spans="1:17" x14ac:dyDescent="0.25">
      <c r="A309" s="40">
        <v>45631</v>
      </c>
      <c r="B309" s="54">
        <v>2</v>
      </c>
      <c r="C309" t="s">
        <v>400</v>
      </c>
      <c r="D309" t="s">
        <v>154</v>
      </c>
      <c r="E309" t="s">
        <v>401</v>
      </c>
      <c r="G309" s="60">
        <v>5440</v>
      </c>
      <c r="H309">
        <v>1</v>
      </c>
      <c r="I309" s="60">
        <v>5440</v>
      </c>
      <c r="J309" s="40">
        <v>45632</v>
      </c>
      <c r="K309" t="s">
        <v>51</v>
      </c>
      <c r="L309" t="s">
        <v>402</v>
      </c>
      <c r="N309" t="str">
        <f t="shared" si="12"/>
        <v>NÃO</v>
      </c>
      <c r="O309" t="str">
        <f t="shared" si="13"/>
        <v/>
      </c>
      <c r="P309" s="50" t="str">
        <f t="shared" si="14"/>
        <v>45631200037052904870BRITA E AREIA - PED. 5007/5008/5009/5010544045632</v>
      </c>
      <c r="Q309" s="1">
        <f>IF(A309=0,"",VLOOKUP($A309,RESUMO!$A$8:$B$83,2,FALSE))</f>
        <v>13</v>
      </c>
    </row>
    <row r="310" spans="1:17" x14ac:dyDescent="0.25">
      <c r="A310" s="40">
        <v>45631</v>
      </c>
      <c r="B310" s="54">
        <v>3</v>
      </c>
      <c r="C310" t="s">
        <v>403</v>
      </c>
      <c r="D310" t="s">
        <v>192</v>
      </c>
      <c r="E310" t="s">
        <v>404</v>
      </c>
      <c r="G310" s="60">
        <v>847.2</v>
      </c>
      <c r="H310">
        <v>1</v>
      </c>
      <c r="I310" s="60">
        <v>847.2</v>
      </c>
      <c r="J310" s="40">
        <v>45635</v>
      </c>
      <c r="K310" t="s">
        <v>21</v>
      </c>
      <c r="L310" t="s">
        <v>84</v>
      </c>
      <c r="N310" t="str">
        <f t="shared" si="12"/>
        <v>NÃO</v>
      </c>
      <c r="O310" t="str">
        <f t="shared" si="13"/>
        <v/>
      </c>
      <c r="P310" s="50" t="str">
        <f t="shared" si="14"/>
        <v>45631300000011398REF. 11/2024847,245635</v>
      </c>
      <c r="Q310" s="1">
        <f>IF(A310=0,"",VLOOKUP($A310,RESUMO!$A$8:$B$83,2,FALSE))</f>
        <v>13</v>
      </c>
    </row>
    <row r="311" spans="1:17" x14ac:dyDescent="0.25">
      <c r="A311" s="40">
        <v>45631</v>
      </c>
      <c r="B311" s="54">
        <v>3</v>
      </c>
      <c r="C311" t="s">
        <v>405</v>
      </c>
      <c r="D311" t="s">
        <v>86</v>
      </c>
      <c r="E311" t="s">
        <v>404</v>
      </c>
      <c r="G311" s="60">
        <v>352</v>
      </c>
      <c r="H311">
        <v>1</v>
      </c>
      <c r="I311" s="60">
        <v>352</v>
      </c>
      <c r="J311" s="40">
        <v>45635</v>
      </c>
      <c r="K311" t="s">
        <v>21</v>
      </c>
      <c r="L311" t="s">
        <v>84</v>
      </c>
      <c r="N311" t="str">
        <f t="shared" si="12"/>
        <v>NÃO</v>
      </c>
      <c r="O311" t="str">
        <f t="shared" si="13"/>
        <v/>
      </c>
      <c r="P311" s="50" t="str">
        <f t="shared" si="14"/>
        <v>45631300000011126REF. 11/202435245635</v>
      </c>
      <c r="Q311" s="1">
        <f>IF(A311=0,"",VLOOKUP($A311,RESUMO!$A$8:$B$83,2,FALSE))</f>
        <v>13</v>
      </c>
    </row>
    <row r="312" spans="1:17" x14ac:dyDescent="0.25">
      <c r="A312" s="40">
        <v>45631</v>
      </c>
      <c r="B312" s="54">
        <v>3</v>
      </c>
      <c r="C312" t="s">
        <v>406</v>
      </c>
      <c r="D312" t="s">
        <v>57</v>
      </c>
      <c r="E312" t="s">
        <v>404</v>
      </c>
      <c r="G312" s="60">
        <v>115</v>
      </c>
      <c r="H312">
        <v>1</v>
      </c>
      <c r="I312" s="60">
        <v>115</v>
      </c>
      <c r="J312" s="40">
        <v>45635</v>
      </c>
      <c r="K312" t="s">
        <v>42</v>
      </c>
      <c r="L312" t="s">
        <v>84</v>
      </c>
      <c r="N312" t="str">
        <f t="shared" si="12"/>
        <v>NÃO</v>
      </c>
      <c r="O312" t="str">
        <f t="shared" si="13"/>
        <v/>
      </c>
      <c r="P312" s="50" t="str">
        <f t="shared" si="14"/>
        <v>45631300000011207REF. 11/202411545635</v>
      </c>
      <c r="Q312" s="1">
        <f>IF(A312=0,"",VLOOKUP($A312,RESUMO!$A$8:$B$83,2,FALSE))</f>
        <v>13</v>
      </c>
    </row>
    <row r="313" spans="1:17" x14ac:dyDescent="0.25">
      <c r="A313" s="40">
        <v>45631</v>
      </c>
      <c r="B313" s="54">
        <v>3</v>
      </c>
      <c r="C313" t="s">
        <v>403</v>
      </c>
      <c r="D313" t="s">
        <v>192</v>
      </c>
      <c r="E313" t="s">
        <v>407</v>
      </c>
      <c r="G313" s="60">
        <v>847.2</v>
      </c>
      <c r="H313">
        <v>1</v>
      </c>
      <c r="I313" s="60">
        <v>847.2</v>
      </c>
      <c r="J313" s="40">
        <v>45639</v>
      </c>
      <c r="K313" t="s">
        <v>21</v>
      </c>
      <c r="L313" t="s">
        <v>84</v>
      </c>
      <c r="N313" t="str">
        <f t="shared" si="12"/>
        <v>NÃO</v>
      </c>
      <c r="O313" t="str">
        <f t="shared" si="13"/>
        <v/>
      </c>
      <c r="P313" s="50" t="str">
        <f t="shared" si="14"/>
        <v>45631300000011398REF. 13º SALÁRIO847,245639</v>
      </c>
      <c r="Q313" s="1">
        <f>IF(A313=0,"",VLOOKUP($A313,RESUMO!$A$8:$B$83,2,FALSE))</f>
        <v>13</v>
      </c>
    </row>
    <row r="314" spans="1:17" x14ac:dyDescent="0.25">
      <c r="A314" s="40">
        <v>45631</v>
      </c>
      <c r="B314" s="54">
        <v>3</v>
      </c>
      <c r="C314" t="s">
        <v>212</v>
      </c>
      <c r="D314" t="s">
        <v>213</v>
      </c>
      <c r="E314" t="s">
        <v>408</v>
      </c>
      <c r="G314" s="60">
        <v>1088.8</v>
      </c>
      <c r="H314">
        <v>1</v>
      </c>
      <c r="I314" s="60">
        <v>1088.8</v>
      </c>
      <c r="J314" s="40">
        <v>45632</v>
      </c>
      <c r="K314" t="s">
        <v>21</v>
      </c>
      <c r="L314" t="s">
        <v>409</v>
      </c>
      <c r="N314" t="str">
        <f t="shared" si="12"/>
        <v>NÃO</v>
      </c>
      <c r="O314" t="str">
        <f t="shared" si="13"/>
        <v/>
      </c>
      <c r="P314" s="50" t="str">
        <f t="shared" si="14"/>
        <v>45631300360305000104RESCISÃO BRENO DAVID1088,845632</v>
      </c>
      <c r="Q314" s="1">
        <f>IF(A314=0,"",VLOOKUP($A314,RESUMO!$A$8:$B$83,2,FALSE))</f>
        <v>13</v>
      </c>
    </row>
    <row r="315" spans="1:17" x14ac:dyDescent="0.25">
      <c r="A315" s="40">
        <v>45631</v>
      </c>
      <c r="B315" s="54">
        <v>3</v>
      </c>
      <c r="C315" t="s">
        <v>410</v>
      </c>
      <c r="D315" t="s">
        <v>411</v>
      </c>
      <c r="E315" t="s">
        <v>412</v>
      </c>
      <c r="G315" s="60">
        <v>2887.63</v>
      </c>
      <c r="H315">
        <v>1</v>
      </c>
      <c r="I315" s="60">
        <v>2887.63</v>
      </c>
      <c r="J315" s="40">
        <v>45636</v>
      </c>
      <c r="K315" t="s">
        <v>245</v>
      </c>
      <c r="L315" t="s">
        <v>409</v>
      </c>
      <c r="N315" t="str">
        <f t="shared" si="12"/>
        <v>NÃO</v>
      </c>
      <c r="O315" t="str">
        <f t="shared" si="13"/>
        <v/>
      </c>
      <c r="P315" s="50" t="str">
        <f t="shared" si="14"/>
        <v>45631314939732000156LOCAÇÃO DE ANDAIMES - FL 38952887,6345636</v>
      </c>
      <c r="Q315" s="1">
        <f>IF(A315=0,"",VLOOKUP($A315,RESUMO!$A$8:$B$83,2,FALSE))</f>
        <v>13</v>
      </c>
    </row>
    <row r="316" spans="1:17" x14ac:dyDescent="0.25">
      <c r="A316" s="40">
        <v>45631</v>
      </c>
      <c r="B316" s="54">
        <v>3</v>
      </c>
      <c r="C316" t="s">
        <v>241</v>
      </c>
      <c r="D316" t="s">
        <v>242</v>
      </c>
      <c r="E316" t="s">
        <v>413</v>
      </c>
      <c r="G316" s="60">
        <v>240</v>
      </c>
      <c r="H316">
        <v>1</v>
      </c>
      <c r="I316" s="60">
        <v>240</v>
      </c>
      <c r="J316" s="40">
        <v>45643</v>
      </c>
      <c r="K316" t="s">
        <v>245</v>
      </c>
      <c r="L316" t="s">
        <v>409</v>
      </c>
      <c r="N316" t="str">
        <f t="shared" si="12"/>
        <v>SIM</v>
      </c>
      <c r="O316" t="str">
        <f t="shared" si="13"/>
        <v/>
      </c>
      <c r="P316" s="50" t="str">
        <f t="shared" si="14"/>
        <v>45631307409393000130MOTOR E MANGOTE - NF 2683824045643</v>
      </c>
      <c r="Q316" s="1">
        <f>IF(A316=0,"",VLOOKUP($A316,RESUMO!$A$8:$B$83,2,FALSE))</f>
        <v>13</v>
      </c>
    </row>
    <row r="317" spans="1:17" x14ac:dyDescent="0.25">
      <c r="A317" s="40">
        <v>45631</v>
      </c>
      <c r="B317" s="54">
        <v>3</v>
      </c>
      <c r="C317" t="s">
        <v>157</v>
      </c>
      <c r="D317" t="s">
        <v>124</v>
      </c>
      <c r="E317" t="s">
        <v>414</v>
      </c>
      <c r="G317" s="60">
        <v>2979.16</v>
      </c>
      <c r="H317">
        <v>1</v>
      </c>
      <c r="I317" s="60">
        <v>2979.16</v>
      </c>
      <c r="J317" s="40">
        <v>45642</v>
      </c>
      <c r="K317" t="s">
        <v>51</v>
      </c>
      <c r="L317" t="s">
        <v>409</v>
      </c>
      <c r="N317" t="str">
        <f t="shared" si="12"/>
        <v>SIM</v>
      </c>
      <c r="O317" t="str">
        <f t="shared" si="13"/>
        <v/>
      </c>
      <c r="P317" s="50" t="str">
        <f t="shared" si="14"/>
        <v>45631317250275000348MATERIAIS HIDRÁULICOS - NF 4916772979,1645642</v>
      </c>
      <c r="Q317" s="1">
        <f>IF(A317=0,"",VLOOKUP($A317,RESUMO!$A$8:$B$83,2,FALSE))</f>
        <v>13</v>
      </c>
    </row>
    <row r="318" spans="1:17" x14ac:dyDescent="0.25">
      <c r="A318" s="40">
        <v>45631</v>
      </c>
      <c r="B318" s="54">
        <v>3</v>
      </c>
      <c r="C318" t="s">
        <v>241</v>
      </c>
      <c r="D318" t="s">
        <v>242</v>
      </c>
      <c r="E318" t="s">
        <v>415</v>
      </c>
      <c r="G318" s="60">
        <v>640</v>
      </c>
      <c r="H318">
        <v>1</v>
      </c>
      <c r="I318" s="60">
        <v>640</v>
      </c>
      <c r="J318" s="40">
        <v>45637</v>
      </c>
      <c r="K318" t="s">
        <v>245</v>
      </c>
      <c r="L318" t="s">
        <v>409</v>
      </c>
      <c r="N318" t="str">
        <f t="shared" si="12"/>
        <v>SIM</v>
      </c>
      <c r="O318" t="str">
        <f t="shared" si="13"/>
        <v/>
      </c>
      <c r="P318" s="50" t="str">
        <f t="shared" si="14"/>
        <v>45631307409393000130POLICORTE E SERRA DE BANCADA - NF 2678164045637</v>
      </c>
      <c r="Q318" s="1">
        <f>IF(A318=0,"",VLOOKUP($A318,RESUMO!$A$8:$B$83,2,FALSE))</f>
        <v>13</v>
      </c>
    </row>
    <row r="319" spans="1:17" x14ac:dyDescent="0.25">
      <c r="A319" s="40">
        <v>45631</v>
      </c>
      <c r="B319" s="54">
        <v>3</v>
      </c>
      <c r="C319" t="s">
        <v>323</v>
      </c>
      <c r="D319" t="s">
        <v>324</v>
      </c>
      <c r="E319" t="s">
        <v>416</v>
      </c>
      <c r="G319" s="60">
        <v>783</v>
      </c>
      <c r="H319">
        <v>1</v>
      </c>
      <c r="I319" s="60">
        <v>783</v>
      </c>
      <c r="J319" s="40">
        <v>45636</v>
      </c>
      <c r="K319" t="s">
        <v>21</v>
      </c>
      <c r="L319" t="s">
        <v>409</v>
      </c>
      <c r="N319" t="str">
        <f t="shared" si="12"/>
        <v>SIM</v>
      </c>
      <c r="O319" t="str">
        <f t="shared" si="13"/>
        <v/>
      </c>
      <c r="P319" s="50" t="str">
        <f t="shared" si="14"/>
        <v>45631324200699000100EQUIPAMENTOS DE PROTEÇÃO - NF 11147178345636</v>
      </c>
      <c r="Q319" s="1">
        <f>IF(A319=0,"",VLOOKUP($A319,RESUMO!$A$8:$B$83,2,FALSE))</f>
        <v>13</v>
      </c>
    </row>
    <row r="320" spans="1:17" x14ac:dyDescent="0.25">
      <c r="A320" s="40">
        <v>45631</v>
      </c>
      <c r="B320" s="54">
        <v>5</v>
      </c>
      <c r="C320" t="s">
        <v>417</v>
      </c>
      <c r="D320" t="s">
        <v>418</v>
      </c>
      <c r="E320" t="s">
        <v>419</v>
      </c>
      <c r="G320" s="60">
        <v>2775</v>
      </c>
      <c r="H320">
        <v>1</v>
      </c>
      <c r="I320" s="60">
        <v>2775</v>
      </c>
      <c r="J320" s="40">
        <v>45621</v>
      </c>
      <c r="K320" t="s">
        <v>51</v>
      </c>
      <c r="L320" t="s">
        <v>420</v>
      </c>
      <c r="N320" t="str">
        <f t="shared" si="12"/>
        <v>SIM</v>
      </c>
      <c r="O320" t="str">
        <f t="shared" si="13"/>
        <v>SIM</v>
      </c>
      <c r="P320" s="50" t="str">
        <f t="shared" si="14"/>
        <v>45631529067113023560CONCRETAGEM - NF A EMITIR277545621</v>
      </c>
      <c r="Q320" s="1">
        <f>IF(A320=0,"",VLOOKUP($A320,RESUMO!$A$8:$B$83,2,FALSE))</f>
        <v>13</v>
      </c>
    </row>
    <row r="321" spans="1:17" x14ac:dyDescent="0.25">
      <c r="A321" s="40">
        <v>45631</v>
      </c>
      <c r="B321" s="54">
        <v>5</v>
      </c>
      <c r="C321" t="s">
        <v>417</v>
      </c>
      <c r="D321" t="s">
        <v>418</v>
      </c>
      <c r="E321" t="s">
        <v>419</v>
      </c>
      <c r="G321" s="60">
        <v>15975</v>
      </c>
      <c r="H321">
        <v>1</v>
      </c>
      <c r="I321" s="60">
        <v>15975</v>
      </c>
      <c r="J321" s="40">
        <v>45618</v>
      </c>
      <c r="K321" t="s">
        <v>51</v>
      </c>
      <c r="L321" t="s">
        <v>420</v>
      </c>
      <c r="N321" t="str">
        <f t="shared" si="12"/>
        <v>SIM</v>
      </c>
      <c r="O321" t="str">
        <f t="shared" si="13"/>
        <v>SIM</v>
      </c>
      <c r="P321" s="50" t="str">
        <f t="shared" si="14"/>
        <v>45631529067113023560CONCRETAGEM - NF A EMITIR1597545618</v>
      </c>
      <c r="Q321" s="1">
        <f>IF(A321=0,"",VLOOKUP($A321,RESUMO!$A$8:$B$83,2,FALSE))</f>
        <v>13</v>
      </c>
    </row>
    <row r="322" spans="1:17" x14ac:dyDescent="0.25">
      <c r="A322" s="40">
        <v>45631</v>
      </c>
      <c r="B322" s="54">
        <v>5</v>
      </c>
      <c r="C322" t="s">
        <v>421</v>
      </c>
      <c r="D322" t="s">
        <v>422</v>
      </c>
      <c r="E322" t="s">
        <v>423</v>
      </c>
      <c r="G322" s="60">
        <v>35</v>
      </c>
      <c r="H322">
        <v>1</v>
      </c>
      <c r="I322" s="60">
        <v>35</v>
      </c>
      <c r="J322" s="40">
        <v>45623</v>
      </c>
      <c r="K322" t="s">
        <v>42</v>
      </c>
      <c r="L322" t="s">
        <v>84</v>
      </c>
      <c r="N322" t="str">
        <f t="shared" ref="N322:N385" si="15">IF(ISERROR(SEARCH("NF",E322,1)),"NÃO","SIM")</f>
        <v>NÃO</v>
      </c>
      <c r="O322" t="str">
        <f t="shared" ref="O322:O385" si="16">IF($B322=5,"SIM","")</f>
        <v>SIM</v>
      </c>
      <c r="P322" s="50" t="str">
        <f t="shared" ref="P322:P385" si="17">A322&amp;B322&amp;C322&amp;E322&amp;G322&amp;EDATE(J322,0)</f>
        <v>45631500000000011479FRETE MOTOBOY3545623</v>
      </c>
      <c r="Q322" s="1">
        <f>IF(A322=0,"",VLOOKUP($A322,RESUMO!$A$8:$B$83,2,FALSE))</f>
        <v>13</v>
      </c>
    </row>
    <row r="323" spans="1:17" x14ac:dyDescent="0.25">
      <c r="A323" s="40">
        <v>45631</v>
      </c>
      <c r="B323" s="54">
        <v>5</v>
      </c>
      <c r="C323" t="s">
        <v>424</v>
      </c>
      <c r="D323" t="s">
        <v>425</v>
      </c>
      <c r="E323" t="s">
        <v>426</v>
      </c>
      <c r="G323" s="60">
        <v>1680</v>
      </c>
      <c r="H323">
        <v>1</v>
      </c>
      <c r="I323" s="60">
        <v>1680</v>
      </c>
      <c r="J323" s="40">
        <v>45622</v>
      </c>
      <c r="K323" t="s">
        <v>32</v>
      </c>
      <c r="L323" t="s">
        <v>427</v>
      </c>
      <c r="N323" t="str">
        <f t="shared" si="15"/>
        <v>NÃO</v>
      </c>
      <c r="O323" t="str">
        <f t="shared" si="16"/>
        <v>SIM</v>
      </c>
      <c r="P323" s="50" t="str">
        <f t="shared" si="17"/>
        <v>45631500010133905632SARRAFEAMENTO A LASER168045622</v>
      </c>
      <c r="Q323" s="1">
        <f>IF(A323=0,"",VLOOKUP($A323,RESUMO!$A$8:$B$83,2,FALSE))</f>
        <v>13</v>
      </c>
    </row>
    <row r="324" spans="1:17" x14ac:dyDescent="0.25">
      <c r="A324" s="40">
        <v>45646</v>
      </c>
      <c r="B324" s="54">
        <v>1</v>
      </c>
      <c r="C324" t="s">
        <v>390</v>
      </c>
      <c r="D324" t="s">
        <v>307</v>
      </c>
      <c r="E324" t="s">
        <v>257</v>
      </c>
      <c r="G324" s="60">
        <v>215</v>
      </c>
      <c r="H324">
        <v>10</v>
      </c>
      <c r="I324" s="60">
        <v>2150</v>
      </c>
      <c r="J324" s="40">
        <v>45646</v>
      </c>
      <c r="K324" t="s">
        <v>21</v>
      </c>
      <c r="L324" t="s">
        <v>308</v>
      </c>
      <c r="N324" t="str">
        <f t="shared" si="15"/>
        <v>NÃO</v>
      </c>
      <c r="O324" t="str">
        <f t="shared" si="16"/>
        <v/>
      </c>
      <c r="P324" s="50" t="str">
        <f t="shared" si="17"/>
        <v>45646100031699502668DIÁRIA21545646</v>
      </c>
      <c r="Q324" s="1">
        <f>IF(A324=0,"",VLOOKUP($A324,RESUMO!$A$8:$B$83,2,FALSE))</f>
        <v>14</v>
      </c>
    </row>
    <row r="325" spans="1:17" x14ac:dyDescent="0.25">
      <c r="A325" s="40">
        <v>45646</v>
      </c>
      <c r="B325" s="54">
        <v>1</v>
      </c>
      <c r="C325" t="s">
        <v>428</v>
      </c>
      <c r="D325" t="s">
        <v>429</v>
      </c>
      <c r="E325" t="s">
        <v>19</v>
      </c>
      <c r="G325" s="60">
        <v>1031.1500000000001</v>
      </c>
      <c r="H325">
        <v>1</v>
      </c>
      <c r="I325" s="60">
        <v>1031.1500000000001</v>
      </c>
      <c r="J325" s="40">
        <v>45646</v>
      </c>
      <c r="K325" t="s">
        <v>21</v>
      </c>
      <c r="L325" t="s">
        <v>430</v>
      </c>
      <c r="N325" t="str">
        <f t="shared" si="15"/>
        <v>NÃO</v>
      </c>
      <c r="O325" t="str">
        <f t="shared" si="16"/>
        <v/>
      </c>
      <c r="P325" s="50" t="str">
        <f t="shared" si="17"/>
        <v>45646100011776778650SALÁRIO1031,1545646</v>
      </c>
      <c r="Q325" s="1">
        <f>IF(A325=0,"",VLOOKUP($A325,RESUMO!$A$8:$B$83,2,FALSE))</f>
        <v>14</v>
      </c>
    </row>
    <row r="326" spans="1:17" x14ac:dyDescent="0.25">
      <c r="A326" s="40">
        <v>45646</v>
      </c>
      <c r="B326" s="54">
        <v>1</v>
      </c>
      <c r="C326" t="s">
        <v>428</v>
      </c>
      <c r="D326" t="s">
        <v>429</v>
      </c>
      <c r="E326" t="s">
        <v>380</v>
      </c>
      <c r="G326" s="60">
        <v>212.91</v>
      </c>
      <c r="H326">
        <v>1</v>
      </c>
      <c r="I326" s="60">
        <v>212.91</v>
      </c>
      <c r="J326" s="40">
        <v>45646</v>
      </c>
      <c r="K326" t="s">
        <v>21</v>
      </c>
      <c r="L326" t="s">
        <v>430</v>
      </c>
      <c r="N326" t="str">
        <f t="shared" si="15"/>
        <v>NÃO</v>
      </c>
      <c r="O326" t="str">
        <f t="shared" si="16"/>
        <v/>
      </c>
      <c r="P326" s="50" t="str">
        <f t="shared" si="17"/>
        <v>4564610001177677865013º SALÁRIO212,9145646</v>
      </c>
      <c r="Q326" s="1">
        <f>IF(A326=0,"",VLOOKUP($A326,RESUMO!$A$8:$B$83,2,FALSE))</f>
        <v>14</v>
      </c>
    </row>
    <row r="327" spans="1:17" x14ac:dyDescent="0.25">
      <c r="A327" s="40">
        <v>45646</v>
      </c>
      <c r="B327" s="54">
        <v>1</v>
      </c>
      <c r="C327" t="s">
        <v>428</v>
      </c>
      <c r="D327" t="s">
        <v>429</v>
      </c>
      <c r="E327" t="s">
        <v>257</v>
      </c>
      <c r="G327" s="60">
        <v>215</v>
      </c>
      <c r="H327">
        <v>2</v>
      </c>
      <c r="I327" s="60">
        <v>430</v>
      </c>
      <c r="J327" s="40">
        <v>45646</v>
      </c>
      <c r="K327" t="s">
        <v>21</v>
      </c>
      <c r="L327" t="s">
        <v>430</v>
      </c>
      <c r="N327" t="str">
        <f t="shared" si="15"/>
        <v>NÃO</v>
      </c>
      <c r="O327" t="str">
        <f t="shared" si="16"/>
        <v/>
      </c>
      <c r="P327" s="50" t="str">
        <f t="shared" si="17"/>
        <v>45646100011776778650DIÁRIA21545646</v>
      </c>
      <c r="Q327" s="1">
        <f>IF(A327=0,"",VLOOKUP($A327,RESUMO!$A$8:$B$83,2,FALSE))</f>
        <v>14</v>
      </c>
    </row>
    <row r="328" spans="1:17" x14ac:dyDescent="0.25">
      <c r="A328" s="40">
        <v>45646</v>
      </c>
      <c r="B328" s="54">
        <v>1</v>
      </c>
      <c r="C328" t="s">
        <v>393</v>
      </c>
      <c r="D328" t="s">
        <v>18</v>
      </c>
      <c r="E328" t="s">
        <v>380</v>
      </c>
      <c r="G328" s="60">
        <v>391.29</v>
      </c>
      <c r="H328">
        <v>1</v>
      </c>
      <c r="I328" s="60">
        <v>391.29</v>
      </c>
      <c r="J328" s="40">
        <v>45646</v>
      </c>
      <c r="K328" t="s">
        <v>21</v>
      </c>
      <c r="L328" t="s">
        <v>22</v>
      </c>
      <c r="N328" t="str">
        <f t="shared" si="15"/>
        <v>NÃO</v>
      </c>
      <c r="O328" t="str">
        <f t="shared" si="16"/>
        <v/>
      </c>
      <c r="P328" s="50" t="str">
        <f t="shared" si="17"/>
        <v>4564610008465536422013º SALÁRIO391,2945646</v>
      </c>
      <c r="Q328" s="1">
        <f>IF(A328=0,"",VLOOKUP($A328,RESUMO!$A$8:$B$83,2,FALSE))</f>
        <v>14</v>
      </c>
    </row>
    <row r="329" spans="1:17" x14ac:dyDescent="0.25">
      <c r="A329" s="40">
        <v>45646</v>
      </c>
      <c r="B329" s="54">
        <v>1</v>
      </c>
      <c r="C329" t="s">
        <v>394</v>
      </c>
      <c r="D329" t="s">
        <v>151</v>
      </c>
      <c r="E329" t="s">
        <v>19</v>
      </c>
      <c r="G329" s="60">
        <v>642.79999999999995</v>
      </c>
      <c r="H329">
        <v>1</v>
      </c>
      <c r="I329" s="60">
        <v>642.79999999999995</v>
      </c>
      <c r="J329" s="40">
        <v>45646</v>
      </c>
      <c r="K329" t="s">
        <v>21</v>
      </c>
      <c r="L329" t="s">
        <v>152</v>
      </c>
      <c r="N329" t="str">
        <f t="shared" si="15"/>
        <v>NÃO</v>
      </c>
      <c r="O329" t="str">
        <f t="shared" si="16"/>
        <v/>
      </c>
      <c r="P329" s="50" t="str">
        <f t="shared" si="17"/>
        <v>45646100003124439600SALÁRIO642,845646</v>
      </c>
      <c r="Q329" s="1">
        <f>IF(A329=0,"",VLOOKUP($A329,RESUMO!$A$8:$B$83,2,FALSE))</f>
        <v>14</v>
      </c>
    </row>
    <row r="330" spans="1:17" x14ac:dyDescent="0.25">
      <c r="A330" s="40">
        <v>45646</v>
      </c>
      <c r="B330" s="54">
        <v>1</v>
      </c>
      <c r="C330" t="s">
        <v>394</v>
      </c>
      <c r="D330" t="s">
        <v>151</v>
      </c>
      <c r="E330" t="s">
        <v>380</v>
      </c>
      <c r="G330" s="60">
        <v>408.45</v>
      </c>
      <c r="H330">
        <v>1</v>
      </c>
      <c r="I330" s="60">
        <v>408.45</v>
      </c>
      <c r="J330" s="40">
        <v>45646</v>
      </c>
      <c r="K330" t="s">
        <v>21</v>
      </c>
      <c r="L330" t="s">
        <v>152</v>
      </c>
      <c r="N330" t="str">
        <f t="shared" si="15"/>
        <v>NÃO</v>
      </c>
      <c r="O330" t="str">
        <f t="shared" si="16"/>
        <v/>
      </c>
      <c r="P330" s="50" t="str">
        <f t="shared" si="17"/>
        <v>4564610000312443960013º SALÁRIO408,4545646</v>
      </c>
      <c r="Q330" s="1">
        <f>IF(A330=0,"",VLOOKUP($A330,RESUMO!$A$8:$B$83,2,FALSE))</f>
        <v>14</v>
      </c>
    </row>
    <row r="331" spans="1:17" x14ac:dyDescent="0.25">
      <c r="A331" s="40">
        <v>45646</v>
      </c>
      <c r="B331" s="54">
        <v>1</v>
      </c>
      <c r="C331" t="s">
        <v>395</v>
      </c>
      <c r="D331" t="s">
        <v>336</v>
      </c>
      <c r="E331" t="s">
        <v>257</v>
      </c>
      <c r="G331" s="60">
        <v>215</v>
      </c>
      <c r="H331">
        <v>10</v>
      </c>
      <c r="I331" s="60">
        <v>2150</v>
      </c>
      <c r="J331" s="40">
        <v>45646</v>
      </c>
      <c r="K331" t="s">
        <v>21</v>
      </c>
      <c r="L331" t="s">
        <v>337</v>
      </c>
      <c r="N331" t="str">
        <f t="shared" si="15"/>
        <v>NÃO</v>
      </c>
      <c r="O331" t="str">
        <f t="shared" si="16"/>
        <v/>
      </c>
      <c r="P331" s="50" t="str">
        <f t="shared" si="17"/>
        <v>45646100000959416650DIÁRIA21545646</v>
      </c>
      <c r="Q331" s="1">
        <f>IF(A331=0,"",VLOOKUP($A331,RESUMO!$A$8:$B$83,2,FALSE))</f>
        <v>14</v>
      </c>
    </row>
    <row r="332" spans="1:17" x14ac:dyDescent="0.25">
      <c r="A332" s="40">
        <v>45646</v>
      </c>
      <c r="B332" s="54">
        <v>1</v>
      </c>
      <c r="C332" t="s">
        <v>396</v>
      </c>
      <c r="D332" t="s">
        <v>94</v>
      </c>
      <c r="E332" t="s">
        <v>19</v>
      </c>
      <c r="G332" s="60">
        <v>2200</v>
      </c>
      <c r="H332">
        <v>1</v>
      </c>
      <c r="I332" s="60">
        <v>2200</v>
      </c>
      <c r="J332" s="40">
        <v>45646</v>
      </c>
      <c r="K332" t="s">
        <v>21</v>
      </c>
      <c r="L332" t="s">
        <v>133</v>
      </c>
      <c r="N332" t="str">
        <f t="shared" si="15"/>
        <v>NÃO</v>
      </c>
      <c r="O332" t="str">
        <f t="shared" si="16"/>
        <v/>
      </c>
      <c r="P332" s="50" t="str">
        <f t="shared" si="17"/>
        <v>45646100010526143614SALÁRIO220045646</v>
      </c>
      <c r="Q332" s="1">
        <f>IF(A332=0,"",VLOOKUP($A332,RESUMO!$A$8:$B$83,2,FALSE))</f>
        <v>14</v>
      </c>
    </row>
    <row r="333" spans="1:17" x14ac:dyDescent="0.25">
      <c r="A333" s="40">
        <v>45646</v>
      </c>
      <c r="B333" s="54">
        <v>1</v>
      </c>
      <c r="C333" t="s">
        <v>396</v>
      </c>
      <c r="D333" t="s">
        <v>94</v>
      </c>
      <c r="E333" t="s">
        <v>380</v>
      </c>
      <c r="G333" s="60">
        <v>1375.36</v>
      </c>
      <c r="H333">
        <v>1</v>
      </c>
      <c r="I333" s="60">
        <v>1375.36</v>
      </c>
      <c r="J333" s="40">
        <v>45646</v>
      </c>
      <c r="K333" t="s">
        <v>21</v>
      </c>
      <c r="L333" t="s">
        <v>133</v>
      </c>
      <c r="N333" t="str">
        <f t="shared" si="15"/>
        <v>NÃO</v>
      </c>
      <c r="O333" t="str">
        <f t="shared" si="16"/>
        <v/>
      </c>
      <c r="P333" s="50" t="str">
        <f t="shared" si="17"/>
        <v>4564610001052614361413º SALÁRIO1375,3645646</v>
      </c>
      <c r="Q333" s="1">
        <f>IF(A333=0,"",VLOOKUP($A333,RESUMO!$A$8:$B$83,2,FALSE))</f>
        <v>14</v>
      </c>
    </row>
    <row r="334" spans="1:17" x14ac:dyDescent="0.25">
      <c r="A334" s="40">
        <v>45646</v>
      </c>
      <c r="B334" s="54">
        <v>1</v>
      </c>
      <c r="C334" t="s">
        <v>397</v>
      </c>
      <c r="D334" t="s">
        <v>388</v>
      </c>
      <c r="E334" t="s">
        <v>257</v>
      </c>
      <c r="G334" s="60">
        <v>215</v>
      </c>
      <c r="H334">
        <v>10</v>
      </c>
      <c r="I334" s="60">
        <v>2150</v>
      </c>
      <c r="J334" s="40">
        <v>45646</v>
      </c>
      <c r="K334" t="s">
        <v>21</v>
      </c>
      <c r="L334" t="s">
        <v>389</v>
      </c>
      <c r="N334" t="str">
        <f t="shared" si="15"/>
        <v>NÃO</v>
      </c>
      <c r="O334" t="str">
        <f t="shared" si="16"/>
        <v/>
      </c>
      <c r="P334" s="50" t="str">
        <f t="shared" si="17"/>
        <v>45646100031999860940DIÁRIA21545646</v>
      </c>
      <c r="Q334" s="1">
        <f>IF(A334=0,"",VLOOKUP($A334,RESUMO!$A$8:$B$83,2,FALSE))</f>
        <v>14</v>
      </c>
    </row>
    <row r="335" spans="1:17" x14ac:dyDescent="0.25">
      <c r="A335" s="40">
        <v>45646</v>
      </c>
      <c r="B335" s="54">
        <v>1</v>
      </c>
      <c r="C335" t="s">
        <v>398</v>
      </c>
      <c r="D335" t="s">
        <v>148</v>
      </c>
      <c r="E335" t="s">
        <v>19</v>
      </c>
      <c r="G335" s="60">
        <v>916</v>
      </c>
      <c r="H335">
        <v>1</v>
      </c>
      <c r="I335" s="60">
        <v>916</v>
      </c>
      <c r="J335" s="40">
        <v>45646</v>
      </c>
      <c r="K335" t="s">
        <v>21</v>
      </c>
      <c r="L335" t="s">
        <v>149</v>
      </c>
      <c r="N335" t="str">
        <f t="shared" si="15"/>
        <v>NÃO</v>
      </c>
      <c r="O335" t="str">
        <f t="shared" si="16"/>
        <v/>
      </c>
      <c r="P335" s="50" t="str">
        <f t="shared" si="17"/>
        <v>45646100006493573610SALÁRIO91645646</v>
      </c>
      <c r="Q335" s="1">
        <f>IF(A335=0,"",VLOOKUP($A335,RESUMO!$A$8:$B$83,2,FALSE))</f>
        <v>14</v>
      </c>
    </row>
    <row r="336" spans="1:17" x14ac:dyDescent="0.25">
      <c r="A336" s="40">
        <v>45646</v>
      </c>
      <c r="B336" s="54">
        <v>1</v>
      </c>
      <c r="C336" t="s">
        <v>398</v>
      </c>
      <c r="D336" t="s">
        <v>148</v>
      </c>
      <c r="E336" t="s">
        <v>380</v>
      </c>
      <c r="G336" s="60">
        <v>582.04999999999995</v>
      </c>
      <c r="H336">
        <v>1</v>
      </c>
      <c r="I336" s="60">
        <v>582.04999999999995</v>
      </c>
      <c r="J336" s="40">
        <v>45646</v>
      </c>
      <c r="K336" t="s">
        <v>21</v>
      </c>
      <c r="L336" t="s">
        <v>149</v>
      </c>
      <c r="N336" t="str">
        <f t="shared" si="15"/>
        <v>NÃO</v>
      </c>
      <c r="O336" t="str">
        <f t="shared" si="16"/>
        <v/>
      </c>
      <c r="P336" s="50" t="str">
        <f t="shared" si="17"/>
        <v>4564610000649357361013º SALÁRIO582,0545646</v>
      </c>
      <c r="Q336" s="1">
        <f>IF(A336=0,"",VLOOKUP($A336,RESUMO!$A$8:$B$83,2,FALSE))</f>
        <v>14</v>
      </c>
    </row>
    <row r="337" spans="1:17" x14ac:dyDescent="0.25">
      <c r="A337" s="40">
        <v>45646</v>
      </c>
      <c r="B337" s="54">
        <v>1</v>
      </c>
      <c r="C337" t="s">
        <v>399</v>
      </c>
      <c r="D337" t="s">
        <v>247</v>
      </c>
      <c r="E337" t="s">
        <v>19</v>
      </c>
      <c r="G337" s="60">
        <v>817.2</v>
      </c>
      <c r="H337">
        <v>1</v>
      </c>
      <c r="I337" s="60">
        <v>817.2</v>
      </c>
      <c r="J337" s="40">
        <v>45646</v>
      </c>
      <c r="K337" t="s">
        <v>21</v>
      </c>
      <c r="L337" t="s">
        <v>258</v>
      </c>
      <c r="N337" t="str">
        <f t="shared" si="15"/>
        <v>NÃO</v>
      </c>
      <c r="O337" t="str">
        <f t="shared" si="16"/>
        <v/>
      </c>
      <c r="P337" s="50" t="str">
        <f t="shared" si="17"/>
        <v>45646100070428051600SALÁRIO817,245646</v>
      </c>
      <c r="Q337" s="1">
        <f>IF(A337=0,"",VLOOKUP($A337,RESUMO!$A$8:$B$83,2,FALSE))</f>
        <v>14</v>
      </c>
    </row>
    <row r="338" spans="1:17" x14ac:dyDescent="0.25">
      <c r="A338" s="40">
        <v>45646</v>
      </c>
      <c r="B338" s="54">
        <v>1</v>
      </c>
      <c r="C338" t="s">
        <v>399</v>
      </c>
      <c r="D338" t="s">
        <v>247</v>
      </c>
      <c r="E338" t="s">
        <v>380</v>
      </c>
      <c r="G338" s="60">
        <v>374.55</v>
      </c>
      <c r="H338">
        <v>1</v>
      </c>
      <c r="I338" s="60">
        <v>374.55</v>
      </c>
      <c r="J338" s="40">
        <v>45646</v>
      </c>
      <c r="K338" t="s">
        <v>21</v>
      </c>
      <c r="L338" t="s">
        <v>258</v>
      </c>
      <c r="N338" t="str">
        <f t="shared" si="15"/>
        <v>NÃO</v>
      </c>
      <c r="O338" t="str">
        <f t="shared" si="16"/>
        <v/>
      </c>
      <c r="P338" s="50" t="str">
        <f t="shared" si="17"/>
        <v>4564610007042805160013º SALÁRIO374,5545646</v>
      </c>
      <c r="Q338" s="1">
        <f>IF(A338=0,"",VLOOKUP($A338,RESUMO!$A$8:$B$83,2,FALSE))</f>
        <v>14</v>
      </c>
    </row>
    <row r="339" spans="1:17" x14ac:dyDescent="0.25">
      <c r="A339" s="40">
        <v>45646</v>
      </c>
      <c r="B339" s="54">
        <v>2</v>
      </c>
      <c r="C339" t="s">
        <v>281</v>
      </c>
      <c r="D339" t="s">
        <v>282</v>
      </c>
      <c r="E339" t="s">
        <v>431</v>
      </c>
      <c r="G339" s="60">
        <v>7714</v>
      </c>
      <c r="H339">
        <v>1</v>
      </c>
      <c r="I339" s="60">
        <v>7714</v>
      </c>
      <c r="J339" s="40">
        <v>45646</v>
      </c>
      <c r="K339" t="s">
        <v>284</v>
      </c>
      <c r="L339" t="s">
        <v>355</v>
      </c>
      <c r="N339" t="str">
        <f t="shared" si="15"/>
        <v>NÃO</v>
      </c>
      <c r="O339" t="str">
        <f t="shared" si="16"/>
        <v/>
      </c>
      <c r="P339" s="50" t="str">
        <f t="shared" si="17"/>
        <v>45646252675571000120ADMINISTRAÇÃO DA OBRA - PARC 5/18771445646</v>
      </c>
      <c r="Q339" s="1">
        <f>IF(A339=0,"",VLOOKUP($A339,RESUMO!$A$8:$B$83,2,FALSE))</f>
        <v>14</v>
      </c>
    </row>
    <row r="340" spans="1:17" x14ac:dyDescent="0.25">
      <c r="A340" s="40">
        <v>45646</v>
      </c>
      <c r="B340" s="54">
        <v>2</v>
      </c>
      <c r="C340" t="s">
        <v>281</v>
      </c>
      <c r="D340" t="s">
        <v>282</v>
      </c>
      <c r="E340" t="s">
        <v>432</v>
      </c>
      <c r="G340" s="60">
        <v>7714</v>
      </c>
      <c r="H340">
        <v>1</v>
      </c>
      <c r="I340" s="60">
        <v>7714</v>
      </c>
      <c r="J340" s="40">
        <v>45646</v>
      </c>
      <c r="K340" t="s">
        <v>284</v>
      </c>
      <c r="L340" t="s">
        <v>355</v>
      </c>
      <c r="N340" t="str">
        <f t="shared" si="15"/>
        <v>NÃO</v>
      </c>
      <c r="O340" t="str">
        <f t="shared" si="16"/>
        <v/>
      </c>
      <c r="P340" s="50" t="str">
        <f t="shared" si="17"/>
        <v>45646252675571000120ADMINISTRAÇÃO DA OBRA - PARC 6/18771445646</v>
      </c>
      <c r="Q340" s="1">
        <f>IF(A340=0,"",VLOOKUP($A340,RESUMO!$A$8:$B$83,2,FALSE))</f>
        <v>14</v>
      </c>
    </row>
    <row r="341" spans="1:17" x14ac:dyDescent="0.25">
      <c r="A341" s="40">
        <v>45646</v>
      </c>
      <c r="B341" s="54">
        <v>2</v>
      </c>
      <c r="C341" t="s">
        <v>433</v>
      </c>
      <c r="D341" t="s">
        <v>82</v>
      </c>
      <c r="E341" t="s">
        <v>431</v>
      </c>
      <c r="G341" s="60">
        <v>3306</v>
      </c>
      <c r="H341">
        <v>1</v>
      </c>
      <c r="I341" s="60">
        <v>3306</v>
      </c>
      <c r="J341" s="40">
        <v>45646</v>
      </c>
      <c r="K341" t="s">
        <v>284</v>
      </c>
      <c r="L341" t="s">
        <v>84</v>
      </c>
      <c r="N341" t="str">
        <f t="shared" si="15"/>
        <v>NÃO</v>
      </c>
      <c r="O341" t="str">
        <f t="shared" si="16"/>
        <v/>
      </c>
      <c r="P341" s="50" t="str">
        <f t="shared" si="17"/>
        <v>45646200027648990687ADMINISTRAÇÃO DA OBRA - PARC 5/18330645646</v>
      </c>
      <c r="Q341" s="1">
        <f>IF(A341=0,"",VLOOKUP($A341,RESUMO!$A$8:$B$83,2,FALSE))</f>
        <v>14</v>
      </c>
    </row>
    <row r="342" spans="1:17" x14ac:dyDescent="0.25">
      <c r="A342" s="40">
        <v>45646</v>
      </c>
      <c r="B342" s="54">
        <v>2</v>
      </c>
      <c r="C342" t="s">
        <v>433</v>
      </c>
      <c r="D342" t="s">
        <v>82</v>
      </c>
      <c r="E342" t="s">
        <v>432</v>
      </c>
      <c r="G342" s="60">
        <v>3306</v>
      </c>
      <c r="H342">
        <v>1</v>
      </c>
      <c r="I342" s="60">
        <v>3306</v>
      </c>
      <c r="J342" s="40">
        <v>45646</v>
      </c>
      <c r="K342" t="s">
        <v>284</v>
      </c>
      <c r="L342" t="s">
        <v>84</v>
      </c>
      <c r="N342" t="str">
        <f t="shared" si="15"/>
        <v>NÃO</v>
      </c>
      <c r="O342" t="str">
        <f t="shared" si="16"/>
        <v/>
      </c>
      <c r="P342" s="50" t="str">
        <f t="shared" si="17"/>
        <v>45646200027648990687ADMINISTRAÇÃO DA OBRA - PARC 6/18330645646</v>
      </c>
      <c r="Q342" s="1">
        <f>IF(A342=0,"",VLOOKUP($A342,RESUMO!$A$8:$B$83,2,FALSE))</f>
        <v>14</v>
      </c>
    </row>
    <row r="343" spans="1:17" x14ac:dyDescent="0.25">
      <c r="A343" s="40">
        <v>45646</v>
      </c>
      <c r="B343" s="54">
        <v>3</v>
      </c>
      <c r="C343" t="s">
        <v>434</v>
      </c>
      <c r="D343" t="s">
        <v>305</v>
      </c>
      <c r="E343" t="s">
        <v>404</v>
      </c>
      <c r="G343" s="60">
        <v>68.400000000000006</v>
      </c>
      <c r="H343">
        <v>1</v>
      </c>
      <c r="I343" s="60">
        <v>68.400000000000006</v>
      </c>
      <c r="J343" s="40">
        <v>45646</v>
      </c>
      <c r="K343" t="s">
        <v>21</v>
      </c>
      <c r="L343" t="s">
        <v>84</v>
      </c>
      <c r="N343" t="str">
        <f t="shared" si="15"/>
        <v>NÃO</v>
      </c>
      <c r="O343" t="str">
        <f t="shared" si="16"/>
        <v/>
      </c>
      <c r="P343" s="50" t="str">
        <f t="shared" si="17"/>
        <v>45646300000000011045REF. 11/202468,445646</v>
      </c>
      <c r="Q343" s="1">
        <f>IF(A343=0,"",VLOOKUP($A343,RESUMO!$A$8:$B$83,2,FALSE))</f>
        <v>14</v>
      </c>
    </row>
    <row r="344" spans="1:17" x14ac:dyDescent="0.25">
      <c r="A344" s="40">
        <v>45646</v>
      </c>
      <c r="B344" s="54">
        <v>3</v>
      </c>
      <c r="C344" t="s">
        <v>212</v>
      </c>
      <c r="D344" t="s">
        <v>213</v>
      </c>
      <c r="E344" t="s">
        <v>404</v>
      </c>
      <c r="G344" s="60">
        <v>1154.22</v>
      </c>
      <c r="H344">
        <v>1</v>
      </c>
      <c r="I344" s="60">
        <v>1154.22</v>
      </c>
      <c r="J344" s="40">
        <v>45646</v>
      </c>
      <c r="K344" t="s">
        <v>21</v>
      </c>
      <c r="L344" t="s">
        <v>409</v>
      </c>
      <c r="N344" t="str">
        <f t="shared" si="15"/>
        <v>NÃO</v>
      </c>
      <c r="O344" t="str">
        <f t="shared" si="16"/>
        <v/>
      </c>
      <c r="P344" s="50" t="str">
        <f t="shared" si="17"/>
        <v>45646300360305000104REF. 11/20241154,2245646</v>
      </c>
      <c r="Q344" s="1">
        <f>IF(A344=0,"",VLOOKUP($A344,RESUMO!$A$8:$B$83,2,FALSE))</f>
        <v>14</v>
      </c>
    </row>
    <row r="345" spans="1:17" x14ac:dyDescent="0.25">
      <c r="A345" s="40">
        <v>45646</v>
      </c>
      <c r="B345" s="54">
        <v>3</v>
      </c>
      <c r="C345" t="s">
        <v>215</v>
      </c>
      <c r="D345" t="s">
        <v>216</v>
      </c>
      <c r="E345" t="s">
        <v>404</v>
      </c>
      <c r="G345" s="60">
        <v>6208.62</v>
      </c>
      <c r="H345">
        <v>1</v>
      </c>
      <c r="I345" s="60">
        <v>6208.62</v>
      </c>
      <c r="J345" s="40">
        <v>45646</v>
      </c>
      <c r="K345" t="s">
        <v>21</v>
      </c>
      <c r="L345" t="s">
        <v>409</v>
      </c>
      <c r="N345" t="str">
        <f t="shared" si="15"/>
        <v>NÃO</v>
      </c>
      <c r="O345" t="str">
        <f t="shared" si="16"/>
        <v/>
      </c>
      <c r="P345" s="50" t="str">
        <f t="shared" si="17"/>
        <v>45646300394460000141REF. 11/20246208,6245646</v>
      </c>
      <c r="Q345" s="1">
        <f>IF(A345=0,"",VLOOKUP($A345,RESUMO!$A$8:$B$83,2,FALSE))</f>
        <v>14</v>
      </c>
    </row>
    <row r="346" spans="1:17" x14ac:dyDescent="0.25">
      <c r="A346" s="40">
        <v>45646</v>
      </c>
      <c r="B346" s="54">
        <v>3</v>
      </c>
      <c r="C346" t="s">
        <v>241</v>
      </c>
      <c r="D346" t="s">
        <v>242</v>
      </c>
      <c r="E346" t="s">
        <v>435</v>
      </c>
      <c r="G346" s="60">
        <v>640</v>
      </c>
      <c r="H346">
        <v>1</v>
      </c>
      <c r="I346" s="60">
        <v>640</v>
      </c>
      <c r="J346" s="40">
        <v>45665</v>
      </c>
      <c r="K346" t="s">
        <v>245</v>
      </c>
      <c r="L346" t="s">
        <v>409</v>
      </c>
      <c r="N346" t="str">
        <f t="shared" si="15"/>
        <v>SIM</v>
      </c>
      <c r="O346" t="str">
        <f t="shared" si="16"/>
        <v/>
      </c>
      <c r="P346" s="50" t="str">
        <f t="shared" si="17"/>
        <v>45646307409393000130POLICORTE E SERRA - NF 2712564045665</v>
      </c>
      <c r="Q346" s="1">
        <f>IF(A346=0,"",VLOOKUP($A346,RESUMO!$A$8:$B$83,2,FALSE))</f>
        <v>14</v>
      </c>
    </row>
    <row r="347" spans="1:17" x14ac:dyDescent="0.25">
      <c r="A347" s="40">
        <v>45646</v>
      </c>
      <c r="B347" s="54">
        <v>3</v>
      </c>
      <c r="C347" t="s">
        <v>241</v>
      </c>
      <c r="D347" t="s">
        <v>242</v>
      </c>
      <c r="E347" t="s">
        <v>436</v>
      </c>
      <c r="G347" s="60">
        <v>640</v>
      </c>
      <c r="H347">
        <v>1</v>
      </c>
      <c r="I347" s="60">
        <v>640</v>
      </c>
      <c r="J347" s="40">
        <v>45650</v>
      </c>
      <c r="K347" t="s">
        <v>245</v>
      </c>
      <c r="L347" t="s">
        <v>409</v>
      </c>
      <c r="N347" t="str">
        <f t="shared" si="15"/>
        <v>SIM</v>
      </c>
      <c r="O347" t="str">
        <f t="shared" si="16"/>
        <v/>
      </c>
      <c r="P347" s="50" t="str">
        <f t="shared" si="17"/>
        <v>45646307409393000130MARTELO - NF 2689964045650</v>
      </c>
      <c r="Q347" s="1">
        <f>IF(A347=0,"",VLOOKUP($A347,RESUMO!$A$8:$B$83,2,FALSE))</f>
        <v>14</v>
      </c>
    </row>
    <row r="348" spans="1:17" x14ac:dyDescent="0.25">
      <c r="A348" s="40">
        <v>45646</v>
      </c>
      <c r="B348" s="54">
        <v>3</v>
      </c>
      <c r="C348" t="s">
        <v>241</v>
      </c>
      <c r="D348" t="s">
        <v>242</v>
      </c>
      <c r="E348" t="s">
        <v>437</v>
      </c>
      <c r="G348" s="60">
        <v>320</v>
      </c>
      <c r="H348">
        <v>1</v>
      </c>
      <c r="I348" s="60">
        <v>320</v>
      </c>
      <c r="J348" s="40">
        <v>45659</v>
      </c>
      <c r="K348" t="s">
        <v>245</v>
      </c>
      <c r="L348" t="s">
        <v>409</v>
      </c>
      <c r="N348" t="str">
        <f t="shared" si="15"/>
        <v>SIM</v>
      </c>
      <c r="O348" t="str">
        <f t="shared" si="16"/>
        <v/>
      </c>
      <c r="P348" s="50" t="str">
        <f t="shared" si="17"/>
        <v>45646307409393000130BETONEIRA - NF 2705232045659</v>
      </c>
      <c r="Q348" s="1">
        <f>IF(A348=0,"",VLOOKUP($A348,RESUMO!$A$8:$B$83,2,FALSE))</f>
        <v>14</v>
      </c>
    </row>
    <row r="349" spans="1:17" x14ac:dyDescent="0.25">
      <c r="A349" s="40">
        <v>45646</v>
      </c>
      <c r="B349" s="54">
        <v>3</v>
      </c>
      <c r="C349" t="s">
        <v>438</v>
      </c>
      <c r="D349" t="s">
        <v>439</v>
      </c>
      <c r="E349" t="s">
        <v>440</v>
      </c>
      <c r="G349" s="60">
        <v>800</v>
      </c>
      <c r="H349">
        <v>1</v>
      </c>
      <c r="I349" s="60">
        <v>800</v>
      </c>
      <c r="J349" s="40">
        <v>45649</v>
      </c>
      <c r="K349" t="s">
        <v>245</v>
      </c>
      <c r="L349" t="s">
        <v>409</v>
      </c>
      <c r="N349" t="str">
        <f t="shared" si="15"/>
        <v>SIM</v>
      </c>
      <c r="O349" t="str">
        <f t="shared" si="16"/>
        <v/>
      </c>
      <c r="P349" s="50" t="str">
        <f t="shared" si="17"/>
        <v>45646341598885000150LOCAÇÃO DE CAÇAMBAS - NF 213180045649</v>
      </c>
      <c r="Q349" s="1">
        <f>IF(A349=0,"",VLOOKUP($A349,RESUMO!$A$8:$B$83,2,FALSE))</f>
        <v>14</v>
      </c>
    </row>
    <row r="350" spans="1:17" x14ac:dyDescent="0.25">
      <c r="A350" s="40">
        <v>45646</v>
      </c>
      <c r="B350" s="54">
        <v>3</v>
      </c>
      <c r="C350" t="s">
        <v>290</v>
      </c>
      <c r="D350" t="s">
        <v>291</v>
      </c>
      <c r="E350" t="s">
        <v>441</v>
      </c>
      <c r="G350" s="60">
        <v>517.5</v>
      </c>
      <c r="H350">
        <v>1</v>
      </c>
      <c r="I350" s="60">
        <v>517.5</v>
      </c>
      <c r="J350" s="40">
        <v>45652</v>
      </c>
      <c r="K350" t="s">
        <v>245</v>
      </c>
      <c r="L350" t="s">
        <v>409</v>
      </c>
      <c r="N350" t="str">
        <f t="shared" si="15"/>
        <v>NÃO</v>
      </c>
      <c r="O350" t="str">
        <f t="shared" si="16"/>
        <v/>
      </c>
      <c r="P350" s="50" t="str">
        <f t="shared" si="17"/>
        <v>45646334713151000109LOCAÇÃO DE KIT SLUMP517,545652</v>
      </c>
      <c r="Q350" s="1">
        <f>IF(A350=0,"",VLOOKUP($A350,RESUMO!$A$8:$B$83,2,FALSE))</f>
        <v>14</v>
      </c>
    </row>
    <row r="351" spans="1:17" x14ac:dyDescent="0.25">
      <c r="A351" s="40">
        <v>45646</v>
      </c>
      <c r="B351" s="54">
        <v>3</v>
      </c>
      <c r="C351" t="s">
        <v>290</v>
      </c>
      <c r="D351" t="s">
        <v>291</v>
      </c>
      <c r="E351" t="s">
        <v>442</v>
      </c>
      <c r="G351" s="60">
        <v>517.5</v>
      </c>
      <c r="H351">
        <v>1</v>
      </c>
      <c r="I351" s="60">
        <v>517.5</v>
      </c>
      <c r="J351" s="40">
        <v>45652</v>
      </c>
      <c r="K351" t="s">
        <v>32</v>
      </c>
      <c r="L351" t="s">
        <v>409</v>
      </c>
      <c r="N351" t="str">
        <f t="shared" si="15"/>
        <v>SIM</v>
      </c>
      <c r="O351" t="str">
        <f t="shared" si="16"/>
        <v/>
      </c>
      <c r="P351" s="50" t="str">
        <f t="shared" si="17"/>
        <v>45646334713151000109CONTROLE TECNOLÓGICO DE QUALIDADE CONCRETO - NF 1070517,545652</v>
      </c>
      <c r="Q351" s="1">
        <f>IF(A351=0,"",VLOOKUP($A351,RESUMO!$A$8:$B$83,2,FALSE))</f>
        <v>14</v>
      </c>
    </row>
    <row r="352" spans="1:17" x14ac:dyDescent="0.25">
      <c r="A352" s="40">
        <v>45646</v>
      </c>
      <c r="B352" s="54">
        <v>3</v>
      </c>
      <c r="C352" t="s">
        <v>143</v>
      </c>
      <c r="D352" t="s">
        <v>144</v>
      </c>
      <c r="E352" t="s">
        <v>443</v>
      </c>
      <c r="G352" s="60">
        <v>886.14</v>
      </c>
      <c r="H352">
        <v>1</v>
      </c>
      <c r="I352" s="60">
        <v>886.14</v>
      </c>
      <c r="J352" s="40">
        <v>45667</v>
      </c>
      <c r="K352" t="s">
        <v>21</v>
      </c>
      <c r="L352" t="s">
        <v>409</v>
      </c>
      <c r="N352" t="str">
        <f t="shared" si="15"/>
        <v>SIM</v>
      </c>
      <c r="O352" t="str">
        <f t="shared" si="16"/>
        <v/>
      </c>
      <c r="P352" s="50" t="str">
        <f t="shared" si="17"/>
        <v>45646324654133000220CESTAS DE NATAL - NF 269706886,1445667</v>
      </c>
      <c r="Q352" s="1">
        <f>IF(A352=0,"",VLOOKUP($A352,RESUMO!$A$8:$B$83,2,FALSE))</f>
        <v>14</v>
      </c>
    </row>
    <row r="353" spans="1:17" x14ac:dyDescent="0.25">
      <c r="A353" s="40">
        <v>45646</v>
      </c>
      <c r="B353" s="54">
        <v>3</v>
      </c>
      <c r="C353" t="s">
        <v>143</v>
      </c>
      <c r="D353" t="s">
        <v>144</v>
      </c>
      <c r="E353" t="s">
        <v>444</v>
      </c>
      <c r="G353" s="60">
        <v>2514.33</v>
      </c>
      <c r="H353">
        <v>1</v>
      </c>
      <c r="I353" s="60">
        <v>2514.33</v>
      </c>
      <c r="J353" s="40">
        <v>45654</v>
      </c>
      <c r="K353" t="s">
        <v>21</v>
      </c>
      <c r="L353" t="s">
        <v>409</v>
      </c>
      <c r="N353" t="str">
        <f t="shared" si="15"/>
        <v>SIM</v>
      </c>
      <c r="O353" t="str">
        <f t="shared" si="16"/>
        <v/>
      </c>
      <c r="P353" s="50" t="str">
        <f t="shared" si="17"/>
        <v>45646324654133000220CESTAS BÁSICAS - NF 2685842514,3345654</v>
      </c>
      <c r="Q353" s="1">
        <f>IF(A353=0,"",VLOOKUP($A353,RESUMO!$A$8:$B$83,2,FALSE))</f>
        <v>14</v>
      </c>
    </row>
    <row r="354" spans="1:17" x14ac:dyDescent="0.25">
      <c r="A354" s="40">
        <v>45677</v>
      </c>
      <c r="B354" s="54">
        <v>3</v>
      </c>
      <c r="C354" t="s">
        <v>157</v>
      </c>
      <c r="D354" t="s">
        <v>124</v>
      </c>
      <c r="E354" t="s">
        <v>445</v>
      </c>
      <c r="F354">
        <v>494418</v>
      </c>
      <c r="G354" s="60">
        <v>2136.2399999999998</v>
      </c>
      <c r="H354">
        <v>1</v>
      </c>
      <c r="I354" s="60">
        <v>2136.2399999999998</v>
      </c>
      <c r="J354" s="40">
        <v>45646</v>
      </c>
      <c r="K354" t="s">
        <v>51</v>
      </c>
      <c r="L354" t="s">
        <v>409</v>
      </c>
      <c r="N354" t="str">
        <f t="shared" si="15"/>
        <v>NÃO</v>
      </c>
      <c r="O354" t="str">
        <f t="shared" si="16"/>
        <v/>
      </c>
      <c r="P354" s="50" t="str">
        <f t="shared" si="17"/>
        <v>45677317250275000348MATERIAIS HIDRAULICOS - ENTRADA2136,2445646</v>
      </c>
      <c r="Q354" s="1">
        <f>IF(A354=0,"",VLOOKUP($A354,RESUMO!$A$8:$B$83,2,FALSE))</f>
        <v>16</v>
      </c>
    </row>
    <row r="355" spans="1:17" x14ac:dyDescent="0.25">
      <c r="A355" s="40">
        <v>45677</v>
      </c>
      <c r="B355" s="54">
        <v>3</v>
      </c>
      <c r="C355" t="s">
        <v>157</v>
      </c>
      <c r="D355" t="s">
        <v>124</v>
      </c>
      <c r="E355" t="s">
        <v>446</v>
      </c>
      <c r="F355">
        <v>494418</v>
      </c>
      <c r="G355" s="60">
        <v>2136.2399999999998</v>
      </c>
      <c r="H355">
        <v>1</v>
      </c>
      <c r="I355" s="60">
        <v>2136.2399999999998</v>
      </c>
      <c r="J355" s="40">
        <v>45677</v>
      </c>
      <c r="K355" t="s">
        <v>51</v>
      </c>
      <c r="L355" t="s">
        <v>409</v>
      </c>
      <c r="N355" t="str">
        <f t="shared" si="15"/>
        <v>NÃO</v>
      </c>
      <c r="O355" t="str">
        <f t="shared" si="16"/>
        <v/>
      </c>
      <c r="P355" s="50" t="str">
        <f t="shared" si="17"/>
        <v>45677317250275000348MATERIAIS HIDRAULICOS - PARC. 1/12136,2445677</v>
      </c>
      <c r="Q355" s="1">
        <f>IF(A355=0,"",VLOOKUP($A355,RESUMO!$A$8:$B$83,2,FALSE))</f>
        <v>16</v>
      </c>
    </row>
    <row r="356" spans="1:17" x14ac:dyDescent="0.25">
      <c r="A356" s="40">
        <v>45646</v>
      </c>
      <c r="B356" s="54">
        <v>3</v>
      </c>
      <c r="C356" t="s">
        <v>47</v>
      </c>
      <c r="D356" t="s">
        <v>48</v>
      </c>
      <c r="E356" t="s">
        <v>447</v>
      </c>
      <c r="G356" s="60">
        <v>1273.3</v>
      </c>
      <c r="H356">
        <v>1</v>
      </c>
      <c r="I356" s="60">
        <v>1273.3</v>
      </c>
      <c r="J356" s="40">
        <v>45649</v>
      </c>
      <c r="K356" t="s">
        <v>51</v>
      </c>
      <c r="L356" t="s">
        <v>409</v>
      </c>
      <c r="N356" t="str">
        <f t="shared" si="15"/>
        <v>SIM</v>
      </c>
      <c r="O356" t="str">
        <f t="shared" si="16"/>
        <v/>
      </c>
      <c r="P356" s="50" t="str">
        <f t="shared" si="17"/>
        <v>45646332392731000116MATERIAIS DIVERSOS - NF 15801273,345649</v>
      </c>
      <c r="Q356" s="1">
        <f>IF(A356=0,"",VLOOKUP($A356,RESUMO!$A$8:$B$83,2,FALSE))</f>
        <v>14</v>
      </c>
    </row>
    <row r="357" spans="1:17" x14ac:dyDescent="0.25">
      <c r="A357" s="40">
        <v>45646</v>
      </c>
      <c r="B357" s="54">
        <v>3</v>
      </c>
      <c r="C357" t="s">
        <v>215</v>
      </c>
      <c r="D357" t="s">
        <v>216</v>
      </c>
      <c r="E357" t="s">
        <v>407</v>
      </c>
      <c r="G357" s="60">
        <v>2393.0300000000002</v>
      </c>
      <c r="H357">
        <v>1</v>
      </c>
      <c r="I357" s="60">
        <v>2393.0300000000002</v>
      </c>
      <c r="J357" s="40">
        <v>45646</v>
      </c>
      <c r="K357" t="s">
        <v>21</v>
      </c>
      <c r="L357" t="s">
        <v>409</v>
      </c>
      <c r="N357" t="str">
        <f t="shared" si="15"/>
        <v>NÃO</v>
      </c>
      <c r="O357" t="str">
        <f t="shared" si="16"/>
        <v/>
      </c>
      <c r="P357" s="50" t="str">
        <f t="shared" si="17"/>
        <v>45646300394460000141REF. 13º SALÁRIO2393,0345646</v>
      </c>
      <c r="Q357" s="1">
        <f>IF(A357=0,"",VLOOKUP($A357,RESUMO!$A$8:$B$83,2,FALSE))</f>
        <v>14</v>
      </c>
    </row>
    <row r="358" spans="1:17" x14ac:dyDescent="0.25">
      <c r="A358" s="40">
        <v>45646</v>
      </c>
      <c r="B358" s="54">
        <v>3</v>
      </c>
      <c r="C358" t="s">
        <v>137</v>
      </c>
      <c r="D358" t="s">
        <v>138</v>
      </c>
      <c r="E358" t="s">
        <v>139</v>
      </c>
      <c r="G358" s="60">
        <v>133.13999999999999</v>
      </c>
      <c r="H358">
        <v>1</v>
      </c>
      <c r="I358" s="60">
        <v>133.13999999999999</v>
      </c>
      <c r="J358" s="40">
        <v>45657</v>
      </c>
      <c r="K358" t="s">
        <v>21</v>
      </c>
      <c r="L358" t="s">
        <v>409</v>
      </c>
      <c r="N358" t="str">
        <f t="shared" si="15"/>
        <v>NÃO</v>
      </c>
      <c r="O358" t="str">
        <f t="shared" si="16"/>
        <v/>
      </c>
      <c r="P358" s="50" t="str">
        <f t="shared" si="17"/>
        <v>45646338727707000177SEGURO COLABORADORES133,1445657</v>
      </c>
      <c r="Q358" s="1">
        <f>IF(A358=0,"",VLOOKUP($A358,RESUMO!$A$8:$B$83,2,FALSE))</f>
        <v>14</v>
      </c>
    </row>
    <row r="359" spans="1:17" x14ac:dyDescent="0.25">
      <c r="A359" s="40">
        <v>45646</v>
      </c>
      <c r="B359" s="54">
        <v>3</v>
      </c>
      <c r="C359" t="s">
        <v>47</v>
      </c>
      <c r="D359" t="s">
        <v>48</v>
      </c>
      <c r="E359" t="s">
        <v>448</v>
      </c>
      <c r="G359" s="60">
        <v>2202.5</v>
      </c>
      <c r="H359">
        <v>1</v>
      </c>
      <c r="I359" s="60">
        <v>2202.5</v>
      </c>
      <c r="J359" s="40">
        <v>45663</v>
      </c>
      <c r="K359" t="s">
        <v>51</v>
      </c>
      <c r="L359" t="s">
        <v>409</v>
      </c>
      <c r="N359" t="str">
        <f t="shared" si="15"/>
        <v>SIM</v>
      </c>
      <c r="O359" t="str">
        <f t="shared" si="16"/>
        <v/>
      </c>
      <c r="P359" s="50" t="str">
        <f t="shared" si="17"/>
        <v>45646332392731000116MATERIAIS DIVERSOS - NF 15822202,545663</v>
      </c>
      <c r="Q359" s="1">
        <f>IF(A359=0,"",VLOOKUP($A359,RESUMO!$A$8:$B$83,2,FALSE))</f>
        <v>14</v>
      </c>
    </row>
    <row r="360" spans="1:17" x14ac:dyDescent="0.25">
      <c r="A360" s="40">
        <v>45646</v>
      </c>
      <c r="B360" s="54">
        <v>5</v>
      </c>
      <c r="C360" t="s">
        <v>391</v>
      </c>
      <c r="D360" t="s">
        <v>24</v>
      </c>
      <c r="E360" t="s">
        <v>449</v>
      </c>
      <c r="G360" s="60">
        <v>536.9</v>
      </c>
      <c r="H360">
        <v>1</v>
      </c>
      <c r="I360" s="60">
        <v>536.9</v>
      </c>
      <c r="J360" s="40">
        <v>45630</v>
      </c>
      <c r="K360" t="s">
        <v>21</v>
      </c>
      <c r="L360" t="s">
        <v>25</v>
      </c>
      <c r="N360" t="str">
        <f t="shared" si="15"/>
        <v>NÃO</v>
      </c>
      <c r="O360" t="str">
        <f t="shared" si="16"/>
        <v>SIM</v>
      </c>
      <c r="P360" s="50" t="str">
        <f t="shared" si="17"/>
        <v>45646500001627337636VT E CAFÉ536,945630</v>
      </c>
      <c r="Q360" s="1">
        <f>IF(A360=0,"",VLOOKUP($A360,RESUMO!$A$8:$B$83,2,FALSE))</f>
        <v>14</v>
      </c>
    </row>
    <row r="361" spans="1:17" x14ac:dyDescent="0.25">
      <c r="A361" s="40">
        <v>45646</v>
      </c>
      <c r="B361" s="54">
        <v>5</v>
      </c>
      <c r="C361" t="s">
        <v>450</v>
      </c>
      <c r="D361" t="s">
        <v>451</v>
      </c>
      <c r="E361" t="s">
        <v>452</v>
      </c>
      <c r="G361" s="60">
        <v>720</v>
      </c>
      <c r="H361">
        <v>1</v>
      </c>
      <c r="I361" s="60">
        <v>720</v>
      </c>
      <c r="J361" s="40">
        <v>45638</v>
      </c>
      <c r="K361" t="s">
        <v>51</v>
      </c>
      <c r="L361" t="s">
        <v>409</v>
      </c>
      <c r="N361" t="str">
        <f t="shared" si="15"/>
        <v>SIM</v>
      </c>
      <c r="O361" t="str">
        <f t="shared" si="16"/>
        <v>SIM</v>
      </c>
      <c r="P361" s="50" t="str">
        <f t="shared" si="17"/>
        <v>45646505512402000270XYPEX ADMIX - NF 6173172045638</v>
      </c>
      <c r="Q361" s="1">
        <f>IF(A361=0,"",VLOOKUP($A361,RESUMO!$A$8:$B$83,2,FALSE))</f>
        <v>14</v>
      </c>
    </row>
    <row r="362" spans="1:17" x14ac:dyDescent="0.25">
      <c r="A362" s="40">
        <v>45646</v>
      </c>
      <c r="B362" s="54">
        <v>5</v>
      </c>
      <c r="C362" t="s">
        <v>450</v>
      </c>
      <c r="D362" t="s">
        <v>451</v>
      </c>
      <c r="E362" t="s">
        <v>453</v>
      </c>
      <c r="G362" s="60">
        <v>720</v>
      </c>
      <c r="H362">
        <v>1</v>
      </c>
      <c r="I362" s="60">
        <v>720</v>
      </c>
      <c r="J362" s="40">
        <v>45637</v>
      </c>
      <c r="K362" t="s">
        <v>51</v>
      </c>
      <c r="L362" t="s">
        <v>409</v>
      </c>
      <c r="N362" t="str">
        <f t="shared" si="15"/>
        <v>SIM</v>
      </c>
      <c r="O362" t="str">
        <f t="shared" si="16"/>
        <v>SIM</v>
      </c>
      <c r="P362" s="50" t="str">
        <f t="shared" si="17"/>
        <v>45646505512402000270IMPERMEABILIZANTES - NF A EMITIR72045637</v>
      </c>
      <c r="Q362" s="1">
        <f>IF(A362=0,"",VLOOKUP($A362,RESUMO!$A$8:$B$83,2,FALSE))</f>
        <v>14</v>
      </c>
    </row>
    <row r="363" spans="1:17" x14ac:dyDescent="0.25">
      <c r="A363" s="40">
        <v>45662</v>
      </c>
      <c r="B363" s="54">
        <v>1</v>
      </c>
      <c r="C363" t="s">
        <v>390</v>
      </c>
      <c r="D363" t="s">
        <v>307</v>
      </c>
      <c r="E363" t="s">
        <v>257</v>
      </c>
      <c r="G363" s="60">
        <v>215</v>
      </c>
      <c r="H363">
        <v>5</v>
      </c>
      <c r="I363" s="60">
        <v>1075</v>
      </c>
      <c r="J363" s="40">
        <v>45664</v>
      </c>
      <c r="K363" t="s">
        <v>21</v>
      </c>
      <c r="L363" t="s">
        <v>308</v>
      </c>
      <c r="N363" t="str">
        <f t="shared" si="15"/>
        <v>NÃO</v>
      </c>
      <c r="O363" t="str">
        <f t="shared" si="16"/>
        <v/>
      </c>
      <c r="P363" s="50" t="str">
        <f t="shared" si="17"/>
        <v>45662100031699502668DIÁRIA21545664</v>
      </c>
      <c r="Q363" s="1">
        <f>IF(A363=0,"",VLOOKUP($A363,RESUMO!$A$8:$B$83,2,FALSE))</f>
        <v>15</v>
      </c>
    </row>
    <row r="364" spans="1:17" x14ac:dyDescent="0.25">
      <c r="A364" s="40">
        <v>45662</v>
      </c>
      <c r="B364" s="54">
        <v>1</v>
      </c>
      <c r="C364" t="s">
        <v>428</v>
      </c>
      <c r="D364" t="s">
        <v>429</v>
      </c>
      <c r="E364" t="s">
        <v>19</v>
      </c>
      <c r="G364" s="60">
        <v>1252.1099999999999</v>
      </c>
      <c r="H364">
        <v>1</v>
      </c>
      <c r="I364" s="60">
        <v>1252.1099999999999</v>
      </c>
      <c r="J364" s="40">
        <v>45664</v>
      </c>
      <c r="K364" t="s">
        <v>21</v>
      </c>
      <c r="L364" t="s">
        <v>430</v>
      </c>
      <c r="N364" t="str">
        <f t="shared" si="15"/>
        <v>NÃO</v>
      </c>
      <c r="O364" t="str">
        <f t="shared" si="16"/>
        <v/>
      </c>
      <c r="P364" s="50" t="str">
        <f t="shared" si="17"/>
        <v>45662100011776778650SALÁRIO1252,1145664</v>
      </c>
      <c r="Q364" s="1">
        <f>IF(A364=0,"",VLOOKUP($A364,RESUMO!$A$8:$B$83,2,FALSE))</f>
        <v>15</v>
      </c>
    </row>
    <row r="365" spans="1:17" x14ac:dyDescent="0.25">
      <c r="A365" s="40">
        <v>45662</v>
      </c>
      <c r="B365" s="54">
        <v>1</v>
      </c>
      <c r="C365" t="s">
        <v>428</v>
      </c>
      <c r="D365" t="s">
        <v>429</v>
      </c>
      <c r="E365" t="s">
        <v>95</v>
      </c>
      <c r="G365" s="60">
        <v>42.3</v>
      </c>
      <c r="H365">
        <v>21</v>
      </c>
      <c r="I365" s="60">
        <v>888.3</v>
      </c>
      <c r="J365" s="40">
        <v>45664</v>
      </c>
      <c r="K365" t="s">
        <v>21</v>
      </c>
      <c r="L365" t="s">
        <v>430</v>
      </c>
      <c r="N365" t="str">
        <f t="shared" si="15"/>
        <v>NÃO</v>
      </c>
      <c r="O365" t="str">
        <f t="shared" si="16"/>
        <v/>
      </c>
      <c r="P365" s="50" t="str">
        <f t="shared" si="17"/>
        <v>45662100011776778650TRANSPORTE42,345664</v>
      </c>
      <c r="Q365" s="1">
        <f>IF(A365=0,"",VLOOKUP($A365,RESUMO!$A$8:$B$83,2,FALSE))</f>
        <v>15</v>
      </c>
    </row>
    <row r="366" spans="1:17" x14ac:dyDescent="0.25">
      <c r="A366" s="40">
        <v>45662</v>
      </c>
      <c r="B366" s="54">
        <v>1</v>
      </c>
      <c r="C366" t="s">
        <v>428</v>
      </c>
      <c r="D366" t="s">
        <v>429</v>
      </c>
      <c r="E366" t="s">
        <v>97</v>
      </c>
      <c r="G366" s="60">
        <v>4</v>
      </c>
      <c r="H366">
        <v>21</v>
      </c>
      <c r="I366" s="60">
        <v>84</v>
      </c>
      <c r="J366" s="40">
        <v>45664</v>
      </c>
      <c r="K366" t="s">
        <v>21</v>
      </c>
      <c r="L366" t="s">
        <v>430</v>
      </c>
      <c r="N366" t="str">
        <f t="shared" si="15"/>
        <v>NÃO</v>
      </c>
      <c r="O366" t="str">
        <f t="shared" si="16"/>
        <v/>
      </c>
      <c r="P366" s="50" t="str">
        <f t="shared" si="17"/>
        <v>45662100011776778650CAFÉ445664</v>
      </c>
      <c r="Q366" s="1">
        <f>IF(A366=0,"",VLOOKUP($A366,RESUMO!$A$8:$B$83,2,FALSE))</f>
        <v>15</v>
      </c>
    </row>
    <row r="367" spans="1:17" x14ac:dyDescent="0.25">
      <c r="A367" s="40">
        <v>45662</v>
      </c>
      <c r="B367" s="54">
        <v>1</v>
      </c>
      <c r="C367" t="s">
        <v>394</v>
      </c>
      <c r="D367" t="s">
        <v>151</v>
      </c>
      <c r="E367" t="s">
        <v>19</v>
      </c>
      <c r="G367" s="60">
        <v>792.01</v>
      </c>
      <c r="H367">
        <v>1</v>
      </c>
      <c r="I367" s="60">
        <v>792.01</v>
      </c>
      <c r="J367" s="40">
        <v>45664</v>
      </c>
      <c r="K367" t="s">
        <v>21</v>
      </c>
      <c r="L367" t="s">
        <v>152</v>
      </c>
      <c r="N367" t="str">
        <f t="shared" si="15"/>
        <v>NÃO</v>
      </c>
      <c r="O367" t="str">
        <f t="shared" si="16"/>
        <v/>
      </c>
      <c r="P367" s="50" t="str">
        <f t="shared" si="17"/>
        <v>45662100003124439600SALÁRIO792,0145664</v>
      </c>
      <c r="Q367" s="1">
        <f>IF(A367=0,"",VLOOKUP($A367,RESUMO!$A$8:$B$83,2,FALSE))</f>
        <v>15</v>
      </c>
    </row>
    <row r="368" spans="1:17" x14ac:dyDescent="0.25">
      <c r="A368" s="40">
        <v>45662</v>
      </c>
      <c r="B368" s="54">
        <v>1</v>
      </c>
      <c r="C368" t="s">
        <v>394</v>
      </c>
      <c r="D368" t="s">
        <v>151</v>
      </c>
      <c r="E368" t="s">
        <v>95</v>
      </c>
      <c r="G368" s="60">
        <v>41.5</v>
      </c>
      <c r="H368">
        <v>20</v>
      </c>
      <c r="I368" s="60">
        <v>830</v>
      </c>
      <c r="J368" s="40">
        <v>45662</v>
      </c>
      <c r="K368" t="s">
        <v>21</v>
      </c>
      <c r="L368" t="s">
        <v>152</v>
      </c>
      <c r="N368" t="str">
        <f t="shared" si="15"/>
        <v>NÃO</v>
      </c>
      <c r="O368" t="str">
        <f t="shared" si="16"/>
        <v/>
      </c>
      <c r="P368" s="50" t="str">
        <f t="shared" si="17"/>
        <v>45662100003124439600TRANSPORTE41,545662</v>
      </c>
      <c r="Q368" s="1">
        <f>IF(A368=0,"",VLOOKUP($A368,RESUMO!$A$8:$B$83,2,FALSE))</f>
        <v>15</v>
      </c>
    </row>
    <row r="369" spans="1:17" x14ac:dyDescent="0.25">
      <c r="A369" s="40">
        <v>45662</v>
      </c>
      <c r="B369" s="54">
        <v>1</v>
      </c>
      <c r="C369" t="s">
        <v>394</v>
      </c>
      <c r="D369" t="s">
        <v>151</v>
      </c>
      <c r="E369" t="s">
        <v>97</v>
      </c>
      <c r="G369" s="60">
        <v>4</v>
      </c>
      <c r="H369">
        <v>20</v>
      </c>
      <c r="I369" s="60">
        <v>80</v>
      </c>
      <c r="J369" s="40">
        <v>45662</v>
      </c>
      <c r="K369" t="s">
        <v>21</v>
      </c>
      <c r="L369" t="s">
        <v>152</v>
      </c>
      <c r="N369" t="str">
        <f t="shared" si="15"/>
        <v>NÃO</v>
      </c>
      <c r="O369" t="str">
        <f t="shared" si="16"/>
        <v/>
      </c>
      <c r="P369" s="50" t="str">
        <f t="shared" si="17"/>
        <v>45662100003124439600CAFÉ445662</v>
      </c>
      <c r="Q369" s="1">
        <f>IF(A369=0,"",VLOOKUP($A369,RESUMO!$A$8:$B$83,2,FALSE))</f>
        <v>15</v>
      </c>
    </row>
    <row r="370" spans="1:17" x14ac:dyDescent="0.25">
      <c r="A370" s="40">
        <v>45662</v>
      </c>
      <c r="B370" s="54">
        <v>1</v>
      </c>
      <c r="C370" t="s">
        <v>395</v>
      </c>
      <c r="D370" t="s">
        <v>336</v>
      </c>
      <c r="E370" t="s">
        <v>257</v>
      </c>
      <c r="G370" s="60">
        <v>215</v>
      </c>
      <c r="H370">
        <v>4</v>
      </c>
      <c r="I370" s="60">
        <v>860</v>
      </c>
      <c r="J370" s="40">
        <v>45664</v>
      </c>
      <c r="K370" t="s">
        <v>21</v>
      </c>
      <c r="L370" t="s">
        <v>337</v>
      </c>
      <c r="N370" t="str">
        <f t="shared" si="15"/>
        <v>NÃO</v>
      </c>
      <c r="O370" t="str">
        <f t="shared" si="16"/>
        <v/>
      </c>
      <c r="P370" s="50" t="str">
        <f t="shared" si="17"/>
        <v>45662100000959416650DIÁRIA21545664</v>
      </c>
      <c r="Q370" s="1">
        <f>IF(A370=0,"",VLOOKUP($A370,RESUMO!$A$8:$B$83,2,FALSE))</f>
        <v>15</v>
      </c>
    </row>
    <row r="371" spans="1:17" x14ac:dyDescent="0.25">
      <c r="A371" s="40">
        <v>45662</v>
      </c>
      <c r="B371" s="54">
        <v>1</v>
      </c>
      <c r="C371" t="s">
        <v>396</v>
      </c>
      <c r="D371" t="s">
        <v>94</v>
      </c>
      <c r="E371" t="s">
        <v>19</v>
      </c>
      <c r="G371" s="60">
        <v>2256.61</v>
      </c>
      <c r="H371">
        <v>1</v>
      </c>
      <c r="I371" s="60">
        <v>2256.61</v>
      </c>
      <c r="J371" s="40">
        <v>45664</v>
      </c>
      <c r="K371" t="s">
        <v>21</v>
      </c>
      <c r="L371" t="s">
        <v>133</v>
      </c>
      <c r="N371" t="str">
        <f t="shared" si="15"/>
        <v>NÃO</v>
      </c>
      <c r="O371" t="str">
        <f t="shared" si="16"/>
        <v/>
      </c>
      <c r="P371" s="50" t="str">
        <f t="shared" si="17"/>
        <v>45662100010526143614SALÁRIO2256,6145664</v>
      </c>
      <c r="Q371" s="1">
        <f>IF(A371=0,"",VLOOKUP($A371,RESUMO!$A$8:$B$83,2,FALSE))</f>
        <v>15</v>
      </c>
    </row>
    <row r="372" spans="1:17" x14ac:dyDescent="0.25">
      <c r="A372" s="40">
        <v>45662</v>
      </c>
      <c r="B372" s="54">
        <v>1</v>
      </c>
      <c r="C372" t="s">
        <v>396</v>
      </c>
      <c r="D372" t="s">
        <v>94</v>
      </c>
      <c r="E372" t="s">
        <v>95</v>
      </c>
      <c r="G372" s="60">
        <v>41.5</v>
      </c>
      <c r="H372">
        <v>22</v>
      </c>
      <c r="I372" s="60">
        <v>913</v>
      </c>
      <c r="J372" s="40">
        <v>45664</v>
      </c>
      <c r="K372" t="s">
        <v>21</v>
      </c>
      <c r="L372" t="s">
        <v>133</v>
      </c>
      <c r="N372" t="str">
        <f t="shared" si="15"/>
        <v>NÃO</v>
      </c>
      <c r="O372" t="str">
        <f t="shared" si="16"/>
        <v/>
      </c>
      <c r="P372" s="50" t="str">
        <f t="shared" si="17"/>
        <v>45662100010526143614TRANSPORTE41,545664</v>
      </c>
      <c r="Q372" s="1">
        <f>IF(A372=0,"",VLOOKUP($A372,RESUMO!$A$8:$B$83,2,FALSE))</f>
        <v>15</v>
      </c>
    </row>
    <row r="373" spans="1:17" x14ac:dyDescent="0.25">
      <c r="A373" s="40">
        <v>45662</v>
      </c>
      <c r="B373" s="54">
        <v>1</v>
      </c>
      <c r="C373" t="s">
        <v>396</v>
      </c>
      <c r="D373" t="s">
        <v>94</v>
      </c>
      <c r="E373" t="s">
        <v>97</v>
      </c>
      <c r="G373" s="60">
        <v>4</v>
      </c>
      <c r="H373">
        <v>22</v>
      </c>
      <c r="I373" s="60">
        <v>88</v>
      </c>
      <c r="J373" s="40">
        <v>45664</v>
      </c>
      <c r="K373" t="s">
        <v>21</v>
      </c>
      <c r="L373" t="s">
        <v>133</v>
      </c>
      <c r="N373" t="str">
        <f t="shared" si="15"/>
        <v>NÃO</v>
      </c>
      <c r="O373" t="str">
        <f t="shared" si="16"/>
        <v/>
      </c>
      <c r="P373" s="50" t="str">
        <f t="shared" si="17"/>
        <v>45662100010526143614CAFÉ445664</v>
      </c>
      <c r="Q373" s="1">
        <f>IF(A373=0,"",VLOOKUP($A373,RESUMO!$A$8:$B$83,2,FALSE))</f>
        <v>15</v>
      </c>
    </row>
    <row r="374" spans="1:17" x14ac:dyDescent="0.25">
      <c r="A374" s="40">
        <v>45662</v>
      </c>
      <c r="B374" s="54">
        <v>1</v>
      </c>
      <c r="C374" t="s">
        <v>397</v>
      </c>
      <c r="D374" t="s">
        <v>388</v>
      </c>
      <c r="E374" t="s">
        <v>257</v>
      </c>
      <c r="G374" s="60">
        <v>215</v>
      </c>
      <c r="H374">
        <v>5</v>
      </c>
      <c r="I374" s="60">
        <v>1075</v>
      </c>
      <c r="J374" s="40">
        <v>45664</v>
      </c>
      <c r="K374" t="s">
        <v>21</v>
      </c>
      <c r="L374" t="s">
        <v>389</v>
      </c>
      <c r="N374" t="str">
        <f t="shared" si="15"/>
        <v>NÃO</v>
      </c>
      <c r="O374" t="str">
        <f t="shared" si="16"/>
        <v/>
      </c>
      <c r="P374" s="50" t="str">
        <f t="shared" si="17"/>
        <v>45662100031999860940DIÁRIA21545664</v>
      </c>
      <c r="Q374" s="1">
        <f>IF(A374=0,"",VLOOKUP($A374,RESUMO!$A$8:$B$83,2,FALSE))</f>
        <v>15</v>
      </c>
    </row>
    <row r="375" spans="1:17" x14ac:dyDescent="0.25">
      <c r="A375" s="40">
        <v>45662</v>
      </c>
      <c r="B375" s="54">
        <v>1</v>
      </c>
      <c r="C375" t="s">
        <v>398</v>
      </c>
      <c r="D375" t="s">
        <v>148</v>
      </c>
      <c r="E375" t="s">
        <v>19</v>
      </c>
      <c r="G375" s="60">
        <v>1189.08</v>
      </c>
      <c r="H375">
        <v>1</v>
      </c>
      <c r="I375" s="60">
        <v>1189.08</v>
      </c>
      <c r="J375" s="40">
        <v>45664</v>
      </c>
      <c r="K375" t="s">
        <v>21</v>
      </c>
      <c r="L375" t="s">
        <v>149</v>
      </c>
      <c r="N375" t="str">
        <f t="shared" si="15"/>
        <v>NÃO</v>
      </c>
      <c r="O375" t="str">
        <f t="shared" si="16"/>
        <v/>
      </c>
      <c r="P375" s="50" t="str">
        <f t="shared" si="17"/>
        <v>45662100006493573610SALÁRIO1189,0845664</v>
      </c>
      <c r="Q375" s="1">
        <f>IF(A375=0,"",VLOOKUP($A375,RESUMO!$A$8:$B$83,2,FALSE))</f>
        <v>15</v>
      </c>
    </row>
    <row r="376" spans="1:17" x14ac:dyDescent="0.25">
      <c r="A376" s="40">
        <v>45662</v>
      </c>
      <c r="B376" s="54">
        <v>1</v>
      </c>
      <c r="C376" t="s">
        <v>398</v>
      </c>
      <c r="D376" t="s">
        <v>148</v>
      </c>
      <c r="E376" t="s">
        <v>95</v>
      </c>
      <c r="G376" s="60">
        <v>41.5</v>
      </c>
      <c r="H376">
        <v>21</v>
      </c>
      <c r="I376" s="60">
        <v>871.5</v>
      </c>
      <c r="J376" s="40">
        <v>45664</v>
      </c>
      <c r="K376" t="s">
        <v>21</v>
      </c>
      <c r="L376" t="s">
        <v>149</v>
      </c>
      <c r="N376" t="str">
        <f t="shared" si="15"/>
        <v>NÃO</v>
      </c>
      <c r="O376" t="str">
        <f t="shared" si="16"/>
        <v/>
      </c>
      <c r="P376" s="50" t="str">
        <f t="shared" si="17"/>
        <v>45662100006493573610TRANSPORTE41,545664</v>
      </c>
      <c r="Q376" s="1">
        <f>IF(A376=0,"",VLOOKUP($A376,RESUMO!$A$8:$B$83,2,FALSE))</f>
        <v>15</v>
      </c>
    </row>
    <row r="377" spans="1:17" x14ac:dyDescent="0.25">
      <c r="A377" s="40">
        <v>45662</v>
      </c>
      <c r="B377" s="54">
        <v>1</v>
      </c>
      <c r="C377" t="s">
        <v>398</v>
      </c>
      <c r="D377" t="s">
        <v>148</v>
      </c>
      <c r="E377" t="s">
        <v>97</v>
      </c>
      <c r="G377" s="60">
        <v>4</v>
      </c>
      <c r="H377">
        <v>21</v>
      </c>
      <c r="I377" s="60">
        <v>84</v>
      </c>
      <c r="J377" s="40">
        <v>45664</v>
      </c>
      <c r="K377" t="s">
        <v>21</v>
      </c>
      <c r="L377" t="s">
        <v>149</v>
      </c>
      <c r="N377" t="str">
        <f t="shared" si="15"/>
        <v>NÃO</v>
      </c>
      <c r="O377" t="str">
        <f t="shared" si="16"/>
        <v/>
      </c>
      <c r="P377" s="50" t="str">
        <f t="shared" si="17"/>
        <v>45662100006493573610CAFÉ445664</v>
      </c>
      <c r="Q377" s="1">
        <f>IF(A377=0,"",VLOOKUP($A377,RESUMO!$A$8:$B$83,2,FALSE))</f>
        <v>15</v>
      </c>
    </row>
    <row r="378" spans="1:17" x14ac:dyDescent="0.25">
      <c r="A378" s="40">
        <v>45662</v>
      </c>
      <c r="B378" s="54">
        <v>1</v>
      </c>
      <c r="C378" t="s">
        <v>246</v>
      </c>
      <c r="D378" t="s">
        <v>247</v>
      </c>
      <c r="E378" t="s">
        <v>19</v>
      </c>
      <c r="G378" s="60">
        <v>1063.1099999999999</v>
      </c>
      <c r="H378">
        <v>1</v>
      </c>
      <c r="I378" s="60">
        <v>1063.1099999999999</v>
      </c>
      <c r="J378" s="40">
        <v>45664</v>
      </c>
      <c r="K378" t="s">
        <v>21</v>
      </c>
      <c r="L378" t="s">
        <v>258</v>
      </c>
      <c r="N378" t="str">
        <f t="shared" si="15"/>
        <v>NÃO</v>
      </c>
      <c r="O378" t="str">
        <f t="shared" si="16"/>
        <v/>
      </c>
      <c r="P378" s="50" t="str">
        <f t="shared" si="17"/>
        <v>45662170428051600SALÁRIO1063,1145664</v>
      </c>
      <c r="Q378" s="1">
        <f>IF(A378=0,"",VLOOKUP($A378,RESUMO!$A$8:$B$83,2,FALSE))</f>
        <v>15</v>
      </c>
    </row>
    <row r="379" spans="1:17" x14ac:dyDescent="0.25">
      <c r="A379" s="40">
        <v>45662</v>
      </c>
      <c r="B379" s="54">
        <v>1</v>
      </c>
      <c r="C379" t="s">
        <v>399</v>
      </c>
      <c r="D379" t="s">
        <v>247</v>
      </c>
      <c r="E379" t="s">
        <v>95</v>
      </c>
      <c r="G379" s="60">
        <v>36.4</v>
      </c>
      <c r="H379">
        <v>17</v>
      </c>
      <c r="I379" s="60">
        <v>618.79999999999995</v>
      </c>
      <c r="J379" s="40">
        <v>45664</v>
      </c>
      <c r="K379" t="s">
        <v>21</v>
      </c>
      <c r="L379" t="s">
        <v>258</v>
      </c>
      <c r="N379" t="str">
        <f t="shared" si="15"/>
        <v>NÃO</v>
      </c>
      <c r="O379" t="str">
        <f t="shared" si="16"/>
        <v/>
      </c>
      <c r="P379" s="50" t="str">
        <f t="shared" si="17"/>
        <v>45662100070428051600TRANSPORTE36,445664</v>
      </c>
      <c r="Q379" s="1">
        <f>IF(A379=0,"",VLOOKUP($A379,RESUMO!$A$8:$B$83,2,FALSE))</f>
        <v>15</v>
      </c>
    </row>
    <row r="380" spans="1:17" x14ac:dyDescent="0.25">
      <c r="A380" s="40">
        <v>45662</v>
      </c>
      <c r="B380" s="54">
        <v>1</v>
      </c>
      <c r="C380" t="s">
        <v>399</v>
      </c>
      <c r="D380" t="s">
        <v>247</v>
      </c>
      <c r="E380" t="s">
        <v>97</v>
      </c>
      <c r="G380" s="60">
        <v>4</v>
      </c>
      <c r="H380">
        <v>17</v>
      </c>
      <c r="I380" s="60">
        <v>68</v>
      </c>
      <c r="J380" s="40">
        <v>45664</v>
      </c>
      <c r="K380" t="s">
        <v>21</v>
      </c>
      <c r="L380" t="s">
        <v>258</v>
      </c>
      <c r="N380" t="str">
        <f t="shared" si="15"/>
        <v>NÃO</v>
      </c>
      <c r="O380" t="str">
        <f t="shared" si="16"/>
        <v/>
      </c>
      <c r="P380" s="50" t="str">
        <f t="shared" si="17"/>
        <v>45662100070428051600CAFÉ445664</v>
      </c>
      <c r="Q380" s="1">
        <f>IF(A380=0,"",VLOOKUP($A380,RESUMO!$A$8:$B$83,2,FALSE))</f>
        <v>15</v>
      </c>
    </row>
    <row r="381" spans="1:17" x14ac:dyDescent="0.25">
      <c r="A381" s="40">
        <v>45662</v>
      </c>
      <c r="B381" s="54">
        <v>2</v>
      </c>
      <c r="C381" t="s">
        <v>454</v>
      </c>
      <c r="D381" t="s">
        <v>192</v>
      </c>
      <c r="E381" t="s">
        <v>455</v>
      </c>
      <c r="G381" s="60">
        <v>847.2</v>
      </c>
      <c r="H381">
        <v>1</v>
      </c>
      <c r="I381" s="60">
        <v>847.2</v>
      </c>
      <c r="J381" s="40">
        <v>45664</v>
      </c>
      <c r="K381" t="s">
        <v>21</v>
      </c>
      <c r="L381" t="s">
        <v>84</v>
      </c>
      <c r="N381" t="str">
        <f t="shared" si="15"/>
        <v>NÃO</v>
      </c>
      <c r="O381" t="str">
        <f t="shared" si="16"/>
        <v/>
      </c>
      <c r="P381" s="50" t="str">
        <f t="shared" si="17"/>
        <v>45662200000000011398REF. 12/2024847,245664</v>
      </c>
      <c r="Q381" s="1">
        <f>IF(A381=0,"",VLOOKUP($A381,RESUMO!$A$8:$B$83,2,FALSE))</f>
        <v>15</v>
      </c>
    </row>
    <row r="382" spans="1:17" x14ac:dyDescent="0.25">
      <c r="A382" s="40">
        <v>45662</v>
      </c>
      <c r="B382" s="54">
        <v>2</v>
      </c>
      <c r="C382" t="s">
        <v>456</v>
      </c>
      <c r="D382" t="s">
        <v>86</v>
      </c>
      <c r="E382" t="s">
        <v>455</v>
      </c>
      <c r="G382" s="60">
        <v>372</v>
      </c>
      <c r="H382">
        <v>1</v>
      </c>
      <c r="I382" s="60">
        <v>372</v>
      </c>
      <c r="J382" s="40">
        <v>45664</v>
      </c>
      <c r="K382" t="s">
        <v>21</v>
      </c>
      <c r="L382" t="s">
        <v>84</v>
      </c>
      <c r="N382" t="str">
        <f t="shared" si="15"/>
        <v>NÃO</v>
      </c>
      <c r="O382" t="str">
        <f t="shared" si="16"/>
        <v/>
      </c>
      <c r="P382" s="50" t="str">
        <f t="shared" si="17"/>
        <v>45662200000000011126REF. 12/202437245664</v>
      </c>
      <c r="Q382" s="1">
        <f>IF(A382=0,"",VLOOKUP($A382,RESUMO!$A$8:$B$83,2,FALSE))</f>
        <v>15</v>
      </c>
    </row>
    <row r="383" spans="1:17" x14ac:dyDescent="0.25">
      <c r="A383" s="40">
        <v>45662</v>
      </c>
      <c r="B383" s="54">
        <v>2</v>
      </c>
      <c r="C383" t="s">
        <v>457</v>
      </c>
      <c r="D383" t="s">
        <v>57</v>
      </c>
      <c r="E383" t="s">
        <v>455</v>
      </c>
      <c r="G383" s="60">
        <v>135</v>
      </c>
      <c r="H383">
        <v>1</v>
      </c>
      <c r="I383" s="60">
        <v>135</v>
      </c>
      <c r="J383" s="40">
        <v>45664</v>
      </c>
      <c r="K383" t="s">
        <v>42</v>
      </c>
      <c r="L383" t="s">
        <v>84</v>
      </c>
      <c r="N383" t="str">
        <f t="shared" si="15"/>
        <v>NÃO</v>
      </c>
      <c r="O383" t="str">
        <f t="shared" si="16"/>
        <v/>
      </c>
      <c r="P383" s="50" t="str">
        <f t="shared" si="17"/>
        <v>45662200000000011207REF. 12/202413545664</v>
      </c>
      <c r="Q383" s="1">
        <f>IF(A383=0,"",VLOOKUP($A383,RESUMO!$A$8:$B$83,2,FALSE))</f>
        <v>15</v>
      </c>
    </row>
    <row r="384" spans="1:17" x14ac:dyDescent="0.25">
      <c r="A384" s="40">
        <v>45662</v>
      </c>
      <c r="B384" s="54">
        <v>2</v>
      </c>
      <c r="C384" t="s">
        <v>400</v>
      </c>
      <c r="D384" t="s">
        <v>154</v>
      </c>
      <c r="E384" t="s">
        <v>458</v>
      </c>
      <c r="G384" s="60">
        <v>1370</v>
      </c>
      <c r="H384">
        <v>1</v>
      </c>
      <c r="I384" s="60">
        <v>1370</v>
      </c>
      <c r="J384" s="40">
        <v>45664</v>
      </c>
      <c r="K384" t="s">
        <v>51</v>
      </c>
      <c r="L384" t="s">
        <v>402</v>
      </c>
      <c r="N384" t="str">
        <f t="shared" si="15"/>
        <v>NÃO</v>
      </c>
      <c r="O384" t="str">
        <f t="shared" si="16"/>
        <v/>
      </c>
      <c r="P384" s="50" t="str">
        <f t="shared" si="17"/>
        <v>45662200037052904870BRITA - PED. 5016137045664</v>
      </c>
      <c r="Q384" s="1">
        <f>IF(A384=0,"",VLOOKUP($A384,RESUMO!$A$8:$B$83,2,FALSE))</f>
        <v>15</v>
      </c>
    </row>
    <row r="385" spans="1:17" x14ac:dyDescent="0.25">
      <c r="A385" s="40">
        <v>45662</v>
      </c>
      <c r="B385" s="54">
        <v>2</v>
      </c>
      <c r="C385" t="s">
        <v>29</v>
      </c>
      <c r="D385" t="s">
        <v>30</v>
      </c>
      <c r="E385" t="s">
        <v>31</v>
      </c>
      <c r="G385" s="60">
        <v>248.8</v>
      </c>
      <c r="H385">
        <v>1</v>
      </c>
      <c r="I385" s="60">
        <v>248.8</v>
      </c>
      <c r="J385" s="40">
        <v>45664</v>
      </c>
      <c r="K385" t="s">
        <v>32</v>
      </c>
      <c r="L385" t="s">
        <v>33</v>
      </c>
      <c r="N385" t="str">
        <f t="shared" si="15"/>
        <v>SIM</v>
      </c>
      <c r="O385" t="str">
        <f t="shared" si="16"/>
        <v/>
      </c>
      <c r="P385" s="50" t="str">
        <f t="shared" si="17"/>
        <v>45662207834753000141PLOTAGENS - NF A EMITIR248,845664</v>
      </c>
      <c r="Q385" s="1">
        <f>IF(A385=0,"",VLOOKUP($A385,RESUMO!$A$8:$B$83,2,FALSE))</f>
        <v>15</v>
      </c>
    </row>
    <row r="386" spans="1:17" x14ac:dyDescent="0.25">
      <c r="A386" s="40">
        <v>45662</v>
      </c>
      <c r="B386" s="54">
        <v>3</v>
      </c>
      <c r="C386" t="s">
        <v>241</v>
      </c>
      <c r="D386" t="s">
        <v>242</v>
      </c>
      <c r="E386" t="s">
        <v>459</v>
      </c>
      <c r="F386" t="s">
        <v>460</v>
      </c>
      <c r="G386" s="60">
        <v>640</v>
      </c>
      <c r="H386">
        <v>1</v>
      </c>
      <c r="I386" s="60">
        <v>640</v>
      </c>
      <c r="J386" s="40">
        <v>45677</v>
      </c>
      <c r="K386" t="s">
        <v>245</v>
      </c>
      <c r="L386" t="s">
        <v>409</v>
      </c>
      <c r="N386" t="str">
        <f t="shared" ref="N386:N421" si="18">IF(ISERROR(SEARCH("NF",E386,1)),"NÃO","SIM")</f>
        <v>NÃO</v>
      </c>
      <c r="O386" t="str">
        <f t="shared" ref="O386:O449" si="19">IF($B386=5,"SIM","")</f>
        <v/>
      </c>
      <c r="P386" s="50" t="str">
        <f t="shared" ref="P386:P421" si="20">A386&amp;B386&amp;C386&amp;E386&amp;G386&amp;EDATE(J386,0)</f>
        <v>45662307409393000130MARTELO64045677</v>
      </c>
      <c r="Q386" s="1">
        <f>IF(A386=0,"",VLOOKUP($A386,RESUMO!$A$8:$B$83,2,FALSE))</f>
        <v>15</v>
      </c>
    </row>
    <row r="387" spans="1:17" x14ac:dyDescent="0.25">
      <c r="A387" s="40">
        <v>45662</v>
      </c>
      <c r="B387" s="54">
        <v>3</v>
      </c>
      <c r="C387" t="s">
        <v>241</v>
      </c>
      <c r="D387" t="s">
        <v>242</v>
      </c>
      <c r="E387" t="s">
        <v>461</v>
      </c>
      <c r="F387" t="s">
        <v>462</v>
      </c>
      <c r="G387" s="60">
        <v>240</v>
      </c>
      <c r="H387">
        <v>1</v>
      </c>
      <c r="I387" s="60">
        <v>240</v>
      </c>
      <c r="J387" s="40">
        <v>45672</v>
      </c>
      <c r="K387" t="s">
        <v>245</v>
      </c>
      <c r="L387" t="s">
        <v>409</v>
      </c>
      <c r="N387" t="str">
        <f t="shared" si="18"/>
        <v>NÃO</v>
      </c>
      <c r="O387" t="str">
        <f t="shared" si="19"/>
        <v/>
      </c>
      <c r="P387" s="50" t="str">
        <f t="shared" si="20"/>
        <v>45662307409393000130MOTOR E MANGOTE24045672</v>
      </c>
      <c r="Q387" s="1">
        <f>IF(A387=0,"",VLOOKUP($A387,RESUMO!$A$8:$B$83,2,FALSE))</f>
        <v>15</v>
      </c>
    </row>
    <row r="388" spans="1:17" x14ac:dyDescent="0.25">
      <c r="A388" s="40">
        <v>45662</v>
      </c>
      <c r="B388" s="54">
        <v>5</v>
      </c>
      <c r="C388" t="s">
        <v>463</v>
      </c>
      <c r="D388" t="s">
        <v>464</v>
      </c>
      <c r="E388" t="s">
        <v>465</v>
      </c>
      <c r="F388" t="s">
        <v>466</v>
      </c>
      <c r="G388" s="60">
        <v>17814.63</v>
      </c>
      <c r="H388">
        <v>1</v>
      </c>
      <c r="I388" s="60">
        <v>17814.63</v>
      </c>
      <c r="J388" s="40">
        <v>45642</v>
      </c>
      <c r="K388" t="s">
        <v>51</v>
      </c>
      <c r="L388" t="s">
        <v>409</v>
      </c>
      <c r="N388" t="str">
        <f t="shared" si="18"/>
        <v>NÃO</v>
      </c>
      <c r="O388" t="str">
        <f t="shared" si="19"/>
        <v>SIM</v>
      </c>
      <c r="P388" s="50" t="str">
        <f t="shared" si="20"/>
        <v>45662500594414000196LAJE PRÉ-MOLDADA17814,6345642</v>
      </c>
      <c r="Q388" s="1">
        <f>IF(A388=0,"",VLOOKUP($A388,RESUMO!$A$8:$B$83,2,FALSE))</f>
        <v>15</v>
      </c>
    </row>
    <row r="389" spans="1:17" x14ac:dyDescent="0.25">
      <c r="A389" s="40">
        <v>45662</v>
      </c>
      <c r="B389" s="54">
        <v>5</v>
      </c>
      <c r="C389" t="s">
        <v>365</v>
      </c>
      <c r="D389" t="s">
        <v>366</v>
      </c>
      <c r="E389" t="s">
        <v>467</v>
      </c>
      <c r="G389" s="60">
        <v>2464</v>
      </c>
      <c r="H389">
        <v>1</v>
      </c>
      <c r="I389" s="60">
        <v>2464</v>
      </c>
      <c r="J389" s="40">
        <v>45652</v>
      </c>
      <c r="K389" t="s">
        <v>51</v>
      </c>
      <c r="L389" t="s">
        <v>409</v>
      </c>
      <c r="N389" t="str">
        <f t="shared" si="18"/>
        <v>NÃO</v>
      </c>
      <c r="O389" t="str">
        <f t="shared" si="19"/>
        <v>SIM</v>
      </c>
      <c r="P389" s="50" t="str">
        <f t="shared" si="20"/>
        <v>45662503562661000107CIMENTO246445652</v>
      </c>
      <c r="Q389" s="1">
        <f>IF(A389=0,"",VLOOKUP($A389,RESUMO!$A$8:$B$83,2,FALSE))</f>
        <v>15</v>
      </c>
    </row>
    <row r="390" spans="1:17" x14ac:dyDescent="0.25">
      <c r="A390" s="40">
        <v>45677</v>
      </c>
      <c r="B390" s="54">
        <v>1</v>
      </c>
      <c r="C390" t="s">
        <v>390</v>
      </c>
      <c r="D390" t="s">
        <v>307</v>
      </c>
      <c r="E390" t="s">
        <v>257</v>
      </c>
      <c r="G390" s="60">
        <v>215</v>
      </c>
      <c r="H390">
        <v>9</v>
      </c>
      <c r="I390" s="60">
        <v>1935</v>
      </c>
      <c r="J390" s="40">
        <v>45677</v>
      </c>
      <c r="K390" t="s">
        <v>21</v>
      </c>
      <c r="L390" t="s">
        <v>308</v>
      </c>
      <c r="N390" t="str">
        <f t="shared" si="18"/>
        <v>NÃO</v>
      </c>
      <c r="O390" t="str">
        <f t="shared" si="19"/>
        <v/>
      </c>
      <c r="P390" s="50" t="str">
        <f t="shared" si="20"/>
        <v>45677100031699502668DIÁRIA21545677</v>
      </c>
      <c r="Q390" s="1">
        <f>IF(A390=0,"",VLOOKUP($A390,RESUMO!$A$8:$B$83,2,FALSE))</f>
        <v>16</v>
      </c>
    </row>
    <row r="391" spans="1:17" x14ac:dyDescent="0.25">
      <c r="A391" s="40">
        <v>45677</v>
      </c>
      <c r="B391" s="54">
        <v>1</v>
      </c>
      <c r="C391" t="s">
        <v>428</v>
      </c>
      <c r="D391" t="s">
        <v>429</v>
      </c>
      <c r="E391" t="s">
        <v>19</v>
      </c>
      <c r="G391" s="60">
        <v>1156</v>
      </c>
      <c r="H391">
        <v>1</v>
      </c>
      <c r="I391" s="60">
        <v>1156</v>
      </c>
      <c r="J391" s="40">
        <v>45677</v>
      </c>
      <c r="K391" t="s">
        <v>21</v>
      </c>
      <c r="L391" t="s">
        <v>430</v>
      </c>
      <c r="N391" t="str">
        <f t="shared" si="18"/>
        <v>NÃO</v>
      </c>
      <c r="O391" t="str">
        <f t="shared" si="19"/>
        <v/>
      </c>
      <c r="P391" s="50" t="str">
        <f t="shared" si="20"/>
        <v>45677100011776778650SALÁRIO115645677</v>
      </c>
      <c r="Q391" s="1">
        <f>IF(A391=0,"",VLOOKUP($A391,RESUMO!$A$8:$B$83,2,FALSE))</f>
        <v>16</v>
      </c>
    </row>
    <row r="392" spans="1:17" x14ac:dyDescent="0.25">
      <c r="A392" s="40">
        <v>45677</v>
      </c>
      <c r="B392" s="54">
        <v>1</v>
      </c>
      <c r="C392" t="s">
        <v>428</v>
      </c>
      <c r="D392" t="s">
        <v>429</v>
      </c>
      <c r="E392" t="s">
        <v>95</v>
      </c>
      <c r="G392" s="60">
        <v>3</v>
      </c>
      <c r="H392">
        <v>21</v>
      </c>
      <c r="I392" s="60">
        <v>63</v>
      </c>
      <c r="J392" s="40">
        <v>45677</v>
      </c>
      <c r="K392" t="s">
        <v>21</v>
      </c>
      <c r="L392" t="s">
        <v>430</v>
      </c>
      <c r="N392" t="str">
        <f t="shared" si="18"/>
        <v>NÃO</v>
      </c>
      <c r="O392" t="str">
        <f t="shared" si="19"/>
        <v/>
      </c>
      <c r="P392" s="50" t="str">
        <f t="shared" si="20"/>
        <v>45677100011776778650TRANSPORTE345677</v>
      </c>
      <c r="Q392" s="1">
        <f>IF(A392=0,"",VLOOKUP($A392,RESUMO!$A$8:$B$83,2,FALSE))</f>
        <v>16</v>
      </c>
    </row>
    <row r="393" spans="1:17" x14ac:dyDescent="0.25">
      <c r="A393" s="40">
        <v>45677</v>
      </c>
      <c r="B393" s="54">
        <v>1</v>
      </c>
      <c r="C393" t="s">
        <v>393</v>
      </c>
      <c r="D393" t="s">
        <v>18</v>
      </c>
      <c r="E393" t="s">
        <v>19</v>
      </c>
      <c r="G393" s="60">
        <v>809.2</v>
      </c>
      <c r="H393">
        <v>1</v>
      </c>
      <c r="I393" s="60">
        <v>809.2</v>
      </c>
      <c r="J393" s="40">
        <v>45677</v>
      </c>
      <c r="K393" t="s">
        <v>21</v>
      </c>
      <c r="L393" t="s">
        <v>22</v>
      </c>
      <c r="N393" t="str">
        <f t="shared" si="18"/>
        <v>NÃO</v>
      </c>
      <c r="O393" t="str">
        <f t="shared" si="19"/>
        <v/>
      </c>
      <c r="P393" s="50" t="str">
        <f t="shared" si="20"/>
        <v>45677100084655364220SALÁRIO809,245677</v>
      </c>
      <c r="Q393" s="1">
        <f>IF(A393=0,"",VLOOKUP($A393,RESUMO!$A$8:$B$83,2,FALSE))</f>
        <v>16</v>
      </c>
    </row>
    <row r="394" spans="1:17" x14ac:dyDescent="0.25">
      <c r="A394" s="40">
        <v>45677</v>
      </c>
      <c r="B394" s="54">
        <v>1</v>
      </c>
      <c r="C394" t="s">
        <v>393</v>
      </c>
      <c r="D394" t="s">
        <v>18</v>
      </c>
      <c r="E394" t="s">
        <v>95</v>
      </c>
      <c r="G394" s="60">
        <v>53.2</v>
      </c>
      <c r="H394">
        <v>14</v>
      </c>
      <c r="I394" s="60">
        <v>744.8</v>
      </c>
      <c r="J394" s="40">
        <v>45677</v>
      </c>
      <c r="K394" t="s">
        <v>21</v>
      </c>
      <c r="L394" t="s">
        <v>22</v>
      </c>
      <c r="N394" t="str">
        <f t="shared" si="18"/>
        <v>NÃO</v>
      </c>
      <c r="O394" t="str">
        <f t="shared" si="19"/>
        <v/>
      </c>
      <c r="P394" s="50" t="str">
        <f t="shared" si="20"/>
        <v>45677100084655364220TRANSPORTE53,245677</v>
      </c>
      <c r="Q394" s="1">
        <f>IF(A394=0,"",VLOOKUP($A394,RESUMO!$A$8:$B$83,2,FALSE))</f>
        <v>16</v>
      </c>
    </row>
    <row r="395" spans="1:17" x14ac:dyDescent="0.25">
      <c r="A395" s="40">
        <v>45677</v>
      </c>
      <c r="B395" s="54">
        <v>1</v>
      </c>
      <c r="C395" t="s">
        <v>394</v>
      </c>
      <c r="D395" t="s">
        <v>151</v>
      </c>
      <c r="E395" t="s">
        <v>19</v>
      </c>
      <c r="G395" s="60">
        <v>672.4</v>
      </c>
      <c r="H395">
        <v>1</v>
      </c>
      <c r="I395" s="60">
        <v>672.4</v>
      </c>
      <c r="J395" s="40">
        <v>45677</v>
      </c>
      <c r="K395" t="s">
        <v>21</v>
      </c>
      <c r="L395" t="s">
        <v>152</v>
      </c>
      <c r="N395" t="str">
        <f t="shared" si="18"/>
        <v>NÃO</v>
      </c>
      <c r="O395" t="str">
        <f t="shared" si="19"/>
        <v/>
      </c>
      <c r="P395" s="50" t="str">
        <f t="shared" si="20"/>
        <v>45677100003124439600SALÁRIO672,445677</v>
      </c>
      <c r="Q395" s="1">
        <f>IF(A395=0,"",VLOOKUP($A395,RESUMO!$A$8:$B$83,2,FALSE))</f>
        <v>16</v>
      </c>
    </row>
    <row r="396" spans="1:17" x14ac:dyDescent="0.25">
      <c r="A396" s="40">
        <v>45677</v>
      </c>
      <c r="B396" s="54">
        <v>1</v>
      </c>
      <c r="C396" t="s">
        <v>394</v>
      </c>
      <c r="D396" t="s">
        <v>151</v>
      </c>
      <c r="E396" t="s">
        <v>95</v>
      </c>
      <c r="G396" s="60">
        <v>2.7</v>
      </c>
      <c r="H396">
        <v>20</v>
      </c>
      <c r="I396" s="60">
        <v>54</v>
      </c>
      <c r="J396" s="40">
        <v>45677</v>
      </c>
      <c r="K396" t="s">
        <v>21</v>
      </c>
      <c r="L396" t="s">
        <v>152</v>
      </c>
      <c r="N396" t="str">
        <f t="shared" si="18"/>
        <v>NÃO</v>
      </c>
      <c r="O396" t="str">
        <f t="shared" si="19"/>
        <v/>
      </c>
      <c r="P396" s="50" t="str">
        <f t="shared" si="20"/>
        <v>45677100003124439600TRANSPORTE2,745677</v>
      </c>
      <c r="Q396" s="1">
        <f>IF(A396=0,"",VLOOKUP($A396,RESUMO!$A$8:$B$83,2,FALSE))</f>
        <v>16</v>
      </c>
    </row>
    <row r="397" spans="1:17" x14ac:dyDescent="0.25">
      <c r="A397" s="40">
        <v>45677</v>
      </c>
      <c r="B397" s="54">
        <v>1</v>
      </c>
      <c r="C397" t="s">
        <v>395</v>
      </c>
      <c r="D397" t="s">
        <v>336</v>
      </c>
      <c r="E397" t="s">
        <v>257</v>
      </c>
      <c r="G397" s="60">
        <v>215</v>
      </c>
      <c r="H397">
        <v>9</v>
      </c>
      <c r="I397" s="60">
        <v>1935</v>
      </c>
      <c r="J397" s="40">
        <v>45677</v>
      </c>
      <c r="K397" t="s">
        <v>21</v>
      </c>
      <c r="L397" t="s">
        <v>337</v>
      </c>
      <c r="N397" t="str">
        <f t="shared" si="18"/>
        <v>NÃO</v>
      </c>
      <c r="O397" t="str">
        <f t="shared" si="19"/>
        <v/>
      </c>
      <c r="P397" s="50" t="str">
        <f t="shared" si="20"/>
        <v>45677100000959416650DIÁRIA21545677</v>
      </c>
      <c r="Q397" s="1">
        <f>IF(A397=0,"",VLOOKUP($A397,RESUMO!$A$8:$B$83,2,FALSE))</f>
        <v>16</v>
      </c>
    </row>
    <row r="398" spans="1:17" x14ac:dyDescent="0.25">
      <c r="A398" s="40">
        <v>45677</v>
      </c>
      <c r="B398" s="54">
        <v>1</v>
      </c>
      <c r="C398" t="s">
        <v>396</v>
      </c>
      <c r="D398" t="s">
        <v>94</v>
      </c>
      <c r="E398" t="s">
        <v>19</v>
      </c>
      <c r="G398" s="60">
        <v>2301.1999999999998</v>
      </c>
      <c r="H398">
        <v>1</v>
      </c>
      <c r="I398" s="60">
        <v>2301.1999999999998</v>
      </c>
      <c r="J398" s="40">
        <v>45677</v>
      </c>
      <c r="K398" t="s">
        <v>21</v>
      </c>
      <c r="L398" t="s">
        <v>133</v>
      </c>
      <c r="N398" t="str">
        <f t="shared" si="18"/>
        <v>NÃO</v>
      </c>
      <c r="O398" t="str">
        <f t="shared" si="19"/>
        <v/>
      </c>
      <c r="P398" s="50" t="str">
        <f t="shared" si="20"/>
        <v>45677100010526143614SALÁRIO2301,245677</v>
      </c>
      <c r="Q398" s="1">
        <f>IF(A398=0,"",VLOOKUP($A398,RESUMO!$A$8:$B$83,2,FALSE))</f>
        <v>16</v>
      </c>
    </row>
    <row r="399" spans="1:17" x14ac:dyDescent="0.25">
      <c r="A399" s="40">
        <v>45677</v>
      </c>
      <c r="B399" s="54">
        <v>1</v>
      </c>
      <c r="C399" t="s">
        <v>396</v>
      </c>
      <c r="D399" t="s">
        <v>94</v>
      </c>
      <c r="E399" t="s">
        <v>95</v>
      </c>
      <c r="G399" s="60">
        <v>2.7</v>
      </c>
      <c r="H399">
        <v>22</v>
      </c>
      <c r="I399" s="60">
        <v>59.4</v>
      </c>
      <c r="J399" s="40">
        <v>45677</v>
      </c>
      <c r="K399" t="s">
        <v>21</v>
      </c>
      <c r="L399" t="s">
        <v>133</v>
      </c>
      <c r="N399" t="str">
        <f t="shared" si="18"/>
        <v>NÃO</v>
      </c>
      <c r="O399" t="str">
        <f t="shared" si="19"/>
        <v/>
      </c>
      <c r="P399" s="50" t="str">
        <f t="shared" si="20"/>
        <v>45677100010526143614TRANSPORTE2,745677</v>
      </c>
      <c r="Q399" s="1">
        <f>IF(A399=0,"",VLOOKUP($A399,RESUMO!$A$8:$B$83,2,FALSE))</f>
        <v>16</v>
      </c>
    </row>
    <row r="400" spans="1:17" x14ac:dyDescent="0.25">
      <c r="A400" s="40">
        <v>45677</v>
      </c>
      <c r="B400" s="54">
        <v>1</v>
      </c>
      <c r="C400" t="s">
        <v>397</v>
      </c>
      <c r="D400" t="s">
        <v>388</v>
      </c>
      <c r="E400" t="s">
        <v>257</v>
      </c>
      <c r="G400" s="60">
        <v>215</v>
      </c>
      <c r="H400">
        <v>9</v>
      </c>
      <c r="I400" s="60">
        <v>1935</v>
      </c>
      <c r="J400" s="40">
        <v>45677</v>
      </c>
      <c r="K400" t="s">
        <v>21</v>
      </c>
      <c r="L400" t="s">
        <v>389</v>
      </c>
      <c r="N400" t="str">
        <f t="shared" si="18"/>
        <v>NÃO</v>
      </c>
      <c r="O400" t="str">
        <f t="shared" si="19"/>
        <v/>
      </c>
      <c r="P400" s="50" t="str">
        <f t="shared" si="20"/>
        <v>45677100031999860940DIÁRIA21545677</v>
      </c>
      <c r="Q400" s="1">
        <f>IF(A400=0,"",VLOOKUP($A400,RESUMO!$A$8:$B$83,2,FALSE))</f>
        <v>16</v>
      </c>
    </row>
    <row r="401" spans="1:17" x14ac:dyDescent="0.25">
      <c r="A401" s="40">
        <v>45677</v>
      </c>
      <c r="B401" s="54">
        <v>1</v>
      </c>
      <c r="C401" t="s">
        <v>398</v>
      </c>
      <c r="D401" t="s">
        <v>148</v>
      </c>
      <c r="E401" t="s">
        <v>19</v>
      </c>
      <c r="G401" s="60">
        <v>979.6</v>
      </c>
      <c r="H401">
        <v>1</v>
      </c>
      <c r="I401" s="60">
        <v>979.6</v>
      </c>
      <c r="J401" s="40">
        <v>45677</v>
      </c>
      <c r="K401" t="s">
        <v>21</v>
      </c>
      <c r="L401" t="s">
        <v>149</v>
      </c>
      <c r="N401" t="str">
        <f t="shared" si="18"/>
        <v>NÃO</v>
      </c>
      <c r="O401" t="str">
        <f t="shared" si="19"/>
        <v/>
      </c>
      <c r="P401" s="50" t="str">
        <f t="shared" si="20"/>
        <v>45677100006493573610SALÁRIO979,645677</v>
      </c>
      <c r="Q401" s="1">
        <f>IF(A401=0,"",VLOOKUP($A401,RESUMO!$A$8:$B$83,2,FALSE))</f>
        <v>16</v>
      </c>
    </row>
    <row r="402" spans="1:17" x14ac:dyDescent="0.25">
      <c r="A402" s="40">
        <v>45677</v>
      </c>
      <c r="B402" s="54">
        <v>1</v>
      </c>
      <c r="C402" t="s">
        <v>398</v>
      </c>
      <c r="D402" t="s">
        <v>148</v>
      </c>
      <c r="E402" t="s">
        <v>95</v>
      </c>
      <c r="G402" s="60">
        <v>2.7</v>
      </c>
      <c r="H402">
        <v>21</v>
      </c>
      <c r="I402" s="60">
        <v>56.7</v>
      </c>
      <c r="J402" s="40">
        <v>45677</v>
      </c>
      <c r="K402" t="s">
        <v>21</v>
      </c>
      <c r="L402" t="s">
        <v>149</v>
      </c>
      <c r="N402" t="str">
        <f t="shared" si="18"/>
        <v>NÃO</v>
      </c>
      <c r="O402" t="str">
        <f t="shared" si="19"/>
        <v/>
      </c>
      <c r="P402" s="50" t="str">
        <f t="shared" si="20"/>
        <v>45677100006493573610TRANSPORTE2,745677</v>
      </c>
      <c r="Q402" s="1">
        <f>IF(A402=0,"",VLOOKUP($A402,RESUMO!$A$8:$B$83,2,FALSE))</f>
        <v>16</v>
      </c>
    </row>
    <row r="403" spans="1:17" x14ac:dyDescent="0.25">
      <c r="A403" s="40">
        <v>45677</v>
      </c>
      <c r="B403" s="54">
        <v>1</v>
      </c>
      <c r="C403" t="s">
        <v>399</v>
      </c>
      <c r="D403" t="s">
        <v>247</v>
      </c>
      <c r="E403" t="s">
        <v>19</v>
      </c>
      <c r="G403" s="60">
        <v>854.8</v>
      </c>
      <c r="H403">
        <v>1</v>
      </c>
      <c r="I403" s="60">
        <v>854.8</v>
      </c>
      <c r="J403" s="40">
        <v>45677</v>
      </c>
      <c r="K403" t="s">
        <v>21</v>
      </c>
      <c r="L403" t="s">
        <v>258</v>
      </c>
      <c r="N403" t="str">
        <f t="shared" si="18"/>
        <v>NÃO</v>
      </c>
      <c r="O403" t="str">
        <f t="shared" si="19"/>
        <v/>
      </c>
      <c r="P403" s="50" t="str">
        <f t="shared" si="20"/>
        <v>45677100070428051600SALÁRIO854,845677</v>
      </c>
      <c r="Q403" s="1">
        <f>IF(A403=0,"",VLOOKUP($A403,RESUMO!$A$8:$B$83,2,FALSE))</f>
        <v>16</v>
      </c>
    </row>
    <row r="404" spans="1:17" x14ac:dyDescent="0.25">
      <c r="A404" s="40">
        <v>45677</v>
      </c>
      <c r="B404" s="54">
        <v>1</v>
      </c>
      <c r="C404" t="s">
        <v>399</v>
      </c>
      <c r="D404" t="s">
        <v>247</v>
      </c>
      <c r="E404" t="s">
        <v>95</v>
      </c>
      <c r="G404" s="60">
        <v>3</v>
      </c>
      <c r="H404">
        <v>17</v>
      </c>
      <c r="I404" s="60">
        <v>51</v>
      </c>
      <c r="J404" s="40">
        <v>45677</v>
      </c>
      <c r="K404" t="s">
        <v>21</v>
      </c>
      <c r="L404" t="s">
        <v>258</v>
      </c>
      <c r="N404" t="str">
        <f t="shared" si="18"/>
        <v>NÃO</v>
      </c>
      <c r="O404" t="str">
        <f t="shared" si="19"/>
        <v/>
      </c>
      <c r="P404" s="50" t="str">
        <f t="shared" si="20"/>
        <v>45677100070428051600TRANSPORTE345677</v>
      </c>
      <c r="Q404" s="1">
        <f>IF(A404=0,"",VLOOKUP($A404,RESUMO!$A$8:$B$83,2,FALSE))</f>
        <v>16</v>
      </c>
    </row>
    <row r="405" spans="1:17" x14ac:dyDescent="0.25">
      <c r="A405" s="40">
        <v>45677</v>
      </c>
      <c r="B405" s="54">
        <v>2</v>
      </c>
      <c r="C405" t="s">
        <v>400</v>
      </c>
      <c r="D405" t="s">
        <v>154</v>
      </c>
      <c r="E405" t="s">
        <v>468</v>
      </c>
      <c r="G405" s="60">
        <v>1350</v>
      </c>
      <c r="H405">
        <v>1</v>
      </c>
      <c r="I405" s="60">
        <v>1350</v>
      </c>
      <c r="J405" s="40">
        <v>45677</v>
      </c>
      <c r="K405" t="s">
        <v>51</v>
      </c>
      <c r="L405" t="s">
        <v>402</v>
      </c>
      <c r="N405" t="str">
        <f t="shared" si="18"/>
        <v>NÃO</v>
      </c>
      <c r="O405" t="str">
        <f t="shared" si="19"/>
        <v/>
      </c>
      <c r="P405" s="50" t="str">
        <f t="shared" si="20"/>
        <v>45677200037052904870AREIA - PED. 5038135045677</v>
      </c>
      <c r="Q405" s="1">
        <f>IF(A405=0,"",VLOOKUP($A405,RESUMO!$A$8:$B$83,2,FALSE))</f>
        <v>16</v>
      </c>
    </row>
    <row r="406" spans="1:17" x14ac:dyDescent="0.25">
      <c r="A406" s="40">
        <v>45677</v>
      </c>
      <c r="B406" s="54">
        <v>3</v>
      </c>
      <c r="C406" t="s">
        <v>143</v>
      </c>
      <c r="D406" t="s">
        <v>144</v>
      </c>
      <c r="E406" t="s">
        <v>469</v>
      </c>
      <c r="F406" t="s">
        <v>470</v>
      </c>
      <c r="G406" s="60">
        <v>2514.33</v>
      </c>
      <c r="H406">
        <v>1</v>
      </c>
      <c r="I406" s="60">
        <v>2514.33</v>
      </c>
      <c r="J406" s="40">
        <v>45685</v>
      </c>
      <c r="K406" t="s">
        <v>21</v>
      </c>
      <c r="L406" t="s">
        <v>409</v>
      </c>
      <c r="N406" t="str">
        <f t="shared" si="18"/>
        <v>NÃO</v>
      </c>
      <c r="O406" t="str">
        <f t="shared" si="19"/>
        <v/>
      </c>
      <c r="P406" s="50" t="str">
        <f t="shared" si="20"/>
        <v>45677324654133000220CESTAS BÁSICAS2514,3345685</v>
      </c>
      <c r="Q406" s="1">
        <f>IF(A406=0,"",VLOOKUP($A406,RESUMO!$A$8:$B$83,2,FALSE))</f>
        <v>16</v>
      </c>
    </row>
    <row r="407" spans="1:17" x14ac:dyDescent="0.25">
      <c r="A407" s="40">
        <v>45677</v>
      </c>
      <c r="B407" s="54">
        <v>3</v>
      </c>
      <c r="C407" t="s">
        <v>365</v>
      </c>
      <c r="D407" t="s">
        <v>366</v>
      </c>
      <c r="E407" t="s">
        <v>467</v>
      </c>
      <c r="F407" t="s">
        <v>471</v>
      </c>
      <c r="G407" s="60">
        <v>2464</v>
      </c>
      <c r="H407">
        <v>1</v>
      </c>
      <c r="I407" s="60">
        <v>2464</v>
      </c>
      <c r="J407" s="40">
        <v>45686</v>
      </c>
      <c r="K407" t="s">
        <v>51</v>
      </c>
      <c r="L407" t="s">
        <v>409</v>
      </c>
      <c r="N407" t="str">
        <f t="shared" si="18"/>
        <v>NÃO</v>
      </c>
      <c r="O407" t="str">
        <f t="shared" si="19"/>
        <v/>
      </c>
      <c r="P407" s="50" t="str">
        <f t="shared" si="20"/>
        <v>45677303562661000107CIMENTO246445686</v>
      </c>
      <c r="Q407" s="1">
        <f>IF(A407=0,"",VLOOKUP($A407,RESUMO!$A$8:$B$83,2,FALSE))</f>
        <v>16</v>
      </c>
    </row>
    <row r="408" spans="1:17" x14ac:dyDescent="0.25">
      <c r="A408" s="40">
        <v>45677</v>
      </c>
      <c r="B408" s="54">
        <v>3</v>
      </c>
      <c r="C408" t="s">
        <v>241</v>
      </c>
      <c r="D408" t="s">
        <v>242</v>
      </c>
      <c r="E408" t="s">
        <v>472</v>
      </c>
      <c r="F408" t="s">
        <v>473</v>
      </c>
      <c r="G408" s="60">
        <v>320</v>
      </c>
      <c r="H408">
        <v>1</v>
      </c>
      <c r="I408" s="60">
        <v>320</v>
      </c>
      <c r="J408" s="40">
        <v>45692</v>
      </c>
      <c r="K408" t="s">
        <v>245</v>
      </c>
      <c r="L408" t="s">
        <v>409</v>
      </c>
      <c r="N408" t="str">
        <f t="shared" si="18"/>
        <v>NÃO</v>
      </c>
      <c r="O408" t="str">
        <f t="shared" si="19"/>
        <v/>
      </c>
      <c r="P408" s="50" t="str">
        <f t="shared" si="20"/>
        <v>45677307409393000130BETONEIRA32045692</v>
      </c>
      <c r="Q408" s="1">
        <f>IF(A408=0,"",VLOOKUP($A408,RESUMO!$A$8:$B$83,2,FALSE))</f>
        <v>16</v>
      </c>
    </row>
    <row r="409" spans="1:17" x14ac:dyDescent="0.25">
      <c r="A409" s="40">
        <v>45677</v>
      </c>
      <c r="B409" s="54">
        <v>3</v>
      </c>
      <c r="C409" t="s">
        <v>241</v>
      </c>
      <c r="D409" t="s">
        <v>242</v>
      </c>
      <c r="E409" t="s">
        <v>472</v>
      </c>
      <c r="F409" t="s">
        <v>474</v>
      </c>
      <c r="G409" s="60">
        <v>320</v>
      </c>
      <c r="H409">
        <v>1</v>
      </c>
      <c r="I409" s="60">
        <v>320</v>
      </c>
      <c r="J409" s="40">
        <v>45678</v>
      </c>
      <c r="K409" t="s">
        <v>245</v>
      </c>
      <c r="L409" t="s">
        <v>409</v>
      </c>
      <c r="N409" t="str">
        <f t="shared" si="18"/>
        <v>NÃO</v>
      </c>
      <c r="O409" t="str">
        <f t="shared" si="19"/>
        <v/>
      </c>
      <c r="P409" s="50" t="str">
        <f t="shared" si="20"/>
        <v>45677307409393000130BETONEIRA32045678</v>
      </c>
      <c r="Q409" s="1">
        <f>IF(A409=0,"",VLOOKUP($A409,RESUMO!$A$8:$B$83,2,FALSE))</f>
        <v>16</v>
      </c>
    </row>
    <row r="410" spans="1:17" x14ac:dyDescent="0.25">
      <c r="A410" s="40">
        <v>45677</v>
      </c>
      <c r="B410" s="54">
        <v>3</v>
      </c>
      <c r="C410" t="s">
        <v>410</v>
      </c>
      <c r="D410" t="s">
        <v>411</v>
      </c>
      <c r="E410" t="s">
        <v>475</v>
      </c>
      <c r="G410" s="60">
        <v>3622.45</v>
      </c>
      <c r="H410">
        <v>1</v>
      </c>
      <c r="I410" s="60">
        <v>3622.45</v>
      </c>
      <c r="J410" s="40">
        <v>45678</v>
      </c>
      <c r="K410" t="s">
        <v>245</v>
      </c>
      <c r="L410" t="s">
        <v>409</v>
      </c>
      <c r="N410" t="str">
        <f t="shared" si="18"/>
        <v>NÃO</v>
      </c>
      <c r="O410" t="str">
        <f t="shared" si="19"/>
        <v/>
      </c>
      <c r="P410" s="50" t="str">
        <f t="shared" si="20"/>
        <v>45677314939732000156LOCAÇÃO DE ANDAIMES - FL 39803622,4545678</v>
      </c>
      <c r="Q410" s="1">
        <f>IF(A410=0,"",VLOOKUP($A410,RESUMO!$A$8:$B$83,2,FALSE))</f>
        <v>16</v>
      </c>
    </row>
    <row r="411" spans="1:17" x14ac:dyDescent="0.25">
      <c r="A411" s="40">
        <v>45677</v>
      </c>
      <c r="B411" s="54">
        <v>3</v>
      </c>
      <c r="C411" t="s">
        <v>476</v>
      </c>
      <c r="D411" t="s">
        <v>477</v>
      </c>
      <c r="E411" t="s">
        <v>478</v>
      </c>
      <c r="G411" s="60">
        <v>1350</v>
      </c>
      <c r="H411">
        <v>1</v>
      </c>
      <c r="I411" s="60">
        <v>1350</v>
      </c>
      <c r="J411" s="40">
        <v>45677</v>
      </c>
      <c r="K411" t="s">
        <v>245</v>
      </c>
      <c r="L411" t="s">
        <v>409</v>
      </c>
      <c r="N411" t="str">
        <f t="shared" si="18"/>
        <v>NÃO</v>
      </c>
      <c r="O411" t="str">
        <f t="shared" si="19"/>
        <v/>
      </c>
      <c r="P411" s="50" t="str">
        <f t="shared" si="20"/>
        <v>45677331822215000111LOCAÇÃO DE EQUIPAMENTOS - FL 57900135045677</v>
      </c>
      <c r="Q411" s="1">
        <f>IF(A411=0,"",VLOOKUP($A411,RESUMO!$A$8:$B$83,2,FALSE))</f>
        <v>16</v>
      </c>
    </row>
    <row r="412" spans="1:17" x14ac:dyDescent="0.25">
      <c r="A412" s="40">
        <v>45677</v>
      </c>
      <c r="B412" s="54">
        <v>3</v>
      </c>
      <c r="C412" t="s">
        <v>188</v>
      </c>
      <c r="D412" t="s">
        <v>189</v>
      </c>
      <c r="E412" t="s">
        <v>479</v>
      </c>
      <c r="F412" t="s">
        <v>480</v>
      </c>
      <c r="G412" s="60">
        <v>186</v>
      </c>
      <c r="H412">
        <v>1</v>
      </c>
      <c r="I412" s="60">
        <v>186</v>
      </c>
      <c r="J412" s="40">
        <v>45678</v>
      </c>
      <c r="K412" t="s">
        <v>21</v>
      </c>
      <c r="L412" t="s">
        <v>409</v>
      </c>
      <c r="N412" t="str">
        <f t="shared" si="18"/>
        <v>NÃO</v>
      </c>
      <c r="O412" t="str">
        <f t="shared" si="19"/>
        <v/>
      </c>
      <c r="P412" s="50" t="str">
        <f t="shared" si="20"/>
        <v>45677330996544000116REALIZAÇÃO DE EXAMES18645678</v>
      </c>
      <c r="Q412" s="1">
        <f>IF(A412=0,"",VLOOKUP($A412,RESUMO!$A$8:$B$83,2,FALSE))</f>
        <v>16</v>
      </c>
    </row>
    <row r="413" spans="1:17" x14ac:dyDescent="0.25">
      <c r="A413" s="40">
        <v>45677</v>
      </c>
      <c r="B413" s="54">
        <v>3</v>
      </c>
      <c r="C413" t="s">
        <v>434</v>
      </c>
      <c r="D413" t="s">
        <v>305</v>
      </c>
      <c r="E413" t="s">
        <v>455</v>
      </c>
      <c r="G413" s="60">
        <v>73.680000000000007</v>
      </c>
      <c r="H413">
        <v>1</v>
      </c>
      <c r="I413" s="60">
        <v>73.680000000000007</v>
      </c>
      <c r="J413" s="40">
        <v>45677</v>
      </c>
      <c r="K413" t="s">
        <v>21</v>
      </c>
      <c r="L413" t="s">
        <v>84</v>
      </c>
      <c r="N413" t="str">
        <f t="shared" si="18"/>
        <v>NÃO</v>
      </c>
      <c r="O413" t="str">
        <f t="shared" si="19"/>
        <v/>
      </c>
      <c r="P413" s="50" t="str">
        <f t="shared" si="20"/>
        <v>45677300000000011045REF. 12/202473,6845677</v>
      </c>
      <c r="Q413" s="1">
        <f>IF(A413=0,"",VLOOKUP($A413,RESUMO!$A$8:$B$83,2,FALSE))</f>
        <v>16</v>
      </c>
    </row>
    <row r="414" spans="1:17" x14ac:dyDescent="0.25">
      <c r="A414" s="40">
        <v>45677</v>
      </c>
      <c r="B414" s="54">
        <v>3</v>
      </c>
      <c r="C414" t="s">
        <v>212</v>
      </c>
      <c r="D414" t="s">
        <v>213</v>
      </c>
      <c r="E414" t="s">
        <v>481</v>
      </c>
      <c r="G414" s="60">
        <v>1418.29</v>
      </c>
      <c r="H414">
        <v>1</v>
      </c>
      <c r="I414" s="60">
        <v>1418.29</v>
      </c>
      <c r="J414" s="40">
        <v>45677</v>
      </c>
      <c r="K414" t="s">
        <v>21</v>
      </c>
      <c r="L414" t="s">
        <v>409</v>
      </c>
      <c r="N414" t="str">
        <f t="shared" si="18"/>
        <v>NÃO</v>
      </c>
      <c r="O414" t="str">
        <f t="shared" si="19"/>
        <v/>
      </c>
      <c r="P414" s="50" t="str">
        <f t="shared" si="20"/>
        <v>45677300360305000104REF. 12/2024 E 13º SALÁRIO1418,2945677</v>
      </c>
      <c r="Q414" s="1">
        <f>IF(A414=0,"",VLOOKUP($A414,RESUMO!$A$8:$B$83,2,FALSE))</f>
        <v>16</v>
      </c>
    </row>
    <row r="415" spans="1:17" x14ac:dyDescent="0.25">
      <c r="A415" s="40">
        <v>45677</v>
      </c>
      <c r="B415" s="54">
        <v>3</v>
      </c>
      <c r="C415" t="s">
        <v>215</v>
      </c>
      <c r="D415" t="s">
        <v>216</v>
      </c>
      <c r="E415" t="s">
        <v>455</v>
      </c>
      <c r="G415" s="60">
        <v>5707.33</v>
      </c>
      <c r="H415">
        <v>1</v>
      </c>
      <c r="I415" s="60">
        <v>5707.33</v>
      </c>
      <c r="J415" s="40">
        <v>45677</v>
      </c>
      <c r="K415" t="s">
        <v>21</v>
      </c>
      <c r="L415" t="s">
        <v>409</v>
      </c>
      <c r="N415" t="str">
        <f t="shared" si="18"/>
        <v>NÃO</v>
      </c>
      <c r="O415" t="str">
        <f t="shared" si="19"/>
        <v/>
      </c>
      <c r="P415" s="50" t="str">
        <f t="shared" si="20"/>
        <v>45677300394460000141REF. 12/20245707,3345677</v>
      </c>
      <c r="Q415" s="1">
        <f>IF(A415=0,"",VLOOKUP($A415,RESUMO!$A$8:$B$83,2,FALSE))</f>
        <v>16</v>
      </c>
    </row>
    <row r="416" spans="1:17" x14ac:dyDescent="0.25">
      <c r="A416" s="40">
        <v>45677</v>
      </c>
      <c r="B416" s="54">
        <v>3</v>
      </c>
      <c r="C416" t="s">
        <v>482</v>
      </c>
      <c r="D416" t="s">
        <v>483</v>
      </c>
      <c r="E416" t="s">
        <v>484</v>
      </c>
      <c r="G416" s="60">
        <v>168</v>
      </c>
      <c r="H416">
        <v>1</v>
      </c>
      <c r="I416" s="60">
        <v>168</v>
      </c>
      <c r="J416" s="40">
        <v>45677</v>
      </c>
      <c r="K416" t="s">
        <v>21</v>
      </c>
      <c r="L416" t="s">
        <v>409</v>
      </c>
      <c r="N416" t="str">
        <f t="shared" si="18"/>
        <v>SIM</v>
      </c>
      <c r="O416" t="str">
        <f t="shared" si="19"/>
        <v/>
      </c>
      <c r="P416" s="50" t="str">
        <f t="shared" si="20"/>
        <v>45677336245582000113REALIZAÇÃO DE EXAMES - BOLETO E NF A EMITIR16845677</v>
      </c>
      <c r="Q416" s="1">
        <f>IF(A416=0,"",VLOOKUP($A416,RESUMO!$A$8:$B$83,2,FALSE))</f>
        <v>16</v>
      </c>
    </row>
    <row r="417" spans="1:17" x14ac:dyDescent="0.25">
      <c r="A417" s="40">
        <v>45677</v>
      </c>
      <c r="B417" s="54">
        <v>3</v>
      </c>
      <c r="C417" t="s">
        <v>438</v>
      </c>
      <c r="D417" t="s">
        <v>439</v>
      </c>
      <c r="E417" t="s">
        <v>485</v>
      </c>
      <c r="F417" t="s">
        <v>486</v>
      </c>
      <c r="G417" s="60">
        <v>800</v>
      </c>
      <c r="H417">
        <v>1</v>
      </c>
      <c r="I417" s="60">
        <v>800</v>
      </c>
      <c r="J417" s="40">
        <v>45682</v>
      </c>
      <c r="K417" t="s">
        <v>245</v>
      </c>
      <c r="L417" t="s">
        <v>409</v>
      </c>
      <c r="N417" t="str">
        <f t="shared" si="18"/>
        <v>NÃO</v>
      </c>
      <c r="O417" t="str">
        <f t="shared" si="19"/>
        <v/>
      </c>
      <c r="P417" s="50" t="str">
        <f t="shared" si="20"/>
        <v>45677341598885000150LOCAÇÃO DE CAÇAMBAS80045682</v>
      </c>
      <c r="Q417" s="1">
        <f>IF(A417=0,"",VLOOKUP($A417,RESUMO!$A$8:$B$83,2,FALSE))</f>
        <v>16</v>
      </c>
    </row>
    <row r="418" spans="1:17" x14ac:dyDescent="0.25">
      <c r="A418" s="40">
        <v>45677</v>
      </c>
      <c r="B418" s="54">
        <v>3</v>
      </c>
      <c r="C418" t="s">
        <v>137</v>
      </c>
      <c r="D418" t="s">
        <v>138</v>
      </c>
      <c r="E418" t="s">
        <v>139</v>
      </c>
      <c r="G418" s="60">
        <v>151.5</v>
      </c>
      <c r="H418">
        <v>1</v>
      </c>
      <c r="I418" s="60">
        <v>151.5</v>
      </c>
      <c r="J418" s="40">
        <v>45688</v>
      </c>
      <c r="K418" t="s">
        <v>21</v>
      </c>
      <c r="L418" t="s">
        <v>409</v>
      </c>
      <c r="N418" t="str">
        <f t="shared" si="18"/>
        <v>NÃO</v>
      </c>
      <c r="O418" t="str">
        <f t="shared" si="19"/>
        <v/>
      </c>
      <c r="P418" s="50" t="str">
        <f t="shared" si="20"/>
        <v>45677338727707000177SEGURO COLABORADORES151,545688</v>
      </c>
      <c r="Q418" s="1">
        <f>IF(A418=0,"",VLOOKUP($A418,RESUMO!$A$8:$B$83,2,FALSE))</f>
        <v>16</v>
      </c>
    </row>
    <row r="419" spans="1:17" x14ac:dyDescent="0.25">
      <c r="A419" s="40">
        <v>45677</v>
      </c>
      <c r="B419" s="54">
        <v>5</v>
      </c>
      <c r="C419" t="s">
        <v>487</v>
      </c>
      <c r="D419" t="s">
        <v>488</v>
      </c>
      <c r="E419" t="s">
        <v>489</v>
      </c>
      <c r="F419" t="s">
        <v>490</v>
      </c>
      <c r="G419" s="60">
        <v>1055</v>
      </c>
      <c r="H419">
        <v>1</v>
      </c>
      <c r="I419" s="60">
        <v>1055</v>
      </c>
      <c r="J419" s="40">
        <v>45666</v>
      </c>
      <c r="K419" t="s">
        <v>51</v>
      </c>
      <c r="L419" t="s">
        <v>409</v>
      </c>
      <c r="N419" t="str">
        <f t="shared" si="18"/>
        <v>NÃO</v>
      </c>
      <c r="O419" t="str">
        <f t="shared" si="19"/>
        <v>SIM</v>
      </c>
      <c r="P419" s="50" t="str">
        <f t="shared" si="20"/>
        <v>45677508858494000151BLOCO CONCRETO105545666</v>
      </c>
      <c r="Q419" s="1">
        <f>IF(A419=0,"",VLOOKUP($A419,RESUMO!$A$8:$B$83,2,FALSE))</f>
        <v>16</v>
      </c>
    </row>
    <row r="420" spans="1:17" x14ac:dyDescent="0.25">
      <c r="A420" s="40">
        <v>45677</v>
      </c>
      <c r="B420" s="54">
        <v>5</v>
      </c>
      <c r="C420" t="s">
        <v>417</v>
      </c>
      <c r="D420" t="s">
        <v>418</v>
      </c>
      <c r="E420" t="s">
        <v>491</v>
      </c>
      <c r="F420" t="s">
        <v>492</v>
      </c>
      <c r="G420" s="60">
        <v>16475</v>
      </c>
      <c r="H420">
        <v>1</v>
      </c>
      <c r="I420" s="60">
        <v>16475</v>
      </c>
      <c r="J420" s="40">
        <v>45660</v>
      </c>
      <c r="K420" t="s">
        <v>51</v>
      </c>
      <c r="L420" t="s">
        <v>420</v>
      </c>
      <c r="N420" t="str">
        <f t="shared" si="18"/>
        <v>NÃO</v>
      </c>
      <c r="O420" t="str">
        <f t="shared" si="19"/>
        <v>SIM</v>
      </c>
      <c r="P420" s="50" t="str">
        <f t="shared" si="20"/>
        <v>45677529067113023560CONCRETAGEM1647545660</v>
      </c>
      <c r="Q420" s="1">
        <f>IF(A420=0,"",VLOOKUP($A420,RESUMO!$A$8:$B$83,2,FALSE))</f>
        <v>16</v>
      </c>
    </row>
    <row r="421" spans="1:17" x14ac:dyDescent="0.25">
      <c r="A421" s="40">
        <v>45677</v>
      </c>
      <c r="B421" s="54">
        <v>5</v>
      </c>
      <c r="C421" t="s">
        <v>167</v>
      </c>
      <c r="D421" t="s">
        <v>168</v>
      </c>
      <c r="E421" t="s">
        <v>493</v>
      </c>
      <c r="G421" s="60">
        <v>1731.86</v>
      </c>
      <c r="H421">
        <v>1</v>
      </c>
      <c r="I421" s="60">
        <v>1731.86</v>
      </c>
      <c r="J421" s="40">
        <v>45665</v>
      </c>
      <c r="K421" t="s">
        <v>51</v>
      </c>
      <c r="L421" t="s">
        <v>494</v>
      </c>
      <c r="N421" t="str">
        <f t="shared" si="18"/>
        <v>SIM</v>
      </c>
      <c r="O421" t="str">
        <f t="shared" si="19"/>
        <v>SIM</v>
      </c>
      <c r="P421" s="50" t="str">
        <f t="shared" si="20"/>
        <v>45677517469701000177ARAME E PREGO - NF A EMITIR1731,8645665</v>
      </c>
      <c r="Q421" s="1">
        <f>IF(A421=0,"",VLOOKUP($A421,RESUMO!$A$8:$B$83,2,FALSE))</f>
        <v>16</v>
      </c>
    </row>
    <row r="422" spans="1:17" x14ac:dyDescent="0.25">
      <c r="A422" s="40">
        <v>45693</v>
      </c>
      <c r="B422" s="54">
        <v>1</v>
      </c>
      <c r="C422" t="s">
        <v>495</v>
      </c>
      <c r="D422" t="s">
        <v>496</v>
      </c>
      <c r="E422" t="s">
        <v>257</v>
      </c>
      <c r="G422" s="60">
        <v>215</v>
      </c>
      <c r="H422">
        <v>7</v>
      </c>
      <c r="I422" s="60">
        <v>1505</v>
      </c>
      <c r="J422" s="40">
        <v>45694</v>
      </c>
      <c r="K422" t="s">
        <v>21</v>
      </c>
      <c r="L422" t="s">
        <v>497</v>
      </c>
      <c r="N422" t="str">
        <f t="shared" ref="N422:N485" si="21">IF(ISERROR(SEARCH("NF",E422,1)),"NÃO","SIM")</f>
        <v>NÃO</v>
      </c>
      <c r="O422" t="str">
        <f t="shared" si="19"/>
        <v/>
      </c>
      <c r="P422" s="50" t="str">
        <f t="shared" ref="P422:P485" si="22">A422&amp;B422&amp;C422&amp;E422&amp;G422&amp;EDATE(J422,0)</f>
        <v>45693193649070600DIÁRIA21545694</v>
      </c>
      <c r="Q422" s="1">
        <f>IF(A422=0,"",VLOOKUP($A422,RESUMO!$A$8:$B$83,2,FALSE))</f>
        <v>17</v>
      </c>
    </row>
    <row r="423" spans="1:17" x14ac:dyDescent="0.25">
      <c r="A423" s="40">
        <v>45693</v>
      </c>
      <c r="B423" s="54">
        <v>1</v>
      </c>
      <c r="C423" t="s">
        <v>306</v>
      </c>
      <c r="D423" t="s">
        <v>307</v>
      </c>
      <c r="E423" t="s">
        <v>257</v>
      </c>
      <c r="G423" s="60">
        <v>215</v>
      </c>
      <c r="H423">
        <v>12</v>
      </c>
      <c r="I423" s="60">
        <v>2580</v>
      </c>
      <c r="J423" s="40">
        <v>45694</v>
      </c>
      <c r="K423" t="s">
        <v>21</v>
      </c>
      <c r="L423" t="s">
        <v>308</v>
      </c>
      <c r="N423" t="str">
        <f t="shared" si="21"/>
        <v>NÃO</v>
      </c>
      <c r="O423" t="str">
        <f t="shared" si="19"/>
        <v/>
      </c>
      <c r="P423" s="50" t="str">
        <f t="shared" si="22"/>
        <v>45693131699502668DIÁRIA21545694</v>
      </c>
      <c r="Q423" s="1">
        <f>IF(A423=0,"",VLOOKUP($A423,RESUMO!$A$8:$B$83,2,FALSE))</f>
        <v>17</v>
      </c>
    </row>
    <row r="424" spans="1:17" x14ac:dyDescent="0.25">
      <c r="A424" s="40">
        <v>45693</v>
      </c>
      <c r="B424" s="54">
        <v>1</v>
      </c>
      <c r="C424" t="s">
        <v>498</v>
      </c>
      <c r="D424" t="s">
        <v>429</v>
      </c>
      <c r="E424" t="s">
        <v>19</v>
      </c>
      <c r="G424" s="60">
        <v>1993.8</v>
      </c>
      <c r="H424">
        <v>1</v>
      </c>
      <c r="I424" s="60">
        <v>1993.8</v>
      </c>
      <c r="J424" s="40">
        <v>45694</v>
      </c>
      <c r="K424" t="s">
        <v>21</v>
      </c>
      <c r="L424" t="s">
        <v>430</v>
      </c>
      <c r="N424" t="str">
        <f t="shared" si="21"/>
        <v>NÃO</v>
      </c>
      <c r="O424" t="str">
        <f t="shared" si="19"/>
        <v/>
      </c>
      <c r="P424" s="50" t="str">
        <f t="shared" si="22"/>
        <v>45693111776778650SALÁRIO1993,845694</v>
      </c>
      <c r="Q424" s="1">
        <f>IF(A424=0,"",VLOOKUP($A424,RESUMO!$A$8:$B$83,2,FALSE))</f>
        <v>17</v>
      </c>
    </row>
    <row r="425" spans="1:17" x14ac:dyDescent="0.25">
      <c r="A425" s="40">
        <v>45693</v>
      </c>
      <c r="B425" s="54">
        <v>1</v>
      </c>
      <c r="C425" t="s">
        <v>498</v>
      </c>
      <c r="D425" t="s">
        <v>429</v>
      </c>
      <c r="E425" t="s">
        <v>95</v>
      </c>
      <c r="G425" s="60">
        <v>45.3</v>
      </c>
      <c r="H425">
        <v>20</v>
      </c>
      <c r="I425" s="60">
        <v>906</v>
      </c>
      <c r="J425" s="40">
        <v>45694</v>
      </c>
      <c r="K425" t="s">
        <v>21</v>
      </c>
      <c r="L425" t="s">
        <v>430</v>
      </c>
      <c r="N425" t="str">
        <f t="shared" si="21"/>
        <v>NÃO</v>
      </c>
      <c r="O425" t="str">
        <f t="shared" si="19"/>
        <v/>
      </c>
      <c r="P425" s="50" t="str">
        <f t="shared" si="22"/>
        <v>45693111776778650TRANSPORTE45,345694</v>
      </c>
      <c r="Q425" s="1">
        <f>IF(A425=0,"",VLOOKUP($A425,RESUMO!$A$8:$B$83,2,FALSE))</f>
        <v>17</v>
      </c>
    </row>
    <row r="426" spans="1:17" x14ac:dyDescent="0.25">
      <c r="A426" s="40">
        <v>45693</v>
      </c>
      <c r="B426" s="54">
        <v>1</v>
      </c>
      <c r="C426" t="s">
        <v>498</v>
      </c>
      <c r="D426" t="s">
        <v>429</v>
      </c>
      <c r="E426" t="s">
        <v>97</v>
      </c>
      <c r="G426" s="60">
        <v>4</v>
      </c>
      <c r="H426">
        <v>20</v>
      </c>
      <c r="I426" s="60">
        <v>80</v>
      </c>
      <c r="J426" s="40">
        <v>45694</v>
      </c>
      <c r="K426" t="s">
        <v>21</v>
      </c>
      <c r="L426" t="s">
        <v>430</v>
      </c>
      <c r="N426" t="str">
        <f t="shared" si="21"/>
        <v>NÃO</v>
      </c>
      <c r="O426" t="str">
        <f t="shared" si="19"/>
        <v/>
      </c>
      <c r="P426" s="50" t="str">
        <f t="shared" si="22"/>
        <v>45693111776778650CAFÉ445694</v>
      </c>
      <c r="Q426" s="1">
        <f>IF(A426=0,"",VLOOKUP($A426,RESUMO!$A$8:$B$83,2,FALSE))</f>
        <v>17</v>
      </c>
    </row>
    <row r="427" spans="1:17" x14ac:dyDescent="0.25">
      <c r="A427" s="40">
        <v>45693</v>
      </c>
      <c r="B427" s="54">
        <v>1</v>
      </c>
      <c r="C427" t="s">
        <v>150</v>
      </c>
      <c r="D427" t="s">
        <v>151</v>
      </c>
      <c r="E427" t="s">
        <v>19</v>
      </c>
      <c r="G427" s="60">
        <v>1230.08</v>
      </c>
      <c r="H427">
        <v>1</v>
      </c>
      <c r="I427" s="60">
        <v>1230.08</v>
      </c>
      <c r="J427" s="40">
        <v>45694</v>
      </c>
      <c r="K427" t="s">
        <v>21</v>
      </c>
      <c r="L427" t="s">
        <v>152</v>
      </c>
      <c r="N427" t="str">
        <f t="shared" si="21"/>
        <v>NÃO</v>
      </c>
      <c r="O427" t="str">
        <f t="shared" si="19"/>
        <v/>
      </c>
      <c r="P427" s="50" t="str">
        <f t="shared" si="22"/>
        <v>45693103124439600SALÁRIO1230,0845694</v>
      </c>
      <c r="Q427" s="1">
        <f>IF(A427=0,"",VLOOKUP($A427,RESUMO!$A$8:$B$83,2,FALSE))</f>
        <v>17</v>
      </c>
    </row>
    <row r="428" spans="1:17" x14ac:dyDescent="0.25">
      <c r="A428" s="40">
        <v>45693</v>
      </c>
      <c r="B428" s="54">
        <v>1</v>
      </c>
      <c r="C428" t="s">
        <v>150</v>
      </c>
      <c r="D428" t="s">
        <v>151</v>
      </c>
      <c r="E428" t="s">
        <v>95</v>
      </c>
      <c r="G428" s="60">
        <v>44.2</v>
      </c>
      <c r="H428">
        <v>20</v>
      </c>
      <c r="I428" s="60">
        <v>884</v>
      </c>
      <c r="J428" s="40">
        <v>45694</v>
      </c>
      <c r="K428" t="s">
        <v>21</v>
      </c>
      <c r="L428" t="s">
        <v>152</v>
      </c>
      <c r="N428" t="str">
        <f t="shared" si="21"/>
        <v>NÃO</v>
      </c>
      <c r="O428" t="str">
        <f t="shared" si="19"/>
        <v/>
      </c>
      <c r="P428" s="50" t="str">
        <f t="shared" si="22"/>
        <v>45693103124439600TRANSPORTE44,245694</v>
      </c>
      <c r="Q428" s="1">
        <f>IF(A428=0,"",VLOOKUP($A428,RESUMO!$A$8:$B$83,2,FALSE))</f>
        <v>17</v>
      </c>
    </row>
    <row r="429" spans="1:17" x14ac:dyDescent="0.25">
      <c r="A429" s="40">
        <v>45693</v>
      </c>
      <c r="B429" s="54">
        <v>1</v>
      </c>
      <c r="C429" t="s">
        <v>150</v>
      </c>
      <c r="D429" t="s">
        <v>151</v>
      </c>
      <c r="E429" t="s">
        <v>97</v>
      </c>
      <c r="G429" s="60">
        <v>4</v>
      </c>
      <c r="H429">
        <v>20</v>
      </c>
      <c r="I429" s="60">
        <v>80</v>
      </c>
      <c r="J429" s="40">
        <v>45694</v>
      </c>
      <c r="K429" t="s">
        <v>21</v>
      </c>
      <c r="L429" t="s">
        <v>152</v>
      </c>
      <c r="N429" t="str">
        <f t="shared" si="21"/>
        <v>NÃO</v>
      </c>
      <c r="O429" t="str">
        <f t="shared" si="19"/>
        <v/>
      </c>
      <c r="P429" s="50" t="str">
        <f t="shared" si="22"/>
        <v>45693103124439600CAFÉ445694</v>
      </c>
      <c r="Q429" s="1">
        <f>IF(A429=0,"",VLOOKUP($A429,RESUMO!$A$8:$B$83,2,FALSE))</f>
        <v>17</v>
      </c>
    </row>
    <row r="430" spans="1:17" x14ac:dyDescent="0.25">
      <c r="A430" s="40">
        <v>45693</v>
      </c>
      <c r="B430" s="54">
        <v>1</v>
      </c>
      <c r="C430" t="s">
        <v>335</v>
      </c>
      <c r="D430" t="s">
        <v>336</v>
      </c>
      <c r="E430" t="s">
        <v>257</v>
      </c>
      <c r="G430" s="60">
        <v>215</v>
      </c>
      <c r="H430">
        <v>12</v>
      </c>
      <c r="I430" s="60">
        <v>2580</v>
      </c>
      <c r="J430" s="40">
        <v>45694</v>
      </c>
      <c r="K430" t="s">
        <v>21</v>
      </c>
      <c r="L430" t="s">
        <v>337</v>
      </c>
      <c r="N430" t="str">
        <f t="shared" si="21"/>
        <v>NÃO</v>
      </c>
      <c r="O430" t="str">
        <f t="shared" si="19"/>
        <v/>
      </c>
      <c r="P430" s="50" t="str">
        <f t="shared" si="22"/>
        <v>45693100959416650DIÁRIA21545694</v>
      </c>
      <c r="Q430" s="1">
        <f>IF(A430=0,"",VLOOKUP($A430,RESUMO!$A$8:$B$83,2,FALSE))</f>
        <v>17</v>
      </c>
    </row>
    <row r="431" spans="1:17" x14ac:dyDescent="0.25">
      <c r="A431" s="40">
        <v>45693</v>
      </c>
      <c r="B431" s="54">
        <v>1</v>
      </c>
      <c r="C431" t="s">
        <v>93</v>
      </c>
      <c r="D431" t="s">
        <v>94</v>
      </c>
      <c r="E431" t="s">
        <v>19</v>
      </c>
      <c r="G431" s="60">
        <v>2969.85</v>
      </c>
      <c r="H431">
        <v>1</v>
      </c>
      <c r="I431" s="60">
        <v>2969.85</v>
      </c>
      <c r="J431" s="40">
        <v>45694</v>
      </c>
      <c r="K431" t="s">
        <v>21</v>
      </c>
      <c r="L431" t="s">
        <v>133</v>
      </c>
      <c r="N431" t="str">
        <f t="shared" si="21"/>
        <v>NÃO</v>
      </c>
      <c r="O431" t="str">
        <f t="shared" si="19"/>
        <v/>
      </c>
      <c r="P431" s="50" t="str">
        <f t="shared" si="22"/>
        <v>45693110526143614SALÁRIO2969,8545694</v>
      </c>
      <c r="Q431" s="1">
        <f>IF(A431=0,"",VLOOKUP($A431,RESUMO!$A$8:$B$83,2,FALSE))</f>
        <v>17</v>
      </c>
    </row>
    <row r="432" spans="1:17" x14ac:dyDescent="0.25">
      <c r="A432" s="40">
        <v>45693</v>
      </c>
      <c r="B432" s="54">
        <v>1</v>
      </c>
      <c r="C432" t="s">
        <v>93</v>
      </c>
      <c r="D432" t="s">
        <v>94</v>
      </c>
      <c r="E432" t="s">
        <v>95</v>
      </c>
      <c r="G432" s="60">
        <v>44.2</v>
      </c>
      <c r="H432">
        <v>19</v>
      </c>
      <c r="I432" s="60">
        <v>839.8</v>
      </c>
      <c r="J432" s="40">
        <v>45694</v>
      </c>
      <c r="K432" t="s">
        <v>21</v>
      </c>
      <c r="L432" t="s">
        <v>133</v>
      </c>
      <c r="N432" t="str">
        <f t="shared" si="21"/>
        <v>NÃO</v>
      </c>
      <c r="O432" t="str">
        <f t="shared" si="19"/>
        <v/>
      </c>
      <c r="P432" s="50" t="str">
        <f t="shared" si="22"/>
        <v>45693110526143614TRANSPORTE44,245694</v>
      </c>
      <c r="Q432" s="1">
        <f>IF(A432=0,"",VLOOKUP($A432,RESUMO!$A$8:$B$83,2,FALSE))</f>
        <v>17</v>
      </c>
    </row>
    <row r="433" spans="1:17" x14ac:dyDescent="0.25">
      <c r="A433" s="40">
        <v>45693</v>
      </c>
      <c r="B433" s="54">
        <v>1</v>
      </c>
      <c r="C433" t="s">
        <v>93</v>
      </c>
      <c r="D433" t="s">
        <v>94</v>
      </c>
      <c r="E433" t="s">
        <v>97</v>
      </c>
      <c r="G433" s="60">
        <v>4</v>
      </c>
      <c r="H433">
        <v>19</v>
      </c>
      <c r="I433" s="60">
        <v>76</v>
      </c>
      <c r="J433" s="40">
        <v>45694</v>
      </c>
      <c r="K433" t="s">
        <v>21</v>
      </c>
      <c r="L433" t="s">
        <v>133</v>
      </c>
      <c r="N433" t="str">
        <f t="shared" si="21"/>
        <v>NÃO</v>
      </c>
      <c r="O433" t="str">
        <f t="shared" si="19"/>
        <v/>
      </c>
      <c r="P433" s="50" t="str">
        <f t="shared" si="22"/>
        <v>45693110526143614CAFÉ445694</v>
      </c>
      <c r="Q433" s="1">
        <f>IF(A433=0,"",VLOOKUP($A433,RESUMO!$A$8:$B$83,2,FALSE))</f>
        <v>17</v>
      </c>
    </row>
    <row r="434" spans="1:17" x14ac:dyDescent="0.25">
      <c r="A434" s="40">
        <v>45693</v>
      </c>
      <c r="B434" s="54">
        <v>1</v>
      </c>
      <c r="C434" t="s">
        <v>387</v>
      </c>
      <c r="D434" t="s">
        <v>388</v>
      </c>
      <c r="E434" t="s">
        <v>257</v>
      </c>
      <c r="G434" s="60">
        <v>215</v>
      </c>
      <c r="H434">
        <v>12</v>
      </c>
      <c r="I434" s="60">
        <v>2580</v>
      </c>
      <c r="J434" s="40">
        <v>45694</v>
      </c>
      <c r="K434" t="s">
        <v>21</v>
      </c>
      <c r="L434" t="s">
        <v>389</v>
      </c>
      <c r="N434" t="str">
        <f t="shared" si="21"/>
        <v>NÃO</v>
      </c>
      <c r="O434" t="str">
        <f t="shared" si="19"/>
        <v/>
      </c>
      <c r="P434" s="50" t="str">
        <f t="shared" si="22"/>
        <v>45693131999860940DIÁRIA21545694</v>
      </c>
      <c r="Q434" s="1">
        <f>IF(A434=0,"",VLOOKUP($A434,RESUMO!$A$8:$B$83,2,FALSE))</f>
        <v>17</v>
      </c>
    </row>
    <row r="435" spans="1:17" x14ac:dyDescent="0.25">
      <c r="A435" s="40">
        <v>45693</v>
      </c>
      <c r="B435" s="54">
        <v>1</v>
      </c>
      <c r="C435" t="s">
        <v>147</v>
      </c>
      <c r="D435" t="s">
        <v>148</v>
      </c>
      <c r="E435" t="s">
        <v>19</v>
      </c>
      <c r="G435" s="60">
        <v>1771.76</v>
      </c>
      <c r="H435">
        <v>1</v>
      </c>
      <c r="I435" s="60">
        <v>1771.76</v>
      </c>
      <c r="J435" s="40">
        <v>45694</v>
      </c>
      <c r="K435" t="s">
        <v>21</v>
      </c>
      <c r="L435" t="s">
        <v>149</v>
      </c>
      <c r="N435" t="str">
        <f t="shared" si="21"/>
        <v>NÃO</v>
      </c>
      <c r="O435" t="str">
        <f t="shared" si="19"/>
        <v/>
      </c>
      <c r="P435" s="50" t="str">
        <f t="shared" si="22"/>
        <v>45693106493573610SALÁRIO1771,7645694</v>
      </c>
      <c r="Q435" s="1">
        <f>IF(A435=0,"",VLOOKUP($A435,RESUMO!$A$8:$B$83,2,FALSE))</f>
        <v>17</v>
      </c>
    </row>
    <row r="436" spans="1:17" x14ac:dyDescent="0.25">
      <c r="A436" s="40">
        <v>45693</v>
      </c>
      <c r="B436" s="54">
        <v>1</v>
      </c>
      <c r="C436" t="s">
        <v>147</v>
      </c>
      <c r="D436" t="s">
        <v>148</v>
      </c>
      <c r="E436" t="s">
        <v>95</v>
      </c>
      <c r="G436" s="60">
        <v>44.2</v>
      </c>
      <c r="H436">
        <v>20</v>
      </c>
      <c r="I436" s="60">
        <v>884</v>
      </c>
      <c r="J436" s="40">
        <v>45694</v>
      </c>
      <c r="K436" t="s">
        <v>21</v>
      </c>
      <c r="L436" t="s">
        <v>149</v>
      </c>
      <c r="N436" t="str">
        <f t="shared" si="21"/>
        <v>NÃO</v>
      </c>
      <c r="O436" t="str">
        <f t="shared" si="19"/>
        <v/>
      </c>
      <c r="P436" s="50" t="str">
        <f t="shared" si="22"/>
        <v>45693106493573610TRANSPORTE44,245694</v>
      </c>
      <c r="Q436" s="1">
        <f>IF(A436=0,"",VLOOKUP($A436,RESUMO!$A$8:$B$83,2,FALSE))</f>
        <v>17</v>
      </c>
    </row>
    <row r="437" spans="1:17" x14ac:dyDescent="0.25">
      <c r="A437" s="40">
        <v>45693</v>
      </c>
      <c r="B437" s="54">
        <v>1</v>
      </c>
      <c r="C437" t="s">
        <v>147</v>
      </c>
      <c r="D437" t="s">
        <v>148</v>
      </c>
      <c r="E437" t="s">
        <v>97</v>
      </c>
      <c r="G437" s="60">
        <v>4</v>
      </c>
      <c r="H437">
        <v>20</v>
      </c>
      <c r="I437" s="60">
        <v>80</v>
      </c>
      <c r="J437" s="40">
        <v>45694</v>
      </c>
      <c r="K437" t="s">
        <v>21</v>
      </c>
      <c r="L437" t="s">
        <v>149</v>
      </c>
      <c r="N437" t="str">
        <f t="shared" si="21"/>
        <v>NÃO</v>
      </c>
      <c r="O437" t="str">
        <f t="shared" si="19"/>
        <v/>
      </c>
      <c r="P437" s="50" t="str">
        <f t="shared" si="22"/>
        <v>45693106493573610CAFÉ445694</v>
      </c>
      <c r="Q437" s="1">
        <f>IF(A437=0,"",VLOOKUP($A437,RESUMO!$A$8:$B$83,2,FALSE))</f>
        <v>17</v>
      </c>
    </row>
    <row r="438" spans="1:17" x14ac:dyDescent="0.25">
      <c r="A438" s="40">
        <v>45693</v>
      </c>
      <c r="B438" s="54">
        <v>1</v>
      </c>
      <c r="C438" t="s">
        <v>246</v>
      </c>
      <c r="D438" t="s">
        <v>247</v>
      </c>
      <c r="E438" t="s">
        <v>19</v>
      </c>
      <c r="G438" s="60">
        <v>1188.53</v>
      </c>
      <c r="H438">
        <v>1</v>
      </c>
      <c r="I438" s="60">
        <v>1188.53</v>
      </c>
      <c r="J438" s="40">
        <v>45694</v>
      </c>
      <c r="K438" t="s">
        <v>21</v>
      </c>
      <c r="L438" t="s">
        <v>258</v>
      </c>
      <c r="N438" t="str">
        <f t="shared" si="21"/>
        <v>NÃO</v>
      </c>
      <c r="O438" t="str">
        <f t="shared" si="19"/>
        <v/>
      </c>
      <c r="P438" s="50" t="str">
        <f t="shared" si="22"/>
        <v>45693170428051600SALÁRIO1188,5345694</v>
      </c>
      <c r="Q438" s="1">
        <f>IF(A438=0,"",VLOOKUP($A438,RESUMO!$A$8:$B$83,2,FALSE))</f>
        <v>17</v>
      </c>
    </row>
    <row r="439" spans="1:17" x14ac:dyDescent="0.25">
      <c r="A439" s="40">
        <v>45693</v>
      </c>
      <c r="B439" s="54">
        <v>1</v>
      </c>
      <c r="C439" t="s">
        <v>246</v>
      </c>
      <c r="D439" t="s">
        <v>247</v>
      </c>
      <c r="E439" t="s">
        <v>95</v>
      </c>
      <c r="G439" s="60">
        <v>39.4</v>
      </c>
      <c r="H439">
        <v>15</v>
      </c>
      <c r="I439" s="60">
        <v>591</v>
      </c>
      <c r="J439" s="40">
        <v>45694</v>
      </c>
      <c r="K439" t="s">
        <v>21</v>
      </c>
      <c r="L439" t="s">
        <v>258</v>
      </c>
      <c r="N439" t="str">
        <f t="shared" si="21"/>
        <v>NÃO</v>
      </c>
      <c r="O439" t="str">
        <f t="shared" si="19"/>
        <v/>
      </c>
      <c r="P439" s="50" t="str">
        <f t="shared" si="22"/>
        <v>45693170428051600TRANSPORTE39,445694</v>
      </c>
      <c r="Q439" s="1">
        <f>IF(A439=0,"",VLOOKUP($A439,RESUMO!$A$8:$B$83,2,FALSE))</f>
        <v>17</v>
      </c>
    </row>
    <row r="440" spans="1:17" x14ac:dyDescent="0.25">
      <c r="A440" s="40">
        <v>45693</v>
      </c>
      <c r="B440" s="54">
        <v>1</v>
      </c>
      <c r="C440" t="s">
        <v>246</v>
      </c>
      <c r="D440" t="s">
        <v>247</v>
      </c>
      <c r="E440" t="s">
        <v>97</v>
      </c>
      <c r="G440" s="60">
        <v>4</v>
      </c>
      <c r="H440">
        <v>15</v>
      </c>
      <c r="I440" s="60">
        <v>60</v>
      </c>
      <c r="J440" s="40">
        <v>45694</v>
      </c>
      <c r="K440" t="s">
        <v>21</v>
      </c>
      <c r="L440" t="s">
        <v>258</v>
      </c>
      <c r="N440" t="str">
        <f t="shared" si="21"/>
        <v>NÃO</v>
      </c>
      <c r="O440" t="str">
        <f t="shared" si="19"/>
        <v/>
      </c>
      <c r="P440" s="50" t="str">
        <f t="shared" si="22"/>
        <v>45693170428051600CAFÉ445694</v>
      </c>
      <c r="Q440" s="1">
        <f>IF(A440=0,"",VLOOKUP($A440,RESUMO!$A$8:$B$83,2,FALSE))</f>
        <v>17</v>
      </c>
    </row>
    <row r="441" spans="1:17" x14ac:dyDescent="0.25">
      <c r="A441" s="40">
        <v>45693</v>
      </c>
      <c r="B441" s="54">
        <v>2</v>
      </c>
      <c r="C441" t="s">
        <v>153</v>
      </c>
      <c r="D441" t="s">
        <v>154</v>
      </c>
      <c r="E441" t="s">
        <v>499</v>
      </c>
      <c r="G441" s="60">
        <v>2720</v>
      </c>
      <c r="H441">
        <v>1</v>
      </c>
      <c r="I441" s="60">
        <v>2720</v>
      </c>
      <c r="J441" s="40">
        <v>45694</v>
      </c>
      <c r="K441" t="s">
        <v>51</v>
      </c>
      <c r="L441" t="s">
        <v>402</v>
      </c>
      <c r="N441" t="str">
        <f t="shared" si="21"/>
        <v>NÃO</v>
      </c>
      <c r="O441" t="str">
        <f t="shared" si="19"/>
        <v/>
      </c>
      <c r="P441" s="50" t="str">
        <f t="shared" si="22"/>
        <v>45693237052904870BRITA E AREIA - PED. 5048/5050
272045694</v>
      </c>
      <c r="Q441" s="1">
        <f>IF(A441=0,"",VLOOKUP($A441,RESUMO!$A$8:$B$83,2,FALSE))</f>
        <v>17</v>
      </c>
    </row>
    <row r="442" spans="1:17" x14ac:dyDescent="0.25">
      <c r="A442" s="40">
        <v>45693</v>
      </c>
      <c r="B442" s="54">
        <v>2</v>
      </c>
      <c r="C442" t="s">
        <v>29</v>
      </c>
      <c r="D442" t="s">
        <v>30</v>
      </c>
      <c r="E442" t="s">
        <v>500</v>
      </c>
      <c r="G442" s="60">
        <v>19</v>
      </c>
      <c r="H442">
        <v>1</v>
      </c>
      <c r="I442" s="60">
        <v>19</v>
      </c>
      <c r="J442" s="40">
        <v>45694</v>
      </c>
      <c r="K442" t="s">
        <v>32</v>
      </c>
      <c r="L442" t="s">
        <v>33</v>
      </c>
      <c r="N442" t="str">
        <f t="shared" si="21"/>
        <v>SIM</v>
      </c>
      <c r="O442" t="str">
        <f t="shared" si="19"/>
        <v/>
      </c>
      <c r="P442" s="50" t="str">
        <f t="shared" si="22"/>
        <v>45693207834753000141PLOTAGENS - NF A EMITIR
1945694</v>
      </c>
      <c r="Q442" s="1">
        <f>IF(A442=0,"",VLOOKUP($A442,RESUMO!$A$8:$B$83,2,FALSE))</f>
        <v>17</v>
      </c>
    </row>
    <row r="443" spans="1:17" x14ac:dyDescent="0.25">
      <c r="A443" s="40">
        <v>45693</v>
      </c>
      <c r="B443" s="54">
        <v>3</v>
      </c>
      <c r="C443" t="s">
        <v>403</v>
      </c>
      <c r="D443" t="s">
        <v>192</v>
      </c>
      <c r="E443" t="s">
        <v>501</v>
      </c>
      <c r="G443" s="60">
        <v>910.8</v>
      </c>
      <c r="H443">
        <v>1</v>
      </c>
      <c r="I443" s="60">
        <v>910.8</v>
      </c>
      <c r="J443" s="40">
        <v>45695</v>
      </c>
      <c r="K443" t="s">
        <v>21</v>
      </c>
      <c r="L443" t="s">
        <v>84</v>
      </c>
      <c r="N443" t="str">
        <f t="shared" si="21"/>
        <v>NÃO</v>
      </c>
      <c r="O443" t="str">
        <f t="shared" si="19"/>
        <v/>
      </c>
      <c r="P443" s="50" t="str">
        <f t="shared" si="22"/>
        <v>45693300000011398REF. 01/2025
910,845695</v>
      </c>
      <c r="Q443" s="1">
        <f>IF(A443=0,"",VLOOKUP($A443,RESUMO!$A$8:$B$83,2,FALSE))</f>
        <v>17</v>
      </c>
    </row>
    <row r="444" spans="1:17" x14ac:dyDescent="0.25">
      <c r="A444" s="40">
        <v>45693</v>
      </c>
      <c r="B444" s="54">
        <v>3</v>
      </c>
      <c r="C444" t="s">
        <v>405</v>
      </c>
      <c r="D444" t="s">
        <v>86</v>
      </c>
      <c r="E444" t="s">
        <v>501</v>
      </c>
      <c r="G444" s="60">
        <v>372</v>
      </c>
      <c r="H444">
        <v>1</v>
      </c>
      <c r="I444" s="60">
        <v>372</v>
      </c>
      <c r="J444" s="40">
        <v>45695</v>
      </c>
      <c r="K444" t="s">
        <v>21</v>
      </c>
      <c r="L444" t="s">
        <v>84</v>
      </c>
      <c r="N444" t="str">
        <f t="shared" si="21"/>
        <v>NÃO</v>
      </c>
      <c r="O444" t="str">
        <f t="shared" si="19"/>
        <v/>
      </c>
      <c r="P444" s="50" t="str">
        <f t="shared" si="22"/>
        <v>45693300000011126REF. 01/2025
37245695</v>
      </c>
      <c r="Q444" s="1">
        <f>IF(A444=0,"",VLOOKUP($A444,RESUMO!$A$8:$B$83,2,FALSE))</f>
        <v>17</v>
      </c>
    </row>
    <row r="445" spans="1:17" x14ac:dyDescent="0.25">
      <c r="A445" s="40">
        <v>45693</v>
      </c>
      <c r="B445" s="54">
        <v>3</v>
      </c>
      <c r="C445" t="s">
        <v>406</v>
      </c>
      <c r="D445" t="s">
        <v>57</v>
      </c>
      <c r="E445" t="s">
        <v>501</v>
      </c>
      <c r="G445" s="60">
        <v>146</v>
      </c>
      <c r="H445">
        <v>1</v>
      </c>
      <c r="I445" s="60">
        <v>146</v>
      </c>
      <c r="J445" s="40">
        <v>45695</v>
      </c>
      <c r="K445" t="s">
        <v>42</v>
      </c>
      <c r="L445" t="s">
        <v>84</v>
      </c>
      <c r="N445" t="str">
        <f t="shared" si="21"/>
        <v>NÃO</v>
      </c>
      <c r="O445" t="str">
        <f t="shared" si="19"/>
        <v/>
      </c>
      <c r="P445" s="50" t="str">
        <f t="shared" si="22"/>
        <v>45693300000011207REF. 01/2025
14645695</v>
      </c>
      <c r="Q445" s="1">
        <f>IF(A445=0,"",VLOOKUP($A445,RESUMO!$A$8:$B$83,2,FALSE))</f>
        <v>17</v>
      </c>
    </row>
    <row r="446" spans="1:17" x14ac:dyDescent="0.25">
      <c r="A446" s="40">
        <v>45693</v>
      </c>
      <c r="B446" s="54">
        <v>3</v>
      </c>
      <c r="C446" t="s">
        <v>194</v>
      </c>
      <c r="D446" t="s">
        <v>195</v>
      </c>
      <c r="E446" t="s">
        <v>502</v>
      </c>
      <c r="F446" t="s">
        <v>503</v>
      </c>
      <c r="G446" s="60">
        <v>995</v>
      </c>
      <c r="H446">
        <v>1</v>
      </c>
      <c r="I446" s="60">
        <v>995</v>
      </c>
      <c r="J446" s="40">
        <v>45700</v>
      </c>
      <c r="K446" t="s">
        <v>21</v>
      </c>
      <c r="L446" t="s">
        <v>409</v>
      </c>
      <c r="N446" t="str">
        <f t="shared" si="21"/>
        <v>NÃO</v>
      </c>
      <c r="O446" t="str">
        <f t="shared" si="19"/>
        <v/>
      </c>
      <c r="P446" s="50" t="str">
        <f t="shared" si="22"/>
        <v>45693351708324000110UIFORMES99545700</v>
      </c>
      <c r="Q446" s="1">
        <f>IF(A446=0,"",VLOOKUP($A446,RESUMO!$A$8:$B$83,2,FALSE))</f>
        <v>17</v>
      </c>
    </row>
    <row r="447" spans="1:17" x14ac:dyDescent="0.25">
      <c r="A447" s="40">
        <v>45693</v>
      </c>
      <c r="B447" s="54">
        <v>3</v>
      </c>
      <c r="C447" t="s">
        <v>290</v>
      </c>
      <c r="D447" t="s">
        <v>291</v>
      </c>
      <c r="E447" t="s">
        <v>504</v>
      </c>
      <c r="G447" s="60">
        <v>215</v>
      </c>
      <c r="H447">
        <v>1</v>
      </c>
      <c r="I447" s="60">
        <v>215</v>
      </c>
      <c r="J447" s="40">
        <v>45695</v>
      </c>
      <c r="K447" t="s">
        <v>245</v>
      </c>
      <c r="L447" t="s">
        <v>409</v>
      </c>
      <c r="N447" t="str">
        <f t="shared" si="21"/>
        <v>NÃO</v>
      </c>
      <c r="O447" t="str">
        <f t="shared" si="19"/>
        <v/>
      </c>
      <c r="P447" s="50" t="str">
        <f t="shared" si="22"/>
        <v>45693334713151000109ALUGUEL DE FORMA - FL 1634121545695</v>
      </c>
      <c r="Q447" s="1">
        <f>IF(A447=0,"",VLOOKUP($A447,RESUMO!$A$8:$B$83,2,FALSE))</f>
        <v>17</v>
      </c>
    </row>
    <row r="448" spans="1:17" x14ac:dyDescent="0.25">
      <c r="A448" s="40">
        <v>45693</v>
      </c>
      <c r="B448" s="54">
        <v>3</v>
      </c>
      <c r="C448" t="s">
        <v>47</v>
      </c>
      <c r="D448" t="s">
        <v>48</v>
      </c>
      <c r="E448" t="s">
        <v>505</v>
      </c>
      <c r="F448" t="s">
        <v>506</v>
      </c>
      <c r="G448" s="60">
        <v>1189.9000000000001</v>
      </c>
      <c r="H448">
        <v>1</v>
      </c>
      <c r="I448" s="60">
        <v>1189.9000000000001</v>
      </c>
      <c r="J448" s="40">
        <v>45695</v>
      </c>
      <c r="K448" t="s">
        <v>51</v>
      </c>
      <c r="L448" t="s">
        <v>409</v>
      </c>
      <c r="N448" t="str">
        <f t="shared" si="21"/>
        <v>NÃO</v>
      </c>
      <c r="O448" t="str">
        <f t="shared" si="19"/>
        <v/>
      </c>
      <c r="P448" s="50" t="str">
        <f t="shared" si="22"/>
        <v>45693332392731000116MATERIAIS DIVERSOS1189,945695</v>
      </c>
      <c r="Q448" s="1">
        <f>IF(A448=0,"",VLOOKUP($A448,RESUMO!$A$8:$B$83,2,FALSE))</f>
        <v>17</v>
      </c>
    </row>
    <row r="449" spans="1:17" x14ac:dyDescent="0.25">
      <c r="A449" s="40">
        <v>45693</v>
      </c>
      <c r="B449" s="54">
        <v>3</v>
      </c>
      <c r="C449" t="s">
        <v>241</v>
      </c>
      <c r="D449" t="s">
        <v>242</v>
      </c>
      <c r="E449" t="s">
        <v>507</v>
      </c>
      <c r="F449" t="s">
        <v>508</v>
      </c>
      <c r="G449" s="60">
        <v>640</v>
      </c>
      <c r="H449">
        <v>1</v>
      </c>
      <c r="I449" s="60">
        <v>640</v>
      </c>
      <c r="J449" s="40">
        <v>45698</v>
      </c>
      <c r="K449" t="s">
        <v>245</v>
      </c>
      <c r="L449" t="s">
        <v>409</v>
      </c>
      <c r="N449" t="str">
        <f t="shared" si="21"/>
        <v>NÃO</v>
      </c>
      <c r="O449" t="str">
        <f t="shared" si="19"/>
        <v/>
      </c>
      <c r="P449" s="50" t="str">
        <f t="shared" si="22"/>
        <v>45693307409393000130POLICORTE E SERRA64045698</v>
      </c>
      <c r="Q449" s="1">
        <f>IF(A449=0,"",VLOOKUP($A449,RESUMO!$A$8:$B$83,2,FALSE))</f>
        <v>17</v>
      </c>
    </row>
    <row r="450" spans="1:17" x14ac:dyDescent="0.25">
      <c r="A450" s="40">
        <v>45693</v>
      </c>
      <c r="B450" s="54">
        <v>3</v>
      </c>
      <c r="C450" t="s">
        <v>241</v>
      </c>
      <c r="D450" t="s">
        <v>242</v>
      </c>
      <c r="E450" t="s">
        <v>461</v>
      </c>
      <c r="F450" t="s">
        <v>509</v>
      </c>
      <c r="G450" s="60">
        <v>240</v>
      </c>
      <c r="H450">
        <v>1</v>
      </c>
      <c r="I450" s="60">
        <v>240</v>
      </c>
      <c r="J450" s="40">
        <v>45705</v>
      </c>
      <c r="K450" t="s">
        <v>245</v>
      </c>
      <c r="L450" t="s">
        <v>409</v>
      </c>
      <c r="N450" t="str">
        <f t="shared" si="21"/>
        <v>NÃO</v>
      </c>
      <c r="O450" t="str">
        <f t="shared" ref="O450:O495" si="23">IF($B450=5,"SIM","")</f>
        <v/>
      </c>
      <c r="P450" s="50" t="str">
        <f t="shared" si="22"/>
        <v>45693307409393000130MOTOR E MANGOTE24045705</v>
      </c>
      <c r="Q450" s="1">
        <f>IF(A450=0,"",VLOOKUP($A450,RESUMO!$A$8:$B$83,2,FALSE))</f>
        <v>17</v>
      </c>
    </row>
    <row r="451" spans="1:17" x14ac:dyDescent="0.25">
      <c r="A451" s="40">
        <v>45693</v>
      </c>
      <c r="B451" s="54">
        <v>3</v>
      </c>
      <c r="C451" t="s">
        <v>510</v>
      </c>
      <c r="D451" t="s">
        <v>511</v>
      </c>
      <c r="E451" t="s">
        <v>512</v>
      </c>
      <c r="F451" t="s">
        <v>513</v>
      </c>
      <c r="G451" s="60">
        <v>3291</v>
      </c>
      <c r="H451">
        <v>1</v>
      </c>
      <c r="I451" s="60">
        <v>3291</v>
      </c>
      <c r="J451" s="40">
        <v>45708</v>
      </c>
      <c r="K451" t="s">
        <v>51</v>
      </c>
      <c r="L451" t="s">
        <v>409</v>
      </c>
      <c r="N451" t="str">
        <f t="shared" si="21"/>
        <v>NÃO</v>
      </c>
      <c r="O451" t="str">
        <f t="shared" si="23"/>
        <v/>
      </c>
      <c r="P451" s="50" t="str">
        <f t="shared" si="22"/>
        <v>45693308039112000168TUBO DRENO329145708</v>
      </c>
      <c r="Q451" s="1">
        <f>IF(A451=0,"",VLOOKUP($A451,RESUMO!$A$8:$B$83,2,FALSE))</f>
        <v>17</v>
      </c>
    </row>
    <row r="452" spans="1:17" x14ac:dyDescent="0.25">
      <c r="A452" s="40">
        <v>45693</v>
      </c>
      <c r="B452" s="54">
        <v>3</v>
      </c>
      <c r="C452" t="s">
        <v>365</v>
      </c>
      <c r="D452" t="s">
        <v>366</v>
      </c>
      <c r="E452" t="s">
        <v>467</v>
      </c>
      <c r="F452" t="s">
        <v>514</v>
      </c>
      <c r="G452" s="60">
        <v>2464</v>
      </c>
      <c r="H452">
        <v>1</v>
      </c>
      <c r="I452" s="60">
        <v>2464</v>
      </c>
      <c r="J452" s="40">
        <v>45700</v>
      </c>
      <c r="K452" t="s">
        <v>51</v>
      </c>
      <c r="L452" t="s">
        <v>409</v>
      </c>
      <c r="N452" t="str">
        <f t="shared" si="21"/>
        <v>NÃO</v>
      </c>
      <c r="O452" t="str">
        <f t="shared" si="23"/>
        <v/>
      </c>
      <c r="P452" s="50" t="str">
        <f t="shared" si="22"/>
        <v>45693303562661000107CIMENTO246445700</v>
      </c>
      <c r="Q452" s="1">
        <f>IF(A452=0,"",VLOOKUP($A452,RESUMO!$A$8:$B$83,2,FALSE))</f>
        <v>17</v>
      </c>
    </row>
    <row r="453" spans="1:17" x14ac:dyDescent="0.25">
      <c r="A453" s="40">
        <v>45693</v>
      </c>
      <c r="B453" s="54">
        <v>3</v>
      </c>
      <c r="C453" t="s">
        <v>323</v>
      </c>
      <c r="D453" t="s">
        <v>324</v>
      </c>
      <c r="E453" t="s">
        <v>515</v>
      </c>
      <c r="F453" t="s">
        <v>516</v>
      </c>
      <c r="G453" s="60">
        <v>708.7</v>
      </c>
      <c r="H453">
        <v>1</v>
      </c>
      <c r="I453" s="60">
        <v>708.7</v>
      </c>
      <c r="J453" s="40">
        <v>45705</v>
      </c>
      <c r="K453" t="s">
        <v>21</v>
      </c>
      <c r="L453" t="s">
        <v>409</v>
      </c>
      <c r="N453" t="str">
        <f t="shared" si="21"/>
        <v>NÃO</v>
      </c>
      <c r="O453" t="str">
        <f t="shared" si="23"/>
        <v/>
      </c>
      <c r="P453" s="50" t="str">
        <f t="shared" si="22"/>
        <v>45693324200699000100EQUIPAMENTOS DE PROTEÇÃO708,745705</v>
      </c>
      <c r="Q453" s="1">
        <f>IF(A453=0,"",VLOOKUP($A453,RESUMO!$A$8:$B$83,2,FALSE))</f>
        <v>17</v>
      </c>
    </row>
    <row r="454" spans="1:17" x14ac:dyDescent="0.25">
      <c r="A454" s="40">
        <v>45693</v>
      </c>
      <c r="B454" s="54">
        <v>3</v>
      </c>
      <c r="C454" t="s">
        <v>438</v>
      </c>
      <c r="D454" t="s">
        <v>439</v>
      </c>
      <c r="E454" t="s">
        <v>485</v>
      </c>
      <c r="F454" t="s">
        <v>517</v>
      </c>
      <c r="G454" s="60">
        <v>400</v>
      </c>
      <c r="H454">
        <v>1</v>
      </c>
      <c r="I454" s="60">
        <v>400</v>
      </c>
      <c r="J454" s="40">
        <v>45706</v>
      </c>
      <c r="K454" t="s">
        <v>245</v>
      </c>
      <c r="L454" t="s">
        <v>409</v>
      </c>
      <c r="N454" t="str">
        <f t="shared" si="21"/>
        <v>NÃO</v>
      </c>
      <c r="O454" t="str">
        <f t="shared" si="23"/>
        <v/>
      </c>
      <c r="P454" s="50" t="str">
        <f t="shared" si="22"/>
        <v>45693341598885000150LOCAÇÃO DE CAÇAMBAS40045706</v>
      </c>
      <c r="Q454" s="1">
        <f>IF(A454=0,"",VLOOKUP($A454,RESUMO!$A$8:$B$83,2,FALSE))</f>
        <v>17</v>
      </c>
    </row>
    <row r="455" spans="1:17" x14ac:dyDescent="0.25">
      <c r="A455" s="40">
        <v>45693</v>
      </c>
      <c r="B455" s="54">
        <v>4</v>
      </c>
      <c r="C455" t="s">
        <v>81</v>
      </c>
      <c r="D455" t="s">
        <v>82</v>
      </c>
      <c r="E455" t="s">
        <v>518</v>
      </c>
      <c r="G455" s="60">
        <v>20</v>
      </c>
      <c r="H455">
        <v>1</v>
      </c>
      <c r="I455" s="60">
        <v>20</v>
      </c>
      <c r="J455" s="40">
        <v>45694</v>
      </c>
      <c r="K455" t="s">
        <v>21</v>
      </c>
      <c r="L455" t="s">
        <v>84</v>
      </c>
      <c r="N455" t="str">
        <f t="shared" si="21"/>
        <v>NÃO</v>
      </c>
      <c r="O455" t="str">
        <f t="shared" si="23"/>
        <v/>
      </c>
      <c r="P455" s="50" t="str">
        <f t="shared" si="22"/>
        <v>45693427648990687RESTITUIÇÃO FRETE UNIFORMES
2045694</v>
      </c>
      <c r="Q455" s="1">
        <f>IF(A455=0,"",VLOOKUP($A455,RESUMO!$A$8:$B$83,2,FALSE))</f>
        <v>17</v>
      </c>
    </row>
    <row r="456" spans="1:17" x14ac:dyDescent="0.25">
      <c r="A456" s="40">
        <v>45693</v>
      </c>
      <c r="B456" s="54">
        <v>5</v>
      </c>
      <c r="C456" t="s">
        <v>17</v>
      </c>
      <c r="D456" t="s">
        <v>18</v>
      </c>
      <c r="E456" t="s">
        <v>519</v>
      </c>
      <c r="G456" s="60">
        <v>7028.22</v>
      </c>
      <c r="H456">
        <v>1</v>
      </c>
      <c r="I456" s="60">
        <v>7028.22</v>
      </c>
      <c r="J456" s="40">
        <v>45674</v>
      </c>
      <c r="K456" t="s">
        <v>21</v>
      </c>
      <c r="L456" t="s">
        <v>22</v>
      </c>
      <c r="N456" t="str">
        <f t="shared" si="21"/>
        <v>NÃO</v>
      </c>
      <c r="O456" t="str">
        <f t="shared" si="23"/>
        <v>SIM</v>
      </c>
      <c r="P456" s="50" t="str">
        <f t="shared" si="22"/>
        <v>45693584655364220RESCISAO7028,2245674</v>
      </c>
      <c r="Q456" s="1">
        <f>IF(A456=0,"",VLOOKUP($A456,RESUMO!$A$8:$B$83,2,FALSE))</f>
        <v>17</v>
      </c>
    </row>
    <row r="457" spans="1:17" x14ac:dyDescent="0.25">
      <c r="A457" s="40">
        <v>45693</v>
      </c>
      <c r="B457" s="54">
        <v>5</v>
      </c>
      <c r="C457" t="s">
        <v>212</v>
      </c>
      <c r="D457" t="s">
        <v>213</v>
      </c>
      <c r="E457" t="s">
        <v>520</v>
      </c>
      <c r="G457" s="60">
        <v>832.91</v>
      </c>
      <c r="H457">
        <v>1</v>
      </c>
      <c r="I457" s="60">
        <v>832.91</v>
      </c>
      <c r="J457" s="40">
        <v>45681</v>
      </c>
      <c r="K457" t="s">
        <v>21</v>
      </c>
      <c r="L457" t="s">
        <v>409</v>
      </c>
      <c r="N457" t="str">
        <f t="shared" si="21"/>
        <v>NÃO</v>
      </c>
      <c r="O457" t="str">
        <f t="shared" si="23"/>
        <v>SIM</v>
      </c>
      <c r="P457" s="50" t="str">
        <f t="shared" si="22"/>
        <v>45693500360305000104FGTS RESCISÓRIO
 DORGIVAL SANTOS832,9145681</v>
      </c>
      <c r="Q457" s="1">
        <f>IF(A457=0,"",VLOOKUP($A457,RESUMO!$A$8:$B$83,2,FALSE))</f>
        <v>17</v>
      </c>
    </row>
    <row r="458" spans="1:17" x14ac:dyDescent="0.25">
      <c r="A458" s="40">
        <v>45693</v>
      </c>
      <c r="B458" s="54">
        <v>5</v>
      </c>
      <c r="C458" t="s">
        <v>495</v>
      </c>
      <c r="D458" t="s">
        <v>496</v>
      </c>
      <c r="E458" t="s">
        <v>449</v>
      </c>
      <c r="G458" s="60">
        <v>964</v>
      </c>
      <c r="H458">
        <v>1</v>
      </c>
      <c r="I458" s="60">
        <v>964</v>
      </c>
      <c r="J458" s="40">
        <v>45691</v>
      </c>
      <c r="K458" t="s">
        <v>21</v>
      </c>
      <c r="L458" t="s">
        <v>497</v>
      </c>
      <c r="N458" t="str">
        <f t="shared" si="21"/>
        <v>NÃO</v>
      </c>
      <c r="O458" t="str">
        <f t="shared" si="23"/>
        <v>SIM</v>
      </c>
      <c r="P458" s="50" t="str">
        <f t="shared" si="22"/>
        <v>45693593649070600VT E CAFÉ96445691</v>
      </c>
      <c r="Q458" s="1">
        <f>IF(A458=0,"",VLOOKUP($A458,RESUMO!$A$8:$B$83,2,FALSE))</f>
        <v>17</v>
      </c>
    </row>
    <row r="459" spans="1:17" x14ac:dyDescent="0.25">
      <c r="A459" s="40">
        <v>45693</v>
      </c>
      <c r="B459">
        <v>2</v>
      </c>
      <c r="C459" t="s">
        <v>281</v>
      </c>
      <c r="D459" t="s">
        <v>282</v>
      </c>
      <c r="E459" t="s">
        <v>521</v>
      </c>
      <c r="G459" s="68">
        <v>7714</v>
      </c>
      <c r="H459">
        <v>1</v>
      </c>
      <c r="I459" s="68">
        <v>7714</v>
      </c>
      <c r="J459" s="40">
        <v>45694</v>
      </c>
      <c r="K459" t="s">
        <v>284</v>
      </c>
      <c r="M459" t="s">
        <v>522</v>
      </c>
      <c r="N459" t="str">
        <f t="shared" si="21"/>
        <v>NÃO</v>
      </c>
      <c r="O459" t="str">
        <f t="shared" si="23"/>
        <v/>
      </c>
      <c r="P459" s="50" t="str">
        <f t="shared" si="22"/>
        <v>45693252675571000120ADM OBRA - PARC. 6/34771445694</v>
      </c>
      <c r="Q459" s="1">
        <f>IF(A459=0,"",VLOOKUP($A459,RESUMO!$A$8:$B$83,2,FALSE))</f>
        <v>17</v>
      </c>
    </row>
    <row r="460" spans="1:17" x14ac:dyDescent="0.25">
      <c r="A460" s="40">
        <v>45693</v>
      </c>
      <c r="B460">
        <v>2</v>
      </c>
      <c r="C460" t="s">
        <v>281</v>
      </c>
      <c r="D460" t="s">
        <v>282</v>
      </c>
      <c r="E460" t="s">
        <v>523</v>
      </c>
      <c r="G460" s="68">
        <v>7714</v>
      </c>
      <c r="H460">
        <v>1</v>
      </c>
      <c r="I460" s="68">
        <v>7714</v>
      </c>
      <c r="J460" s="40">
        <v>45694</v>
      </c>
      <c r="K460" t="s">
        <v>284</v>
      </c>
      <c r="M460" t="s">
        <v>522</v>
      </c>
      <c r="N460" t="str">
        <f t="shared" si="21"/>
        <v>NÃO</v>
      </c>
      <c r="O460" t="str">
        <f t="shared" si="23"/>
        <v/>
      </c>
      <c r="P460" s="50" t="str">
        <f t="shared" si="22"/>
        <v>45693252675571000120ADM OBRA - PARC. 10/34771445694</v>
      </c>
      <c r="Q460" s="1">
        <f>IF(A460=0,"",VLOOKUP($A460,RESUMO!$A$8:$B$83,2,FALSE))</f>
        <v>17</v>
      </c>
    </row>
    <row r="461" spans="1:17" x14ac:dyDescent="0.25">
      <c r="A461" s="40">
        <v>45693</v>
      </c>
      <c r="B461">
        <v>2</v>
      </c>
      <c r="C461" t="s">
        <v>524</v>
      </c>
      <c r="D461" t="s">
        <v>525</v>
      </c>
      <c r="E461" t="s">
        <v>521</v>
      </c>
      <c r="G461" s="68">
        <v>3306</v>
      </c>
      <c r="H461">
        <v>1</v>
      </c>
      <c r="I461" s="68">
        <v>3306</v>
      </c>
      <c r="J461" s="40">
        <v>45694</v>
      </c>
      <c r="K461" t="s">
        <v>284</v>
      </c>
      <c r="M461" t="s">
        <v>522</v>
      </c>
      <c r="N461" t="str">
        <f t="shared" si="21"/>
        <v>NÃO</v>
      </c>
      <c r="O461" t="str">
        <f t="shared" si="23"/>
        <v/>
      </c>
      <c r="P461" s="50" t="str">
        <f t="shared" si="22"/>
        <v>45693230104762000107ADM OBRA - PARC. 6/34330645694</v>
      </c>
      <c r="Q461" s="1">
        <f>IF(A461=0,"",VLOOKUP($A461,RESUMO!$A$8:$B$83,2,FALSE))</f>
        <v>17</v>
      </c>
    </row>
    <row r="462" spans="1:17" x14ac:dyDescent="0.25">
      <c r="A462" s="40">
        <v>45693</v>
      </c>
      <c r="B462">
        <v>2</v>
      </c>
      <c r="C462" t="s">
        <v>524</v>
      </c>
      <c r="D462" t="s">
        <v>525</v>
      </c>
      <c r="E462" t="s">
        <v>523</v>
      </c>
      <c r="G462" s="68">
        <v>3306</v>
      </c>
      <c r="H462">
        <v>1</v>
      </c>
      <c r="I462" s="68">
        <v>3306</v>
      </c>
      <c r="J462" s="40">
        <v>45694</v>
      </c>
      <c r="K462" t="s">
        <v>284</v>
      </c>
      <c r="M462" t="s">
        <v>522</v>
      </c>
      <c r="N462" t="str">
        <f t="shared" si="21"/>
        <v>NÃO</v>
      </c>
      <c r="O462" t="str">
        <f t="shared" si="23"/>
        <v/>
      </c>
      <c r="P462" s="50" t="str">
        <f t="shared" si="22"/>
        <v>45693230104762000107ADM OBRA - PARC. 10/34330645694</v>
      </c>
      <c r="Q462" s="1">
        <f>IF(A462=0,"",VLOOKUP($A462,RESUMO!$A$8:$B$83,2,FALSE))</f>
        <v>17</v>
      </c>
    </row>
    <row r="463" spans="1:17" x14ac:dyDescent="0.25">
      <c r="A463" s="40">
        <v>45708</v>
      </c>
      <c r="B463" s="54">
        <v>3</v>
      </c>
      <c r="C463" t="s">
        <v>143</v>
      </c>
      <c r="D463" t="s">
        <v>144</v>
      </c>
      <c r="E463" t="s">
        <v>526</v>
      </c>
      <c r="F463" t="s">
        <v>527</v>
      </c>
      <c r="G463" s="60">
        <v>2519.73</v>
      </c>
      <c r="H463">
        <v>1</v>
      </c>
      <c r="I463" s="60">
        <v>2519.73</v>
      </c>
      <c r="J463" s="40">
        <v>45716</v>
      </c>
      <c r="K463" t="s">
        <v>21</v>
      </c>
      <c r="L463" t="s">
        <v>409</v>
      </c>
      <c r="N463" t="str">
        <f t="shared" si="21"/>
        <v>NÃO</v>
      </c>
      <c r="O463" t="str">
        <f t="shared" si="23"/>
        <v/>
      </c>
      <c r="P463" s="50" t="str">
        <f t="shared" si="22"/>
        <v>45708324654133000220CESTAS BASICAS2519,7345716</v>
      </c>
      <c r="Q463" s="1">
        <f>IF(A463=0,"",VLOOKUP($A463,RESUMO!$A$8:$B$83,2,FALSE))</f>
        <v>18</v>
      </c>
    </row>
    <row r="464" spans="1:17" x14ac:dyDescent="0.25">
      <c r="A464" s="40">
        <v>45708</v>
      </c>
      <c r="B464" s="54">
        <v>3</v>
      </c>
      <c r="C464" t="s">
        <v>241</v>
      </c>
      <c r="D464" t="s">
        <v>242</v>
      </c>
      <c r="E464" t="s">
        <v>472</v>
      </c>
      <c r="F464" t="s">
        <v>528</v>
      </c>
      <c r="G464" s="60">
        <v>320</v>
      </c>
      <c r="H464">
        <v>1</v>
      </c>
      <c r="I464" s="60">
        <v>320</v>
      </c>
      <c r="J464" s="40">
        <v>45722</v>
      </c>
      <c r="K464" t="s">
        <v>245</v>
      </c>
      <c r="L464" t="s">
        <v>409</v>
      </c>
      <c r="N464" t="str">
        <f t="shared" si="21"/>
        <v>NÃO</v>
      </c>
      <c r="O464" t="str">
        <f t="shared" si="23"/>
        <v/>
      </c>
      <c r="P464" s="50" t="str">
        <f t="shared" si="22"/>
        <v>45708307409393000130BETONEIRA32045722</v>
      </c>
      <c r="Q464" s="1">
        <f>IF(A464=0,"",VLOOKUP($A464,RESUMO!$A$8:$B$83,2,FALSE))</f>
        <v>18</v>
      </c>
    </row>
    <row r="465" spans="1:17" x14ac:dyDescent="0.25">
      <c r="A465" s="40">
        <v>45708</v>
      </c>
      <c r="B465" s="54">
        <v>3</v>
      </c>
      <c r="C465" t="s">
        <v>137</v>
      </c>
      <c r="D465" t="s">
        <v>138</v>
      </c>
      <c r="E465" t="s">
        <v>139</v>
      </c>
      <c r="G465" s="60">
        <v>139.26</v>
      </c>
      <c r="H465">
        <v>1</v>
      </c>
      <c r="I465" s="60">
        <v>139.26</v>
      </c>
      <c r="J465" s="40">
        <v>45716</v>
      </c>
      <c r="K465" t="s">
        <v>21</v>
      </c>
      <c r="L465" t="s">
        <v>409</v>
      </c>
      <c r="N465" t="str">
        <f t="shared" si="21"/>
        <v>NÃO</v>
      </c>
      <c r="O465" t="str">
        <f t="shared" si="23"/>
        <v/>
      </c>
      <c r="P465" s="50" t="str">
        <f t="shared" si="22"/>
        <v>45708338727707000177SEGURO COLABORADORES139,2645716</v>
      </c>
      <c r="Q465" s="1">
        <f>IF(A465=0,"",VLOOKUP($A465,RESUMO!$A$8:$B$83,2,FALSE))</f>
        <v>18</v>
      </c>
    </row>
    <row r="466" spans="1:17" x14ac:dyDescent="0.25">
      <c r="A466" s="40">
        <v>45708</v>
      </c>
      <c r="B466" s="54">
        <v>3</v>
      </c>
      <c r="C466" t="s">
        <v>47</v>
      </c>
      <c r="D466" t="s">
        <v>48</v>
      </c>
      <c r="E466" t="s">
        <v>505</v>
      </c>
      <c r="F466" t="s">
        <v>529</v>
      </c>
      <c r="G466" s="60">
        <v>688.1</v>
      </c>
      <c r="H466">
        <v>1</v>
      </c>
      <c r="I466" s="60">
        <v>688.1</v>
      </c>
      <c r="J466" s="40">
        <v>45709</v>
      </c>
      <c r="K466" t="s">
        <v>51</v>
      </c>
      <c r="L466" t="s">
        <v>409</v>
      </c>
      <c r="N466" t="str">
        <f t="shared" si="21"/>
        <v>NÃO</v>
      </c>
      <c r="O466" t="str">
        <f t="shared" si="23"/>
        <v/>
      </c>
      <c r="P466" s="50" t="str">
        <f t="shared" si="22"/>
        <v>45708332392731000116MATERIAIS DIVERSOS688,145709</v>
      </c>
      <c r="Q466" s="1">
        <f>IF(A466=0,"",VLOOKUP($A466,RESUMO!$A$8:$B$83,2,FALSE))</f>
        <v>18</v>
      </c>
    </row>
    <row r="467" spans="1:17" x14ac:dyDescent="0.25">
      <c r="A467" s="40">
        <v>45708</v>
      </c>
      <c r="B467" s="54">
        <v>3</v>
      </c>
      <c r="C467" t="s">
        <v>410</v>
      </c>
      <c r="D467" t="s">
        <v>411</v>
      </c>
      <c r="E467" t="s">
        <v>530</v>
      </c>
      <c r="G467" s="60">
        <v>5957.37</v>
      </c>
      <c r="H467">
        <v>1</v>
      </c>
      <c r="I467" s="60">
        <v>5957.37</v>
      </c>
      <c r="J467" s="40">
        <v>45708</v>
      </c>
      <c r="K467" t="s">
        <v>245</v>
      </c>
      <c r="L467" t="s">
        <v>409</v>
      </c>
      <c r="N467" t="str">
        <f t="shared" si="21"/>
        <v>NÃO</v>
      </c>
      <c r="O467" t="str">
        <f t="shared" si="23"/>
        <v/>
      </c>
      <c r="P467" s="50" t="str">
        <f t="shared" si="22"/>
        <v>45708314939732000156LOCAÇÃO DE ESCORAMENTO - FL 40465957,3745708</v>
      </c>
      <c r="Q467" s="1">
        <f>IF(A467=0,"",VLOOKUP($A467,RESUMO!$A$8:$B$83,2,FALSE))</f>
        <v>18</v>
      </c>
    </row>
    <row r="468" spans="1:17" x14ac:dyDescent="0.25">
      <c r="A468" s="40">
        <v>45708</v>
      </c>
      <c r="B468" s="54">
        <v>3</v>
      </c>
      <c r="C468" t="s">
        <v>241</v>
      </c>
      <c r="D468" t="s">
        <v>242</v>
      </c>
      <c r="E468" t="s">
        <v>459</v>
      </c>
      <c r="F468" t="s">
        <v>531</v>
      </c>
      <c r="G468" s="60">
        <v>640</v>
      </c>
      <c r="H468">
        <v>1</v>
      </c>
      <c r="I468" s="60">
        <v>640</v>
      </c>
      <c r="J468" s="40">
        <v>45710</v>
      </c>
      <c r="K468" t="s">
        <v>245</v>
      </c>
      <c r="L468" t="s">
        <v>409</v>
      </c>
      <c r="N468" t="str">
        <f t="shared" si="21"/>
        <v>NÃO</v>
      </c>
      <c r="O468" t="str">
        <f t="shared" si="23"/>
        <v/>
      </c>
      <c r="P468" s="50" t="str">
        <f t="shared" si="22"/>
        <v>45708307409393000130MARTELO64045710</v>
      </c>
      <c r="Q468" s="1">
        <f>IF(A468=0,"",VLOOKUP($A468,RESUMO!$A$8:$B$83,2,FALSE))</f>
        <v>18</v>
      </c>
    </row>
    <row r="469" spans="1:17" x14ac:dyDescent="0.25">
      <c r="A469" s="40">
        <v>45708</v>
      </c>
      <c r="B469" s="54">
        <v>3</v>
      </c>
      <c r="C469" t="s">
        <v>157</v>
      </c>
      <c r="D469" t="s">
        <v>124</v>
      </c>
      <c r="E469" t="s">
        <v>532</v>
      </c>
      <c r="F469" t="s">
        <v>533</v>
      </c>
      <c r="G469" s="60">
        <v>3873.76</v>
      </c>
      <c r="H469">
        <v>1</v>
      </c>
      <c r="I469" s="60">
        <v>3873.76</v>
      </c>
      <c r="J469" s="40">
        <v>45733</v>
      </c>
      <c r="K469" t="s">
        <v>51</v>
      </c>
      <c r="L469" t="s">
        <v>409</v>
      </c>
      <c r="N469" t="str">
        <f t="shared" si="21"/>
        <v>NÃO</v>
      </c>
      <c r="O469" t="str">
        <f t="shared" si="23"/>
        <v/>
      </c>
      <c r="P469" s="50" t="str">
        <f t="shared" si="22"/>
        <v>45708317250275000348MATERIAIS HIDRAULICO - PARC. 1/23873,7645733</v>
      </c>
      <c r="Q469" s="1">
        <f>IF(A469=0,"",VLOOKUP($A469,RESUMO!$A$8:$B$83,2,FALSE))</f>
        <v>18</v>
      </c>
    </row>
    <row r="470" spans="1:17" x14ac:dyDescent="0.25">
      <c r="A470" s="40">
        <v>45736</v>
      </c>
      <c r="B470" s="54">
        <v>3</v>
      </c>
      <c r="C470" t="s">
        <v>157</v>
      </c>
      <c r="D470" t="s">
        <v>124</v>
      </c>
      <c r="E470" t="s">
        <v>534</v>
      </c>
      <c r="F470" t="s">
        <v>533</v>
      </c>
      <c r="G470" s="60">
        <v>3873.76</v>
      </c>
      <c r="H470">
        <v>1</v>
      </c>
      <c r="I470" s="60">
        <v>3873.76</v>
      </c>
      <c r="J470" s="40">
        <v>45762</v>
      </c>
      <c r="K470" t="s">
        <v>51</v>
      </c>
      <c r="L470" t="s">
        <v>409</v>
      </c>
      <c r="N470" t="str">
        <f t="shared" si="21"/>
        <v>NÃO</v>
      </c>
      <c r="O470" t="str">
        <f t="shared" si="23"/>
        <v/>
      </c>
      <c r="P470" s="50" t="str">
        <f t="shared" si="22"/>
        <v>45736317250275000348MATERIAIS HIDRAULICO - PARC. 2/23873,7645762</v>
      </c>
      <c r="Q470" s="1">
        <f>IF(A470=0,"",VLOOKUP($A470,RESUMO!$A$8:$B$83,2,FALSE))</f>
        <v>20</v>
      </c>
    </row>
    <row r="471" spans="1:17" x14ac:dyDescent="0.25">
      <c r="A471" s="40">
        <v>45708</v>
      </c>
      <c r="B471">
        <v>2</v>
      </c>
      <c r="C471" t="s">
        <v>281</v>
      </c>
      <c r="D471" t="s">
        <v>282</v>
      </c>
      <c r="E471" t="s">
        <v>535</v>
      </c>
      <c r="G471" s="60">
        <v>7714</v>
      </c>
      <c r="H471">
        <v>1</v>
      </c>
      <c r="I471" s="60">
        <v>7714</v>
      </c>
      <c r="J471" s="40">
        <v>45708</v>
      </c>
      <c r="K471" t="s">
        <v>284</v>
      </c>
      <c r="M471" t="s">
        <v>522</v>
      </c>
      <c r="N471" t="str">
        <f t="shared" si="21"/>
        <v>NÃO</v>
      </c>
      <c r="O471" t="str">
        <f t="shared" si="23"/>
        <v/>
      </c>
      <c r="P471" s="50" t="str">
        <f t="shared" si="22"/>
        <v>45708252675571000120ADM OBRA - PARC. 7/34771445708</v>
      </c>
      <c r="Q471" s="1">
        <f>IF(A471=0,"",VLOOKUP($A471,RESUMO!$A$8:$B$83,2,FALSE))</f>
        <v>18</v>
      </c>
    </row>
    <row r="472" spans="1:17" x14ac:dyDescent="0.25">
      <c r="A472" s="40">
        <v>45708</v>
      </c>
      <c r="B472">
        <v>2</v>
      </c>
      <c r="C472" t="s">
        <v>524</v>
      </c>
      <c r="D472" t="s">
        <v>525</v>
      </c>
      <c r="E472" t="s">
        <v>535</v>
      </c>
      <c r="G472" s="60">
        <v>3306</v>
      </c>
      <c r="H472">
        <v>1</v>
      </c>
      <c r="I472" s="60">
        <v>3306</v>
      </c>
      <c r="J472" s="40">
        <v>45708</v>
      </c>
      <c r="K472" t="s">
        <v>284</v>
      </c>
      <c r="M472" t="s">
        <v>522</v>
      </c>
      <c r="N472" t="str">
        <f t="shared" si="21"/>
        <v>NÃO</v>
      </c>
      <c r="O472" t="str">
        <f t="shared" si="23"/>
        <v/>
      </c>
      <c r="P472" s="50" t="str">
        <f t="shared" si="22"/>
        <v>45708230104762000107ADM OBRA - PARC. 7/34330645708</v>
      </c>
      <c r="Q472" s="1">
        <f>IF(A472=0,"",VLOOKUP($A472,RESUMO!$A$8:$B$83,2,FALSE))</f>
        <v>18</v>
      </c>
    </row>
    <row r="473" spans="1:17" x14ac:dyDescent="0.25">
      <c r="A473" s="40">
        <v>45708</v>
      </c>
      <c r="B473" s="54">
        <v>3</v>
      </c>
      <c r="C473" t="s">
        <v>536</v>
      </c>
      <c r="D473" t="s">
        <v>305</v>
      </c>
      <c r="E473" t="s">
        <v>537</v>
      </c>
      <c r="G473" s="60">
        <v>73.680000000000007</v>
      </c>
      <c r="H473">
        <v>1</v>
      </c>
      <c r="I473" s="60">
        <v>73.680000000000007</v>
      </c>
      <c r="J473" s="40">
        <v>45708</v>
      </c>
      <c r="K473" t="s">
        <v>21</v>
      </c>
      <c r="L473" t="s">
        <v>84</v>
      </c>
      <c r="N473" t="str">
        <f t="shared" si="21"/>
        <v>NÃO</v>
      </c>
      <c r="O473" t="str">
        <f t="shared" si="23"/>
        <v/>
      </c>
      <c r="P473" s="50" t="str">
        <f t="shared" si="22"/>
        <v>45708300000011045REF. 01/202573,6845708</v>
      </c>
      <c r="Q473" s="1">
        <f>IF(A473=0,"",VLOOKUP($A473,RESUMO!$A$8:$B$83,2,FALSE))</f>
        <v>18</v>
      </c>
    </row>
    <row r="474" spans="1:17" x14ac:dyDescent="0.25">
      <c r="A474" s="40">
        <v>45708</v>
      </c>
      <c r="B474" s="54">
        <v>3</v>
      </c>
      <c r="C474" t="s">
        <v>212</v>
      </c>
      <c r="D474" t="s">
        <v>213</v>
      </c>
      <c r="E474" t="s">
        <v>537</v>
      </c>
      <c r="G474" s="60">
        <v>1164.3</v>
      </c>
      <c r="H474">
        <v>1</v>
      </c>
      <c r="I474" s="60">
        <v>1164.3</v>
      </c>
      <c r="J474" s="40">
        <v>45708</v>
      </c>
      <c r="K474" t="s">
        <v>21</v>
      </c>
      <c r="L474" t="s">
        <v>409</v>
      </c>
      <c r="N474" t="str">
        <f t="shared" si="21"/>
        <v>NÃO</v>
      </c>
      <c r="O474" t="str">
        <f t="shared" si="23"/>
        <v/>
      </c>
      <c r="P474" s="50" t="str">
        <f t="shared" si="22"/>
        <v>45708300360305000104REF. 01/20251164,345708</v>
      </c>
      <c r="Q474" s="1">
        <f>IF(A474=0,"",VLOOKUP($A474,RESUMO!$A$8:$B$83,2,FALSE))</f>
        <v>18</v>
      </c>
    </row>
    <row r="475" spans="1:17" x14ac:dyDescent="0.25">
      <c r="A475" s="40">
        <v>45708</v>
      </c>
      <c r="B475" s="54">
        <v>3</v>
      </c>
      <c r="C475" t="s">
        <v>215</v>
      </c>
      <c r="D475" t="s">
        <v>216</v>
      </c>
      <c r="E475" t="s">
        <v>537</v>
      </c>
      <c r="G475" s="60">
        <v>6446.88</v>
      </c>
      <c r="H475">
        <v>1</v>
      </c>
      <c r="I475" s="60">
        <v>6446.88</v>
      </c>
      <c r="J475" s="40">
        <v>45708</v>
      </c>
      <c r="K475" t="s">
        <v>21</v>
      </c>
      <c r="L475" t="s">
        <v>409</v>
      </c>
      <c r="N475" t="str">
        <f t="shared" si="21"/>
        <v>NÃO</v>
      </c>
      <c r="O475" t="str">
        <f t="shared" si="23"/>
        <v/>
      </c>
      <c r="P475" s="50" t="str">
        <f t="shared" si="22"/>
        <v>45708300394460000141REF. 01/20256446,8845708</v>
      </c>
      <c r="Q475" s="1">
        <f>IF(A475=0,"",VLOOKUP($A475,RESUMO!$A$8:$B$83,2,FALSE))</f>
        <v>18</v>
      </c>
    </row>
    <row r="476" spans="1:17" x14ac:dyDescent="0.25">
      <c r="A476" s="40">
        <v>45708</v>
      </c>
      <c r="B476" s="54">
        <v>3</v>
      </c>
      <c r="C476" t="s">
        <v>482</v>
      </c>
      <c r="D476" t="s">
        <v>483</v>
      </c>
      <c r="E476" t="s">
        <v>538</v>
      </c>
      <c r="G476" s="60">
        <v>212</v>
      </c>
      <c r="H476">
        <v>1</v>
      </c>
      <c r="I476" s="60">
        <v>212</v>
      </c>
      <c r="J476" s="40">
        <v>45712</v>
      </c>
      <c r="K476" t="s">
        <v>21</v>
      </c>
      <c r="L476" t="s">
        <v>409</v>
      </c>
      <c r="N476" t="str">
        <f t="shared" si="21"/>
        <v>NÃO</v>
      </c>
      <c r="O476" t="str">
        <f t="shared" si="23"/>
        <v/>
      </c>
      <c r="P476" s="50" t="str">
        <f t="shared" si="22"/>
        <v>45708336245582000113REALIZAÇÃO E EXAMES21245712</v>
      </c>
      <c r="Q476" s="1">
        <f>IF(A476=0,"",VLOOKUP($A476,RESUMO!$A$8:$B$83,2,FALSE))</f>
        <v>18</v>
      </c>
    </row>
    <row r="477" spans="1:17" x14ac:dyDescent="0.25">
      <c r="A477" s="40">
        <v>45708</v>
      </c>
      <c r="B477" s="54">
        <v>3</v>
      </c>
      <c r="C477" t="s">
        <v>188</v>
      </c>
      <c r="D477" t="s">
        <v>189</v>
      </c>
      <c r="E477" t="s">
        <v>538</v>
      </c>
      <c r="F477" t="s">
        <v>539</v>
      </c>
      <c r="G477" s="60">
        <v>188</v>
      </c>
      <c r="H477">
        <v>1</v>
      </c>
      <c r="I477" s="60">
        <v>188</v>
      </c>
      <c r="J477" s="40">
        <v>45708</v>
      </c>
      <c r="K477" t="s">
        <v>21</v>
      </c>
      <c r="L477" t="s">
        <v>409</v>
      </c>
      <c r="N477" t="str">
        <f t="shared" si="21"/>
        <v>NÃO</v>
      </c>
      <c r="O477" t="str">
        <f t="shared" si="23"/>
        <v/>
      </c>
      <c r="P477" s="50" t="str">
        <f t="shared" si="22"/>
        <v>45708330996544000116REALIZAÇÃO E EXAMES18845708</v>
      </c>
      <c r="Q477" s="1">
        <f>IF(A477=0,"",VLOOKUP($A477,RESUMO!$A$8:$B$83,2,FALSE))</f>
        <v>18</v>
      </c>
    </row>
    <row r="478" spans="1:17" x14ac:dyDescent="0.25">
      <c r="A478" s="40">
        <v>45708</v>
      </c>
      <c r="B478" s="54">
        <v>1</v>
      </c>
      <c r="C478" t="s">
        <v>335</v>
      </c>
      <c r="D478" t="s">
        <v>336</v>
      </c>
      <c r="E478" t="s">
        <v>257</v>
      </c>
      <c r="G478" s="60">
        <v>215</v>
      </c>
      <c r="H478">
        <v>10</v>
      </c>
      <c r="I478" s="60">
        <v>2150</v>
      </c>
      <c r="J478" s="40">
        <v>45708</v>
      </c>
      <c r="K478" t="s">
        <v>21</v>
      </c>
      <c r="L478" t="s">
        <v>337</v>
      </c>
      <c r="N478" t="str">
        <f t="shared" si="21"/>
        <v>NÃO</v>
      </c>
      <c r="O478" t="str">
        <f t="shared" si="23"/>
        <v/>
      </c>
      <c r="P478" s="50" t="str">
        <f t="shared" si="22"/>
        <v>45708100959416650DIÁRIA21545708</v>
      </c>
      <c r="Q478" s="1">
        <f>IF(A478=0,"",VLOOKUP($A478,RESUMO!$A$8:$B$83,2,FALSE))</f>
        <v>18</v>
      </c>
    </row>
    <row r="479" spans="1:17" x14ac:dyDescent="0.25">
      <c r="A479" s="40">
        <v>45708</v>
      </c>
      <c r="B479" s="54">
        <v>1</v>
      </c>
      <c r="C479" t="s">
        <v>540</v>
      </c>
      <c r="D479" t="s">
        <v>388</v>
      </c>
      <c r="E479" t="s">
        <v>257</v>
      </c>
      <c r="G479" s="60">
        <v>215</v>
      </c>
      <c r="H479">
        <v>10</v>
      </c>
      <c r="I479" s="60">
        <v>2150</v>
      </c>
      <c r="J479" s="40">
        <v>45708</v>
      </c>
      <c r="K479" t="s">
        <v>21</v>
      </c>
      <c r="L479" t="s">
        <v>389</v>
      </c>
      <c r="N479" t="str">
        <f t="shared" si="21"/>
        <v>NÃO</v>
      </c>
      <c r="O479" t="str">
        <f t="shared" si="23"/>
        <v/>
      </c>
      <c r="P479" s="50" t="str">
        <f t="shared" si="22"/>
        <v>45708107378472808DIÁRIA21545708</v>
      </c>
      <c r="Q479" s="1">
        <f>IF(A479=0,"",VLOOKUP($A479,RESUMO!$A$8:$B$83,2,FALSE))</f>
        <v>18</v>
      </c>
    </row>
    <row r="480" spans="1:17" x14ac:dyDescent="0.25">
      <c r="A480" s="40">
        <v>45708</v>
      </c>
      <c r="B480" s="54">
        <v>1</v>
      </c>
      <c r="C480" t="s">
        <v>306</v>
      </c>
      <c r="D480" t="s">
        <v>307</v>
      </c>
      <c r="E480" t="s">
        <v>257</v>
      </c>
      <c r="G480" s="60">
        <v>215</v>
      </c>
      <c r="H480">
        <v>10</v>
      </c>
      <c r="I480" s="60">
        <v>2150</v>
      </c>
      <c r="J480" s="40">
        <v>45708</v>
      </c>
      <c r="K480" t="s">
        <v>21</v>
      </c>
      <c r="L480" t="s">
        <v>308</v>
      </c>
      <c r="N480" t="str">
        <f t="shared" si="21"/>
        <v>NÃO</v>
      </c>
      <c r="O480" t="str">
        <f t="shared" si="23"/>
        <v/>
      </c>
      <c r="P480" s="50" t="str">
        <f t="shared" si="22"/>
        <v>45708131699502668DIÁRIA21545708</v>
      </c>
      <c r="Q480" s="1">
        <f>IF(A480=0,"",VLOOKUP($A480,RESUMO!$A$8:$B$83,2,FALSE))</f>
        <v>18</v>
      </c>
    </row>
    <row r="481" spans="1:17" x14ac:dyDescent="0.25">
      <c r="A481" s="40">
        <v>45708</v>
      </c>
      <c r="B481" s="54">
        <v>1</v>
      </c>
      <c r="C481" t="s">
        <v>93</v>
      </c>
      <c r="D481" t="s">
        <v>94</v>
      </c>
      <c r="E481" t="s">
        <v>19</v>
      </c>
      <c r="G481" s="60">
        <v>2301.1999999999998</v>
      </c>
      <c r="H481">
        <v>1</v>
      </c>
      <c r="I481" s="60">
        <v>2301.1999999999998</v>
      </c>
      <c r="J481" s="40">
        <v>45708</v>
      </c>
      <c r="K481" t="s">
        <v>21</v>
      </c>
      <c r="L481" t="s">
        <v>133</v>
      </c>
      <c r="N481" t="str">
        <f t="shared" si="21"/>
        <v>NÃO</v>
      </c>
      <c r="O481" t="str">
        <f t="shared" si="23"/>
        <v/>
      </c>
      <c r="P481" s="50" t="str">
        <f t="shared" si="22"/>
        <v>45708110526143614SALÁRIO2301,245708</v>
      </c>
      <c r="Q481" s="1">
        <f>IF(A481=0,"",VLOOKUP($A481,RESUMO!$A$8:$B$83,2,FALSE))</f>
        <v>18</v>
      </c>
    </row>
    <row r="482" spans="1:17" x14ac:dyDescent="0.25">
      <c r="A482" s="40">
        <v>45708</v>
      </c>
      <c r="B482" s="54">
        <v>1</v>
      </c>
      <c r="C482" t="s">
        <v>93</v>
      </c>
      <c r="D482" t="s">
        <v>94</v>
      </c>
      <c r="E482" t="s">
        <v>97</v>
      </c>
      <c r="G482" s="60">
        <v>2</v>
      </c>
      <c r="H482">
        <v>41</v>
      </c>
      <c r="I482" s="60">
        <v>82</v>
      </c>
      <c r="J482" s="40">
        <v>45708</v>
      </c>
      <c r="K482" t="s">
        <v>21</v>
      </c>
      <c r="L482" t="s">
        <v>133</v>
      </c>
      <c r="N482" t="str">
        <f t="shared" si="21"/>
        <v>NÃO</v>
      </c>
      <c r="O482" t="str">
        <f t="shared" si="23"/>
        <v/>
      </c>
      <c r="P482" s="50" t="str">
        <f t="shared" si="22"/>
        <v>45708110526143614CAFÉ245708</v>
      </c>
      <c r="Q482" s="1">
        <f>IF(A482=0,"",VLOOKUP($A482,RESUMO!$A$8:$B$83,2,FALSE))</f>
        <v>18</v>
      </c>
    </row>
    <row r="483" spans="1:17" x14ac:dyDescent="0.25">
      <c r="A483" s="40">
        <v>45708</v>
      </c>
      <c r="B483" s="54">
        <v>1</v>
      </c>
      <c r="C483" t="s">
        <v>147</v>
      </c>
      <c r="D483" t="s">
        <v>148</v>
      </c>
      <c r="E483" t="s">
        <v>19</v>
      </c>
      <c r="G483" s="60">
        <v>979.6</v>
      </c>
      <c r="H483">
        <v>1</v>
      </c>
      <c r="I483" s="60">
        <v>979.6</v>
      </c>
      <c r="J483" s="40">
        <v>45708</v>
      </c>
      <c r="K483" t="s">
        <v>21</v>
      </c>
      <c r="L483" t="s">
        <v>149</v>
      </c>
      <c r="N483" t="str">
        <f t="shared" si="21"/>
        <v>NÃO</v>
      </c>
      <c r="O483" t="str">
        <f t="shared" si="23"/>
        <v/>
      </c>
      <c r="P483" s="50" t="str">
        <f t="shared" si="22"/>
        <v>45708106493573610SALÁRIO979,645708</v>
      </c>
      <c r="Q483" s="1">
        <f>IF(A483=0,"",VLOOKUP($A483,RESUMO!$A$8:$B$83,2,FALSE))</f>
        <v>18</v>
      </c>
    </row>
    <row r="484" spans="1:17" x14ac:dyDescent="0.25">
      <c r="A484" s="40">
        <v>45708</v>
      </c>
      <c r="B484" s="54">
        <v>1</v>
      </c>
      <c r="C484" t="s">
        <v>147</v>
      </c>
      <c r="D484" t="s">
        <v>148</v>
      </c>
      <c r="E484" t="s">
        <v>97</v>
      </c>
      <c r="G484" s="60">
        <v>2</v>
      </c>
      <c r="H484">
        <v>41</v>
      </c>
      <c r="I484" s="60">
        <v>82</v>
      </c>
      <c r="J484" s="40">
        <v>45708</v>
      </c>
      <c r="K484" t="s">
        <v>21</v>
      </c>
      <c r="L484" t="s">
        <v>149</v>
      </c>
      <c r="N484" t="str">
        <f t="shared" si="21"/>
        <v>NÃO</v>
      </c>
      <c r="O484" t="str">
        <f t="shared" si="23"/>
        <v/>
      </c>
      <c r="P484" s="50" t="str">
        <f t="shared" si="22"/>
        <v>45708106493573610CAFÉ245708</v>
      </c>
      <c r="Q484" s="1">
        <f>IF(A484=0,"",VLOOKUP($A484,RESUMO!$A$8:$B$83,2,FALSE))</f>
        <v>18</v>
      </c>
    </row>
    <row r="485" spans="1:17" x14ac:dyDescent="0.25">
      <c r="A485" s="40">
        <v>45708</v>
      </c>
      <c r="B485" s="54">
        <v>1</v>
      </c>
      <c r="C485" t="s">
        <v>150</v>
      </c>
      <c r="D485" t="s">
        <v>151</v>
      </c>
      <c r="E485" t="s">
        <v>19</v>
      </c>
      <c r="G485" s="60">
        <v>672.4</v>
      </c>
      <c r="H485">
        <v>1</v>
      </c>
      <c r="I485" s="60">
        <v>672.4</v>
      </c>
      <c r="J485" s="40">
        <v>45708</v>
      </c>
      <c r="K485" t="s">
        <v>21</v>
      </c>
      <c r="L485" t="s">
        <v>152</v>
      </c>
      <c r="N485" t="str">
        <f t="shared" si="21"/>
        <v>NÃO</v>
      </c>
      <c r="O485" t="str">
        <f t="shared" si="23"/>
        <v/>
      </c>
      <c r="P485" s="50" t="str">
        <f t="shared" si="22"/>
        <v>45708103124439600SALÁRIO672,445708</v>
      </c>
      <c r="Q485" s="1">
        <f>IF(A485=0,"",VLOOKUP($A485,RESUMO!$A$8:$B$83,2,FALSE))</f>
        <v>18</v>
      </c>
    </row>
    <row r="486" spans="1:17" x14ac:dyDescent="0.25">
      <c r="A486" s="40">
        <v>45708</v>
      </c>
      <c r="B486" s="54">
        <v>1</v>
      </c>
      <c r="C486" t="s">
        <v>150</v>
      </c>
      <c r="D486" t="s">
        <v>151</v>
      </c>
      <c r="E486" t="s">
        <v>97</v>
      </c>
      <c r="G486" s="60">
        <v>2</v>
      </c>
      <c r="H486">
        <v>40</v>
      </c>
      <c r="I486" s="60">
        <v>80</v>
      </c>
      <c r="J486" s="40">
        <v>45708</v>
      </c>
      <c r="K486" t="s">
        <v>21</v>
      </c>
      <c r="L486" t="s">
        <v>152</v>
      </c>
      <c r="N486" t="str">
        <f t="shared" ref="N486:N495" si="24">IF(ISERROR(SEARCH("NF",E486,1)),"NÃO","SIM")</f>
        <v>NÃO</v>
      </c>
      <c r="O486" t="str">
        <f t="shared" si="23"/>
        <v/>
      </c>
      <c r="P486" s="50" t="str">
        <f t="shared" ref="P486:P495" si="25">A486&amp;B486&amp;C486&amp;E486&amp;G486&amp;EDATE(J486,0)</f>
        <v>45708103124439600CAFÉ245708</v>
      </c>
      <c r="Q486" s="1">
        <f>IF(A486=0,"",VLOOKUP($A486,RESUMO!$A$8:$B$83,2,FALSE))</f>
        <v>18</v>
      </c>
    </row>
    <row r="487" spans="1:17" x14ac:dyDescent="0.25">
      <c r="A487" s="40">
        <v>45708</v>
      </c>
      <c r="B487" s="54">
        <v>1</v>
      </c>
      <c r="C487" t="s">
        <v>246</v>
      </c>
      <c r="D487" t="s">
        <v>247</v>
      </c>
      <c r="E487" t="s">
        <v>19</v>
      </c>
      <c r="G487" s="60">
        <v>854.8</v>
      </c>
      <c r="H487">
        <v>1</v>
      </c>
      <c r="I487" s="60">
        <v>854.8</v>
      </c>
      <c r="J487" s="40">
        <v>45708</v>
      </c>
      <c r="K487" t="s">
        <v>21</v>
      </c>
      <c r="L487" t="s">
        <v>258</v>
      </c>
      <c r="N487" t="str">
        <f t="shared" si="24"/>
        <v>NÃO</v>
      </c>
      <c r="O487" t="str">
        <f t="shared" si="23"/>
        <v/>
      </c>
      <c r="P487" s="50" t="str">
        <f t="shared" si="25"/>
        <v>45708170428051600SALÁRIO854,845708</v>
      </c>
      <c r="Q487" s="1">
        <f>IF(A487=0,"",VLOOKUP($A487,RESUMO!$A$8:$B$83,2,FALSE))</f>
        <v>18</v>
      </c>
    </row>
    <row r="488" spans="1:17" x14ac:dyDescent="0.25">
      <c r="A488" s="40">
        <v>45708</v>
      </c>
      <c r="B488" s="54">
        <v>1</v>
      </c>
      <c r="C488" t="s">
        <v>246</v>
      </c>
      <c r="D488" t="s">
        <v>247</v>
      </c>
      <c r="E488" t="s">
        <v>97</v>
      </c>
      <c r="G488" s="60">
        <v>2</v>
      </c>
      <c r="H488">
        <v>32</v>
      </c>
      <c r="I488" s="60">
        <v>64</v>
      </c>
      <c r="J488" s="40">
        <v>45708</v>
      </c>
      <c r="K488" t="s">
        <v>21</v>
      </c>
      <c r="L488" t="s">
        <v>258</v>
      </c>
      <c r="N488" t="str">
        <f t="shared" si="24"/>
        <v>NÃO</v>
      </c>
      <c r="O488" t="str">
        <f t="shared" si="23"/>
        <v/>
      </c>
      <c r="P488" s="50" t="str">
        <f t="shared" si="25"/>
        <v>45708170428051600CAFÉ245708</v>
      </c>
      <c r="Q488" s="1">
        <f>IF(A488=0,"",VLOOKUP($A488,RESUMO!$A$8:$B$83,2,FALSE))</f>
        <v>18</v>
      </c>
    </row>
    <row r="489" spans="1:17" x14ac:dyDescent="0.25">
      <c r="A489" s="40">
        <v>45708</v>
      </c>
      <c r="B489" s="54">
        <v>1</v>
      </c>
      <c r="C489" t="s">
        <v>498</v>
      </c>
      <c r="D489" t="s">
        <v>429</v>
      </c>
      <c r="E489" t="s">
        <v>19</v>
      </c>
      <c r="G489" s="60">
        <v>1156</v>
      </c>
      <c r="H489">
        <v>1</v>
      </c>
      <c r="I489" s="60">
        <v>1156</v>
      </c>
      <c r="J489" s="40">
        <v>45708</v>
      </c>
      <c r="K489" t="s">
        <v>21</v>
      </c>
      <c r="L489" t="s">
        <v>430</v>
      </c>
      <c r="N489" t="str">
        <f t="shared" si="24"/>
        <v>NÃO</v>
      </c>
      <c r="O489" t="str">
        <f t="shared" si="23"/>
        <v/>
      </c>
      <c r="P489" s="50" t="str">
        <f t="shared" si="25"/>
        <v>45708111776778650SALÁRIO115645708</v>
      </c>
      <c r="Q489" s="1">
        <f>IF(A489=0,"",VLOOKUP($A489,RESUMO!$A$8:$B$83,2,FALSE))</f>
        <v>18</v>
      </c>
    </row>
    <row r="490" spans="1:17" x14ac:dyDescent="0.25">
      <c r="A490" s="40">
        <v>45708</v>
      </c>
      <c r="B490" s="54">
        <v>1</v>
      </c>
      <c r="C490" t="s">
        <v>498</v>
      </c>
      <c r="D490" t="s">
        <v>429</v>
      </c>
      <c r="E490" t="s">
        <v>97</v>
      </c>
      <c r="G490" s="60">
        <v>2</v>
      </c>
      <c r="H490">
        <v>41</v>
      </c>
      <c r="I490" s="60">
        <v>82</v>
      </c>
      <c r="J490" s="40">
        <v>45708</v>
      </c>
      <c r="K490" t="s">
        <v>21</v>
      </c>
      <c r="L490" t="s">
        <v>430</v>
      </c>
      <c r="N490" t="str">
        <f t="shared" si="24"/>
        <v>NÃO</v>
      </c>
      <c r="O490" t="str">
        <f t="shared" si="23"/>
        <v/>
      </c>
      <c r="P490" s="50" t="str">
        <f t="shared" si="25"/>
        <v>45708111776778650CAFÉ245708</v>
      </c>
      <c r="Q490" s="1">
        <f>IF(A490=0,"",VLOOKUP($A490,RESUMO!$A$8:$B$83,2,FALSE))</f>
        <v>18</v>
      </c>
    </row>
    <row r="491" spans="1:17" x14ac:dyDescent="0.25">
      <c r="A491" s="40">
        <v>45708</v>
      </c>
      <c r="B491" s="54">
        <v>1</v>
      </c>
      <c r="C491" t="s">
        <v>495</v>
      </c>
      <c r="D491" t="s">
        <v>496</v>
      </c>
      <c r="E491" t="s">
        <v>19</v>
      </c>
      <c r="G491" s="60">
        <v>1001.87</v>
      </c>
      <c r="H491">
        <v>1</v>
      </c>
      <c r="I491" s="60">
        <v>1001.87</v>
      </c>
      <c r="J491" s="40">
        <v>45708</v>
      </c>
      <c r="K491" t="s">
        <v>21</v>
      </c>
      <c r="L491" t="s">
        <v>497</v>
      </c>
      <c r="N491" t="str">
        <f t="shared" si="24"/>
        <v>NÃO</v>
      </c>
      <c r="O491" t="str">
        <f t="shared" si="23"/>
        <v/>
      </c>
      <c r="P491" s="50" t="str">
        <f t="shared" si="25"/>
        <v>45708193649070600SALÁRIO1001,8745708</v>
      </c>
      <c r="Q491" s="1">
        <f>IF(A491=0,"",VLOOKUP($A491,RESUMO!$A$8:$B$83,2,FALSE))</f>
        <v>18</v>
      </c>
    </row>
    <row r="492" spans="1:17" x14ac:dyDescent="0.25">
      <c r="A492" s="40">
        <v>45708</v>
      </c>
      <c r="B492" s="54">
        <v>1</v>
      </c>
      <c r="C492" t="s">
        <v>495</v>
      </c>
      <c r="D492" t="s">
        <v>496</v>
      </c>
      <c r="E492" t="s">
        <v>97</v>
      </c>
      <c r="G492" s="60">
        <v>2</v>
      </c>
      <c r="H492">
        <v>20</v>
      </c>
      <c r="I492" s="60">
        <v>40</v>
      </c>
      <c r="J492" s="40">
        <v>45708</v>
      </c>
      <c r="K492" t="s">
        <v>21</v>
      </c>
      <c r="L492" t="s">
        <v>541</v>
      </c>
      <c r="N492" t="str">
        <f t="shared" si="24"/>
        <v>NÃO</v>
      </c>
      <c r="O492" t="str">
        <f t="shared" si="23"/>
        <v/>
      </c>
      <c r="P492" s="50" t="str">
        <f t="shared" si="25"/>
        <v>45708193649070600CAFÉ245708</v>
      </c>
      <c r="Q492" s="1">
        <f>IF(A492=0,"",VLOOKUP($A492,RESUMO!$A$8:$B$83,2,FALSE))</f>
        <v>18</v>
      </c>
    </row>
    <row r="493" spans="1:17" x14ac:dyDescent="0.25">
      <c r="A493" s="40">
        <v>45708</v>
      </c>
      <c r="B493" s="54">
        <v>2</v>
      </c>
      <c r="C493" t="s">
        <v>542</v>
      </c>
      <c r="D493" t="s">
        <v>543</v>
      </c>
      <c r="E493" t="s">
        <v>544</v>
      </c>
      <c r="G493" s="60">
        <v>2302.3000000000002</v>
      </c>
      <c r="H493">
        <v>1</v>
      </c>
      <c r="I493" s="60">
        <v>2302.3000000000002</v>
      </c>
      <c r="J493" s="40">
        <v>45708</v>
      </c>
      <c r="K493" t="s">
        <v>32</v>
      </c>
      <c r="L493" t="s">
        <v>545</v>
      </c>
      <c r="N493" t="str">
        <f t="shared" si="24"/>
        <v>NÃO</v>
      </c>
      <c r="O493" t="str">
        <f t="shared" si="23"/>
        <v/>
      </c>
      <c r="P493" s="50" t="str">
        <f t="shared" si="25"/>
        <v>45708204068126674EXECUÇÃO HIDRÁULICA2302,345708</v>
      </c>
      <c r="Q493" s="1">
        <f>IF(A493=0,"",VLOOKUP($A493,RESUMO!$A$8:$B$83,2,FALSE))</f>
        <v>18</v>
      </c>
    </row>
    <row r="494" spans="1:17" x14ac:dyDescent="0.25">
      <c r="A494" s="40">
        <v>45708</v>
      </c>
      <c r="B494" s="54">
        <v>2</v>
      </c>
      <c r="C494" t="s">
        <v>417</v>
      </c>
      <c r="D494" t="s">
        <v>418</v>
      </c>
      <c r="E494" t="s">
        <v>491</v>
      </c>
      <c r="F494" t="s">
        <v>546</v>
      </c>
      <c r="G494" s="60">
        <v>18750</v>
      </c>
      <c r="H494">
        <v>1</v>
      </c>
      <c r="I494" s="60">
        <v>18750</v>
      </c>
      <c r="J494" s="40">
        <v>45708</v>
      </c>
      <c r="K494" t="s">
        <v>51</v>
      </c>
      <c r="L494" t="s">
        <v>420</v>
      </c>
      <c r="N494" t="str">
        <f t="shared" si="24"/>
        <v>NÃO</v>
      </c>
      <c r="O494" t="str">
        <f t="shared" si="23"/>
        <v/>
      </c>
      <c r="P494" s="50" t="str">
        <f t="shared" si="25"/>
        <v>45708229067113023560CONCRETAGEM1875045708</v>
      </c>
      <c r="Q494" s="1">
        <f>IF(A494=0,"",VLOOKUP($A494,RESUMO!$A$8:$B$83,2,FALSE))</f>
        <v>18</v>
      </c>
    </row>
    <row r="495" spans="1:17" x14ac:dyDescent="0.25">
      <c r="A495" s="40">
        <v>45708</v>
      </c>
      <c r="B495" s="54">
        <v>5</v>
      </c>
      <c r="C495" t="s">
        <v>547</v>
      </c>
      <c r="D495" t="s">
        <v>425</v>
      </c>
      <c r="E495" t="s">
        <v>548</v>
      </c>
      <c r="F495"/>
      <c r="G495" s="60">
        <v>1680</v>
      </c>
      <c r="H495">
        <v>1</v>
      </c>
      <c r="I495" s="60">
        <v>1680</v>
      </c>
      <c r="J495" s="40">
        <v>45700</v>
      </c>
      <c r="K495" t="s">
        <v>32</v>
      </c>
      <c r="L495" t="s">
        <v>427</v>
      </c>
      <c r="M495"/>
      <c r="N495" t="str">
        <f t="shared" si="24"/>
        <v>NÃO</v>
      </c>
      <c r="O495" t="str">
        <f t="shared" si="23"/>
        <v>SIM</v>
      </c>
      <c r="P495" s="50" t="str">
        <f t="shared" si="25"/>
        <v>45708510133905632LAJE COBERTURA168045700</v>
      </c>
      <c r="Q495" s="1">
        <f>IF(A495=0,"",VLOOKUP($A495,RESUMO!$A$8:$B$83,2,FALSE))</f>
        <v>18</v>
      </c>
    </row>
  </sheetData>
  <autoFilter ref="A1:Q421" xr:uid="{00000000-0009-0000-0000-000000000000}"/>
  <conditionalFormatting sqref="O2:P495">
    <cfRule type="cellIs" dxfId="3" priority="8" operator="equal">
      <formula>""</formula>
    </cfRule>
  </conditionalFormatting>
  <conditionalFormatting sqref="P2:P495">
    <cfRule type="duplicateValues" dxfId="2" priority="74"/>
  </conditionalFormatting>
  <conditionalFormatting sqref="P2:P1048576">
    <cfRule type="duplicateValues" dxfId="1" priority="17"/>
    <cfRule type="duplicateValues" dxfId="0" priority="18"/>
  </conditionalFormatting>
  <pageMargins left="0.511811024" right="0.511811024" top="0.78740157499999996" bottom="0.78740157499999996" header="0.31496062000000002" footer="0.31496062000000002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T83"/>
  <sheetViews>
    <sheetView showGridLines="0" zoomScale="80" zoomScaleNormal="80" workbookViewId="0">
      <selection activeCell="A9" sqref="A9:A80"/>
    </sheetView>
  </sheetViews>
  <sheetFormatPr defaultColWidth="8.875" defaultRowHeight="15.75" x14ac:dyDescent="0.25"/>
  <cols>
    <col min="1" max="1" width="13.875" style="1" customWidth="1"/>
    <col min="2" max="2" width="4.875" style="1" customWidth="1"/>
    <col min="3" max="11" width="15.875" style="1" customWidth="1"/>
    <col min="12" max="12" width="16.875" style="1" customWidth="1"/>
    <col min="13" max="80" width="8.875" style="1" customWidth="1"/>
    <col min="81" max="16384" width="8.875" style="1"/>
  </cols>
  <sheetData>
    <row r="1" spans="1:20" ht="69.95" customHeight="1" x14ac:dyDescent="0.25">
      <c r="D1" s="2"/>
      <c r="E1" s="2"/>
      <c r="G1" s="69" t="s">
        <v>549</v>
      </c>
      <c r="H1" s="70"/>
      <c r="I1" s="70"/>
      <c r="J1" s="70"/>
      <c r="K1" s="70"/>
      <c r="L1" s="70"/>
      <c r="N1" s="2"/>
      <c r="O1" s="2"/>
      <c r="P1" s="69"/>
      <c r="Q1" s="70"/>
      <c r="R1" s="70"/>
      <c r="S1" s="70"/>
      <c r="T1" s="70"/>
    </row>
    <row r="2" spans="1:20" ht="35.1" customHeight="1" x14ac:dyDescent="0.25">
      <c r="D2" s="2"/>
      <c r="E2" s="2"/>
      <c r="N2" s="2"/>
      <c r="O2" s="2"/>
      <c r="Q2" s="2"/>
    </row>
    <row r="3" spans="1:20" ht="35.1" customHeight="1" x14ac:dyDescent="0.25">
      <c r="A3" s="32" t="s">
        <v>550</v>
      </c>
      <c r="B3" s="5"/>
      <c r="D3" s="2"/>
      <c r="E3" s="2"/>
      <c r="K3" s="62" t="s">
        <v>551</v>
      </c>
      <c r="L3" s="63">
        <v>45448</v>
      </c>
      <c r="M3" s="5"/>
      <c r="N3" s="2"/>
      <c r="O3" s="2"/>
      <c r="Q3" s="2"/>
    </row>
    <row r="4" spans="1:20" ht="18.95" customHeight="1" x14ac:dyDescent="0.25">
      <c r="A4" s="3" t="s">
        <v>552</v>
      </c>
      <c r="B4" s="3"/>
      <c r="D4" s="2"/>
      <c r="E4" s="2"/>
      <c r="K4" s="62" t="s">
        <v>553</v>
      </c>
      <c r="L4" s="64">
        <v>0</v>
      </c>
      <c r="M4" s="3"/>
      <c r="N4" s="2"/>
      <c r="O4" s="2"/>
      <c r="Q4" s="2"/>
    </row>
    <row r="5" spans="1:20" ht="30" customHeight="1" x14ac:dyDescent="0.25"/>
    <row r="6" spans="1:20" ht="50.1" customHeight="1" thickBot="1" x14ac:dyDescent="0.3">
      <c r="A6" s="4" t="s">
        <v>554</v>
      </c>
      <c r="B6" s="4"/>
      <c r="N6" s="38"/>
    </row>
    <row r="7" spans="1:20" ht="17.100000000000001" hidden="1" customHeight="1" thickBot="1" x14ac:dyDescent="0.3"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</row>
    <row r="8" spans="1:20" ht="81" customHeight="1" thickBot="1" x14ac:dyDescent="0.3">
      <c r="A8" s="10" t="s">
        <v>555</v>
      </c>
      <c r="B8" s="22" t="s">
        <v>556</v>
      </c>
      <c r="C8" s="11" t="s">
        <v>557</v>
      </c>
      <c r="D8" s="11" t="s">
        <v>558</v>
      </c>
      <c r="E8" s="11" t="s">
        <v>559</v>
      </c>
      <c r="F8" s="11" t="s">
        <v>560</v>
      </c>
      <c r="G8" s="11" t="s">
        <v>561</v>
      </c>
      <c r="H8" s="11" t="s">
        <v>562</v>
      </c>
      <c r="I8" s="37" t="s">
        <v>563</v>
      </c>
      <c r="J8" s="37" t="s">
        <v>564</v>
      </c>
      <c r="K8" s="12" t="s">
        <v>565</v>
      </c>
      <c r="L8" s="13" t="s">
        <v>566</v>
      </c>
    </row>
    <row r="9" spans="1:20" ht="24" customHeight="1" thickTop="1" x14ac:dyDescent="0.25">
      <c r="A9" s="65">
        <v>45448</v>
      </c>
      <c r="B9" s="23">
        <v>1</v>
      </c>
      <c r="C9" s="8">
        <f>SUMIFS(Dados!$I$1:$I$1792,Dados!$B$1:$B$1792,C$7,Dados!$A$1:$A$1792,$A9)</f>
        <v>3050</v>
      </c>
      <c r="D9" s="8">
        <f>SUMIFS(Dados!$I$1:$I$1792,Dados!$B$1:$B$1792,D$7,Dados!$A$1:$A$1792,$A9)</f>
        <v>373</v>
      </c>
      <c r="E9" s="8">
        <f>SUMIFS(Dados!$I$1:$I$1792,Dados!$B$1:$B$1792,E$7,Dados!$A$1:$A$1792,$A9)</f>
        <v>1300</v>
      </c>
      <c r="F9" s="8">
        <f>SUMIFS(Dados!$I$1:$I$1792,Dados!$B$1:$B$1792,F$7,Dados!$A$1:$A$1792,$A9)</f>
        <v>0</v>
      </c>
      <c r="G9" s="8">
        <f>SUMIFS(Dados!$I$1:$I$1792,Dados!$B$1:$B$1792,G$7,Dados!$A$1:$A$1792,$A9)</f>
        <v>4144.9400000000005</v>
      </c>
      <c r="H9" s="8">
        <f>SUMIFS(Dados!$I$1:$I$1792,Dados!$B$1:$B$1792,H$7,Dados!$A$1:$A$1792,$A9)</f>
        <v>0</v>
      </c>
      <c r="I9" s="8">
        <f t="shared" ref="I9:I40" si="0">SUM(C9:H9)</f>
        <v>8867.94</v>
      </c>
      <c r="J9" s="8">
        <f t="shared" ref="J9:J40" si="1">ROUND(I9*$L$4,2)</f>
        <v>0</v>
      </c>
      <c r="K9" s="8">
        <f t="shared" ref="K9:K40" si="2">SUM(I9:J9)</f>
        <v>8867.94</v>
      </c>
      <c r="L9" s="9">
        <f>K9</f>
        <v>8867.94</v>
      </c>
      <c r="N9" s="34"/>
    </row>
    <row r="10" spans="1:20" ht="24" customHeight="1" x14ac:dyDescent="0.25">
      <c r="A10" s="65">
        <v>45463</v>
      </c>
      <c r="B10" s="24">
        <f t="shared" ref="B10:B41" si="3">B9+1</f>
        <v>2</v>
      </c>
      <c r="C10" s="8">
        <f>SUMIFS(Dados!$I$1:$I$1792,Dados!$B$1:$B$1792,C$7,Dados!$A$1:$A$1792,$A10)</f>
        <v>2875</v>
      </c>
      <c r="D10" s="8">
        <f>SUMIFS(Dados!$I$1:$I$1792,Dados!$B$1:$B$1792,D$7,Dados!$A$1:$A$1792,$A10)</f>
        <v>0</v>
      </c>
      <c r="E10" s="8">
        <f>SUMIFS(Dados!$I$1:$I$1792,Dados!$B$1:$B$1792,E$7,Dados!$A$1:$A$1792,$A10)</f>
        <v>10981.970000000001</v>
      </c>
      <c r="F10" s="8">
        <f>SUMIFS(Dados!$I$1:$I$1792,Dados!$B$1:$B$1792,F$7,Dados!$A$1:$A$1792,$A10)</f>
        <v>0</v>
      </c>
      <c r="G10" s="8">
        <f>SUMIFS(Dados!$I$1:$I$1792,Dados!$B$1:$B$1792,G$7,Dados!$A$1:$A$1792,$A10)</f>
        <v>92283.97</v>
      </c>
      <c r="H10" s="8">
        <f>SUMIFS(Dados!$I$1:$I$1792,Dados!$B$1:$B$1792,H$7,Dados!$A$1:$A$1792,$A10)</f>
        <v>0</v>
      </c>
      <c r="I10" s="8">
        <f t="shared" si="0"/>
        <v>106140.94</v>
      </c>
      <c r="J10" s="8">
        <f t="shared" si="1"/>
        <v>0</v>
      </c>
      <c r="K10" s="8">
        <f t="shared" si="2"/>
        <v>106140.94</v>
      </c>
      <c r="L10" s="9">
        <f t="shared" ref="L10:L41" si="4">K10+L9</f>
        <v>115008.88</v>
      </c>
      <c r="N10" s="34"/>
    </row>
    <row r="11" spans="1:20" ht="24" customHeight="1" x14ac:dyDescent="0.25">
      <c r="A11" s="65">
        <v>45478</v>
      </c>
      <c r="B11" s="24">
        <f t="shared" si="3"/>
        <v>3</v>
      </c>
      <c r="C11" s="8">
        <f>SUMIFS(Dados!$I$1:$I$1792,Dados!$B$1:$B$1792,C$7,Dados!$A$1:$A$1792,$A11)</f>
        <v>9530.6</v>
      </c>
      <c r="D11" s="8">
        <f>SUMIFS(Dados!$I$1:$I$1792,Dados!$B$1:$B$1792,D$7,Dados!$A$1:$A$1792,$A11)</f>
        <v>1467.7</v>
      </c>
      <c r="E11" s="8">
        <f>SUMIFS(Dados!$I$1:$I$1792,Dados!$B$1:$B$1792,E$7,Dados!$A$1:$A$1792,$A11)</f>
        <v>1664.6</v>
      </c>
      <c r="F11" s="8">
        <f>SUMIFS(Dados!$I$1:$I$1792,Dados!$B$1:$B$1792,F$7,Dados!$A$1:$A$1792,$A11)</f>
        <v>0</v>
      </c>
      <c r="G11" s="8">
        <f>SUMIFS(Dados!$I$1:$I$1792,Dados!$B$1:$B$1792,G$7,Dados!$A$1:$A$1792,$A11)</f>
        <v>16479.810000000001</v>
      </c>
      <c r="H11" s="8">
        <f>SUMIFS(Dados!$I$1:$I$1792,Dados!$B$1:$B$1792,H$7,Dados!$A$1:$A$1792,$A11)</f>
        <v>0</v>
      </c>
      <c r="I11" s="8">
        <f t="shared" si="0"/>
        <v>29142.710000000003</v>
      </c>
      <c r="J11" s="8">
        <f t="shared" si="1"/>
        <v>0</v>
      </c>
      <c r="K11" s="8">
        <f t="shared" si="2"/>
        <v>29142.710000000003</v>
      </c>
      <c r="L11" s="9">
        <f t="shared" si="4"/>
        <v>144151.59</v>
      </c>
      <c r="N11" s="34"/>
    </row>
    <row r="12" spans="1:20" ht="24" customHeight="1" x14ac:dyDescent="0.25">
      <c r="A12" s="65">
        <v>45493</v>
      </c>
      <c r="B12" s="24">
        <f t="shared" si="3"/>
        <v>4</v>
      </c>
      <c r="C12" s="8">
        <f>SUMIFS(Dados!$I$1:$I$1792,Dados!$B$1:$B$1792,C$7,Dados!$A$1:$A$1792,$A12)</f>
        <v>7510.6</v>
      </c>
      <c r="D12" s="8">
        <f>SUMIFS(Dados!$I$1:$I$1792,Dados!$B$1:$B$1792,D$7,Dados!$A$1:$A$1792,$A12)</f>
        <v>2720</v>
      </c>
      <c r="E12" s="8">
        <f>SUMIFS(Dados!$I$1:$I$1792,Dados!$B$1:$B$1792,E$7,Dados!$A$1:$A$1792,$A12)</f>
        <v>1163.08</v>
      </c>
      <c r="F12" s="8">
        <f>SUMIFS(Dados!$I$1:$I$1792,Dados!$B$1:$B$1792,F$7,Dados!$A$1:$A$1792,$A12)</f>
        <v>0</v>
      </c>
      <c r="G12" s="8">
        <f>SUMIFS(Dados!$I$1:$I$1792,Dados!$B$1:$B$1792,G$7,Dados!$A$1:$A$1792,$A12)</f>
        <v>56450.91</v>
      </c>
      <c r="H12" s="8">
        <f>SUMIFS(Dados!$I$1:$I$1792,Dados!$B$1:$B$1792,H$7,Dados!$A$1:$A$1792,$A12)</f>
        <v>0</v>
      </c>
      <c r="I12" s="8">
        <f t="shared" si="0"/>
        <v>67844.59</v>
      </c>
      <c r="J12" s="8">
        <f t="shared" si="1"/>
        <v>0</v>
      </c>
      <c r="K12" s="8">
        <f t="shared" si="2"/>
        <v>67844.59</v>
      </c>
      <c r="L12" s="9">
        <f t="shared" si="4"/>
        <v>211996.18</v>
      </c>
      <c r="N12" s="34"/>
    </row>
    <row r="13" spans="1:20" ht="24" customHeight="1" x14ac:dyDescent="0.25">
      <c r="A13" s="65">
        <v>45509</v>
      </c>
      <c r="B13" s="24">
        <f t="shared" si="3"/>
        <v>5</v>
      </c>
      <c r="C13" s="8">
        <f>SUMIFS(Dados!$I$1:$I$1792,Dados!$B$1:$B$1792,C$7,Dados!$A$1:$A$1792,$A13)</f>
        <v>11586.310000000001</v>
      </c>
      <c r="D13" s="8">
        <f>SUMIFS(Dados!$I$1:$I$1792,Dados!$B$1:$B$1792,D$7,Dados!$A$1:$A$1792,$A13)</f>
        <v>919</v>
      </c>
      <c r="E13" s="8">
        <f>SUMIFS(Dados!$I$1:$I$1792,Dados!$B$1:$B$1792,E$7,Dados!$A$1:$A$1792,$A13)</f>
        <v>6274.35</v>
      </c>
      <c r="F13" s="8">
        <f>SUMIFS(Dados!$I$1:$I$1792,Dados!$B$1:$B$1792,F$7,Dados!$A$1:$A$1792,$A13)</f>
        <v>240</v>
      </c>
      <c r="G13" s="8">
        <f>SUMIFS(Dados!$I$1:$I$1792,Dados!$B$1:$B$1792,G$7,Dados!$A$1:$A$1792,$A13)</f>
        <v>2442.9899999999998</v>
      </c>
      <c r="H13" s="8">
        <f>SUMIFS(Dados!$I$1:$I$1792,Dados!$B$1:$B$1792,H$7,Dados!$A$1:$A$1792,$A13)</f>
        <v>0</v>
      </c>
      <c r="I13" s="8">
        <f t="shared" si="0"/>
        <v>21462.65</v>
      </c>
      <c r="J13" s="8">
        <f t="shared" si="1"/>
        <v>0</v>
      </c>
      <c r="K13" s="8">
        <f t="shared" si="2"/>
        <v>21462.65</v>
      </c>
      <c r="L13" s="9">
        <f t="shared" si="4"/>
        <v>233458.83</v>
      </c>
      <c r="N13" s="34"/>
    </row>
    <row r="14" spans="1:20" ht="24" customHeight="1" x14ac:dyDescent="0.25">
      <c r="A14" s="65">
        <v>45524</v>
      </c>
      <c r="B14" s="24">
        <f t="shared" si="3"/>
        <v>6</v>
      </c>
      <c r="C14" s="8">
        <f>SUMIFS(Dados!$I$1:$I$1792,Dados!$B$1:$B$1792,C$7,Dados!$A$1:$A$1792,$A14)</f>
        <v>5968.4000000000005</v>
      </c>
      <c r="D14" s="8">
        <f>SUMIFS(Dados!$I$1:$I$1792,Dados!$B$1:$B$1792,D$7,Dados!$A$1:$A$1792,$A14)</f>
        <v>0</v>
      </c>
      <c r="E14" s="8">
        <f>SUMIFS(Dados!$I$1:$I$1792,Dados!$B$1:$B$1792,E$7,Dados!$A$1:$A$1792,$A14)</f>
        <v>9099.25</v>
      </c>
      <c r="F14" s="8">
        <f>SUMIFS(Dados!$I$1:$I$1792,Dados!$B$1:$B$1792,F$7,Dados!$A$1:$A$1792,$A14)</f>
        <v>0</v>
      </c>
      <c r="G14" s="8">
        <f>SUMIFS(Dados!$I$1:$I$1792,Dados!$B$1:$B$1792,G$7,Dados!$A$1:$A$1792,$A14)</f>
        <v>7550</v>
      </c>
      <c r="H14" s="8">
        <f>SUMIFS(Dados!$I$1:$I$1792,Dados!$B$1:$B$1792,H$7,Dados!$A$1:$A$1792,$A14)</f>
        <v>0</v>
      </c>
      <c r="I14" s="8">
        <f t="shared" si="0"/>
        <v>22617.65</v>
      </c>
      <c r="J14" s="8">
        <f t="shared" si="1"/>
        <v>0</v>
      </c>
      <c r="K14" s="8">
        <f t="shared" si="2"/>
        <v>22617.65</v>
      </c>
      <c r="L14" s="9">
        <f t="shared" si="4"/>
        <v>256076.47999999998</v>
      </c>
      <c r="N14" s="34"/>
    </row>
    <row r="15" spans="1:20" ht="24" customHeight="1" x14ac:dyDescent="0.25">
      <c r="A15" s="65">
        <v>45540</v>
      </c>
      <c r="B15" s="24">
        <f t="shared" si="3"/>
        <v>7</v>
      </c>
      <c r="C15" s="8">
        <f>SUMIFS(Dados!$I$1:$I$1792,Dados!$B$1:$B$1792,C$7,Dados!$A$1:$A$1792,$A15)</f>
        <v>13115.78</v>
      </c>
      <c r="D15" s="8">
        <f>SUMIFS(Dados!$I$1:$I$1792,Dados!$B$1:$B$1792,D$7,Dados!$A$1:$A$1792,$A15)</f>
        <v>47681.75</v>
      </c>
      <c r="E15" s="8">
        <f>SUMIFS(Dados!$I$1:$I$1792,Dados!$B$1:$B$1792,E$7,Dados!$A$1:$A$1792,$A15)</f>
        <v>22043.79</v>
      </c>
      <c r="F15" s="8">
        <f>SUMIFS(Dados!$I$1:$I$1792,Dados!$B$1:$B$1792,F$7,Dados!$A$1:$A$1792,$A15)</f>
        <v>0</v>
      </c>
      <c r="G15" s="8">
        <f>SUMIFS(Dados!$I$1:$I$1792,Dados!$B$1:$B$1792,G$7,Dados!$A$1:$A$1792,$A15)</f>
        <v>114208.23000000001</v>
      </c>
      <c r="H15" s="8">
        <f>SUMIFS(Dados!$I$1:$I$1792,Dados!$B$1:$B$1792,H$7,Dados!$A$1:$A$1792,$A15)</f>
        <v>0</v>
      </c>
      <c r="I15" s="8">
        <f t="shared" si="0"/>
        <v>197049.55000000002</v>
      </c>
      <c r="J15" s="8">
        <f t="shared" si="1"/>
        <v>0</v>
      </c>
      <c r="K15" s="8">
        <f t="shared" si="2"/>
        <v>197049.55000000002</v>
      </c>
      <c r="L15" s="9">
        <f t="shared" si="4"/>
        <v>453126.03</v>
      </c>
      <c r="N15" s="34"/>
    </row>
    <row r="16" spans="1:20" ht="24" customHeight="1" x14ac:dyDescent="0.25">
      <c r="A16" s="65">
        <v>45555</v>
      </c>
      <c r="B16" s="24">
        <f t="shared" si="3"/>
        <v>8</v>
      </c>
      <c r="C16" s="8">
        <f>SUMIFS(Dados!$I$1:$I$1792,Dados!$B$1:$B$1792,C$7,Dados!$A$1:$A$1792,$A16)</f>
        <v>7385.6</v>
      </c>
      <c r="D16" s="8">
        <f>SUMIFS(Dados!$I$1:$I$1792,Dados!$B$1:$B$1792,D$7,Dados!$A$1:$A$1792,$A16)</f>
        <v>11020</v>
      </c>
      <c r="E16" s="8">
        <f>SUMIFS(Dados!$I$1:$I$1792,Dados!$B$1:$B$1792,E$7,Dados!$A$1:$A$1792,$A16)</f>
        <v>13184.6</v>
      </c>
      <c r="F16" s="8">
        <f>SUMIFS(Dados!$I$1:$I$1792,Dados!$B$1:$B$1792,F$7,Dados!$A$1:$A$1792,$A16)</f>
        <v>0</v>
      </c>
      <c r="G16" s="8">
        <f>SUMIFS(Dados!$I$1:$I$1792,Dados!$B$1:$B$1792,G$7,Dados!$A$1:$A$1792,$A16)</f>
        <v>0</v>
      </c>
      <c r="H16" s="8">
        <f>SUMIFS(Dados!$I$1:$I$1792,Dados!$B$1:$B$1792,H$7,Dados!$A$1:$A$1792,$A16)</f>
        <v>0</v>
      </c>
      <c r="I16" s="8">
        <f t="shared" si="0"/>
        <v>31590.199999999997</v>
      </c>
      <c r="J16" s="8">
        <f t="shared" si="1"/>
        <v>0</v>
      </c>
      <c r="K16" s="8">
        <f t="shared" si="2"/>
        <v>31590.199999999997</v>
      </c>
      <c r="L16" s="9">
        <f t="shared" si="4"/>
        <v>484716.23000000004</v>
      </c>
      <c r="N16" s="34"/>
    </row>
    <row r="17" spans="1:14" ht="24" customHeight="1" x14ac:dyDescent="0.25">
      <c r="A17" s="65">
        <v>45570</v>
      </c>
      <c r="B17" s="24">
        <f t="shared" si="3"/>
        <v>9</v>
      </c>
      <c r="C17" s="8">
        <f>SUMIFS(Dados!$I$1:$I$1792,Dados!$B$1:$B$1792,C$7,Dados!$A$1:$A$1792,$A17)</f>
        <v>16777.440000000002</v>
      </c>
      <c r="D17" s="8">
        <f>SUMIFS(Dados!$I$1:$I$1792,Dados!$B$1:$B$1792,D$7,Dados!$A$1:$A$1792,$A17)</f>
        <v>7860</v>
      </c>
      <c r="E17" s="8">
        <f>SUMIFS(Dados!$I$1:$I$1792,Dados!$B$1:$B$1792,E$7,Dados!$A$1:$A$1792,$A17)</f>
        <v>2716.02</v>
      </c>
      <c r="F17" s="8">
        <f>SUMIFS(Dados!$I$1:$I$1792,Dados!$B$1:$B$1792,F$7,Dados!$A$1:$A$1792,$A17)</f>
        <v>0</v>
      </c>
      <c r="G17" s="8">
        <f>SUMIFS(Dados!$I$1:$I$1792,Dados!$B$1:$B$1792,G$7,Dados!$A$1:$A$1792,$A17)</f>
        <v>0</v>
      </c>
      <c r="H17" s="8">
        <f>SUMIFS(Dados!$I$1:$I$1792,Dados!$B$1:$B$1792,H$7,Dados!$A$1:$A$1792,$A17)</f>
        <v>0</v>
      </c>
      <c r="I17" s="8">
        <f t="shared" si="0"/>
        <v>27353.460000000003</v>
      </c>
      <c r="J17" s="8">
        <f t="shared" si="1"/>
        <v>0</v>
      </c>
      <c r="K17" s="8">
        <f t="shared" si="2"/>
        <v>27353.460000000003</v>
      </c>
      <c r="L17" s="9">
        <f t="shared" si="4"/>
        <v>512069.69000000006</v>
      </c>
      <c r="N17" s="34"/>
    </row>
    <row r="18" spans="1:14" ht="24" customHeight="1" x14ac:dyDescent="0.25">
      <c r="A18" s="65">
        <v>45585</v>
      </c>
      <c r="B18" s="24">
        <f t="shared" si="3"/>
        <v>10</v>
      </c>
      <c r="C18" s="8">
        <f>SUMIFS(Dados!$I$1:$I$1792,Dados!$B$1:$B$1792,C$7,Dados!$A$1:$A$1792,$A18)</f>
        <v>11085.6</v>
      </c>
      <c r="D18" s="8">
        <f>SUMIFS(Dados!$I$1:$I$1792,Dados!$B$1:$B$1792,D$7,Dados!$A$1:$A$1792,$A18)</f>
        <v>2965</v>
      </c>
      <c r="E18" s="8">
        <f>SUMIFS(Dados!$I$1:$I$1792,Dados!$B$1:$B$1792,E$7,Dados!$A$1:$A$1792,$A18)</f>
        <v>13857.529999999999</v>
      </c>
      <c r="F18" s="8">
        <f>SUMIFS(Dados!$I$1:$I$1792,Dados!$B$1:$B$1792,F$7,Dados!$A$1:$A$1792,$A18)</f>
        <v>0</v>
      </c>
      <c r="G18" s="8">
        <f>SUMIFS(Dados!$I$1:$I$1792,Dados!$B$1:$B$1792,G$7,Dados!$A$1:$A$1792,$A18)</f>
        <v>9343.51</v>
      </c>
      <c r="H18" s="8">
        <f>SUMIFS(Dados!$I$1:$I$1792,Dados!$B$1:$B$1792,H$7,Dados!$A$1:$A$1792,$A18)</f>
        <v>0</v>
      </c>
      <c r="I18" s="8">
        <f t="shared" si="0"/>
        <v>37251.64</v>
      </c>
      <c r="J18" s="8">
        <f t="shared" si="1"/>
        <v>0</v>
      </c>
      <c r="K18" s="8">
        <f t="shared" si="2"/>
        <v>37251.64</v>
      </c>
      <c r="L18" s="9">
        <f t="shared" si="4"/>
        <v>549321.33000000007</v>
      </c>
      <c r="N18" s="34"/>
    </row>
    <row r="19" spans="1:14" ht="24" customHeight="1" x14ac:dyDescent="0.25">
      <c r="A19" s="65">
        <v>45601</v>
      </c>
      <c r="B19" s="24">
        <f t="shared" si="3"/>
        <v>11</v>
      </c>
      <c r="C19" s="8">
        <f>SUMIFS(Dados!$I$1:$I$1792,Dados!$B$1:$B$1792,C$7,Dados!$A$1:$A$1792,$A19)</f>
        <v>15892.03</v>
      </c>
      <c r="D19" s="8">
        <f>SUMIFS(Dados!$I$1:$I$1792,Dados!$B$1:$B$1792,D$7,Dados!$A$1:$A$1792,$A19)</f>
        <v>15300.2</v>
      </c>
      <c r="E19" s="8">
        <f>SUMIFS(Dados!$I$1:$I$1792,Dados!$B$1:$B$1792,E$7,Dados!$A$1:$A$1792,$A19)</f>
        <v>2488.3199999999997</v>
      </c>
      <c r="F19" s="8">
        <f>SUMIFS(Dados!$I$1:$I$1792,Dados!$B$1:$B$1792,F$7,Dados!$A$1:$A$1792,$A19)</f>
        <v>20</v>
      </c>
      <c r="G19" s="8">
        <f>SUMIFS(Dados!$I$1:$I$1792,Dados!$B$1:$B$1792,G$7,Dados!$A$1:$A$1792,$A19)</f>
        <v>360</v>
      </c>
      <c r="H19" s="8">
        <f>SUMIFS(Dados!$I$1:$I$1792,Dados!$B$1:$B$1792,H$7,Dados!$A$1:$A$1792,$A19)</f>
        <v>0</v>
      </c>
      <c r="I19" s="8">
        <f t="shared" si="0"/>
        <v>34060.550000000003</v>
      </c>
      <c r="J19" s="8">
        <f t="shared" si="1"/>
        <v>0</v>
      </c>
      <c r="K19" s="8">
        <f t="shared" si="2"/>
        <v>34060.550000000003</v>
      </c>
      <c r="L19" s="9">
        <f t="shared" si="4"/>
        <v>583381.88000000012</v>
      </c>
      <c r="N19" s="34"/>
    </row>
    <row r="20" spans="1:14" ht="24" customHeight="1" x14ac:dyDescent="0.25">
      <c r="A20" s="65">
        <v>45616</v>
      </c>
      <c r="B20" s="24">
        <f t="shared" si="3"/>
        <v>12</v>
      </c>
      <c r="C20" s="8">
        <f>SUMIFS(Dados!$I$1:$I$1792,Dados!$B$1:$B$1792,C$7,Dados!$A$1:$A$1792,$A20)</f>
        <v>14666.94</v>
      </c>
      <c r="D20" s="8">
        <f>SUMIFS(Dados!$I$1:$I$1792,Dados!$B$1:$B$1792,D$7,Dados!$A$1:$A$1792,$A20)</f>
        <v>578.4</v>
      </c>
      <c r="E20" s="8">
        <f>SUMIFS(Dados!$I$1:$I$1792,Dados!$B$1:$B$1792,E$7,Dados!$A$1:$A$1792,$A20)</f>
        <v>15385.12</v>
      </c>
      <c r="F20" s="8">
        <f>SUMIFS(Dados!$I$1:$I$1792,Dados!$B$1:$B$1792,F$7,Dados!$A$1:$A$1792,$A20)</f>
        <v>0</v>
      </c>
      <c r="G20" s="8">
        <f>SUMIFS(Dados!$I$1:$I$1792,Dados!$B$1:$B$1792,G$7,Dados!$A$1:$A$1792,$A20)</f>
        <v>9109.2099999999991</v>
      </c>
      <c r="H20" s="8">
        <f>SUMIFS(Dados!$I$1:$I$1792,Dados!$B$1:$B$1792,H$7,Dados!$A$1:$A$1792,$A20)</f>
        <v>0</v>
      </c>
      <c r="I20" s="8">
        <f t="shared" si="0"/>
        <v>39739.67</v>
      </c>
      <c r="J20" s="8">
        <f t="shared" si="1"/>
        <v>0</v>
      </c>
      <c r="K20" s="8">
        <f t="shared" si="2"/>
        <v>39739.67</v>
      </c>
      <c r="L20" s="9">
        <f t="shared" si="4"/>
        <v>623121.55000000016</v>
      </c>
      <c r="N20" s="34"/>
    </row>
    <row r="21" spans="1:14" ht="24" customHeight="1" x14ac:dyDescent="0.25">
      <c r="A21" s="65">
        <v>45631</v>
      </c>
      <c r="B21" s="24">
        <f t="shared" si="3"/>
        <v>13</v>
      </c>
      <c r="C21" s="8">
        <f>SUMIFS(Dados!$I$1:$I$1792,Dados!$B$1:$B$1792,C$7,Dados!$A$1:$A$1792,$A21)</f>
        <v>20908.87</v>
      </c>
      <c r="D21" s="8">
        <f>SUMIFS(Dados!$I$1:$I$1792,Dados!$B$1:$B$1792,D$7,Dados!$A$1:$A$1792,$A21)</f>
        <v>5440</v>
      </c>
      <c r="E21" s="8">
        <f>SUMIFS(Dados!$I$1:$I$1792,Dados!$B$1:$B$1792,E$7,Dados!$A$1:$A$1792,$A21)</f>
        <v>10779.99</v>
      </c>
      <c r="F21" s="8">
        <f>SUMIFS(Dados!$I$1:$I$1792,Dados!$B$1:$B$1792,F$7,Dados!$A$1:$A$1792,$A21)</f>
        <v>0</v>
      </c>
      <c r="G21" s="8">
        <f>SUMIFS(Dados!$I$1:$I$1792,Dados!$B$1:$B$1792,G$7,Dados!$A$1:$A$1792,$A21)</f>
        <v>20465</v>
      </c>
      <c r="H21" s="8">
        <f>SUMIFS(Dados!$I$1:$I$1792,Dados!$B$1:$B$1792,H$7,Dados!$A$1:$A$1792,$A21)</f>
        <v>0</v>
      </c>
      <c r="I21" s="8">
        <f t="shared" si="0"/>
        <v>57593.86</v>
      </c>
      <c r="J21" s="8">
        <f t="shared" si="1"/>
        <v>0</v>
      </c>
      <c r="K21" s="8">
        <f t="shared" si="2"/>
        <v>57593.86</v>
      </c>
      <c r="L21" s="9">
        <f t="shared" si="4"/>
        <v>680715.41000000015</v>
      </c>
      <c r="N21" s="34"/>
    </row>
    <row r="22" spans="1:14" ht="24" customHeight="1" x14ac:dyDescent="0.25">
      <c r="A22" s="65">
        <v>45646</v>
      </c>
      <c r="B22" s="24">
        <f t="shared" si="3"/>
        <v>14</v>
      </c>
      <c r="C22" s="8">
        <f>SUMIFS(Dados!$I$1:$I$1792,Dados!$B$1:$B$1792,C$7,Dados!$A$1:$A$1792,$A22)</f>
        <v>15831.76</v>
      </c>
      <c r="D22" s="8">
        <f>SUMIFS(Dados!$I$1:$I$1792,Dados!$B$1:$B$1792,D$7,Dados!$A$1:$A$1792,$A22)</f>
        <v>22040</v>
      </c>
      <c r="E22" s="8">
        <f>SUMIFS(Dados!$I$1:$I$1792,Dados!$B$1:$B$1792,E$7,Dados!$A$1:$A$1792,$A22)</f>
        <v>20268.679999999997</v>
      </c>
      <c r="F22" s="8">
        <f>SUMIFS(Dados!$I$1:$I$1792,Dados!$B$1:$B$1792,F$7,Dados!$A$1:$A$1792,$A22)</f>
        <v>0</v>
      </c>
      <c r="G22" s="8">
        <f>SUMIFS(Dados!$I$1:$I$1792,Dados!$B$1:$B$1792,G$7,Dados!$A$1:$A$1792,$A22)</f>
        <v>1976.9</v>
      </c>
      <c r="H22" s="8">
        <f>SUMIFS(Dados!$I$1:$I$1792,Dados!$B$1:$B$1792,H$7,Dados!$A$1:$A$1792,$A22)</f>
        <v>0</v>
      </c>
      <c r="I22" s="8">
        <f t="shared" si="0"/>
        <v>60117.340000000004</v>
      </c>
      <c r="J22" s="8">
        <f t="shared" si="1"/>
        <v>0</v>
      </c>
      <c r="K22" s="8">
        <f t="shared" si="2"/>
        <v>60117.340000000004</v>
      </c>
      <c r="L22" s="9">
        <f t="shared" si="4"/>
        <v>740832.75000000012</v>
      </c>
      <c r="N22" s="34"/>
    </row>
    <row r="23" spans="1:14" ht="24" customHeight="1" x14ac:dyDescent="0.25">
      <c r="A23" s="65">
        <v>45662</v>
      </c>
      <c r="B23" s="24">
        <f t="shared" si="3"/>
        <v>15</v>
      </c>
      <c r="C23" s="8">
        <f>SUMIFS(Dados!$I$1:$I$1792,Dados!$B$1:$B$1792,C$7,Dados!$A$1:$A$1792,$A23)</f>
        <v>14088.52</v>
      </c>
      <c r="D23" s="8">
        <f>SUMIFS(Dados!$I$1:$I$1792,Dados!$B$1:$B$1792,D$7,Dados!$A$1:$A$1792,$A23)</f>
        <v>2973</v>
      </c>
      <c r="E23" s="8">
        <f>SUMIFS(Dados!$I$1:$I$1792,Dados!$B$1:$B$1792,E$7,Dados!$A$1:$A$1792,$A23)</f>
        <v>880</v>
      </c>
      <c r="F23" s="8">
        <f>SUMIFS(Dados!$I$1:$I$1792,Dados!$B$1:$B$1792,F$7,Dados!$A$1:$A$1792,$A23)</f>
        <v>0</v>
      </c>
      <c r="G23" s="8">
        <f>SUMIFS(Dados!$I$1:$I$1792,Dados!$B$1:$B$1792,G$7,Dados!$A$1:$A$1792,$A23)</f>
        <v>20278.63</v>
      </c>
      <c r="H23" s="8">
        <f>SUMIFS(Dados!$I$1:$I$1792,Dados!$B$1:$B$1792,H$7,Dados!$A$1:$A$1792,$A23)</f>
        <v>0</v>
      </c>
      <c r="I23" s="8">
        <f t="shared" si="0"/>
        <v>38220.15</v>
      </c>
      <c r="J23" s="8">
        <f t="shared" si="1"/>
        <v>0</v>
      </c>
      <c r="K23" s="8">
        <f t="shared" si="2"/>
        <v>38220.15</v>
      </c>
      <c r="L23" s="9">
        <f t="shared" si="4"/>
        <v>779052.90000000014</v>
      </c>
      <c r="N23" s="34"/>
    </row>
    <row r="24" spans="1:14" ht="24" customHeight="1" x14ac:dyDescent="0.25">
      <c r="A24" s="65">
        <v>45677</v>
      </c>
      <c r="B24" s="24">
        <f t="shared" si="3"/>
        <v>16</v>
      </c>
      <c r="C24" s="8">
        <f>SUMIFS(Dados!$I$1:$I$1792,Dados!$B$1:$B$1792,C$7,Dados!$A$1:$A$1792,$A24)</f>
        <v>13607.099999999999</v>
      </c>
      <c r="D24" s="8">
        <f>SUMIFS(Dados!$I$1:$I$1792,Dados!$B$1:$B$1792,D$7,Dados!$A$1:$A$1792,$A24)</f>
        <v>1350</v>
      </c>
      <c r="E24" s="8">
        <f>SUMIFS(Dados!$I$1:$I$1792,Dados!$B$1:$B$1792,E$7,Dados!$A$1:$A$1792,$A24)</f>
        <v>23368.059999999998</v>
      </c>
      <c r="F24" s="8">
        <f>SUMIFS(Dados!$I$1:$I$1792,Dados!$B$1:$B$1792,F$7,Dados!$A$1:$A$1792,$A24)</f>
        <v>0</v>
      </c>
      <c r="G24" s="8">
        <f>SUMIFS(Dados!$I$1:$I$1792,Dados!$B$1:$B$1792,G$7,Dados!$A$1:$A$1792,$A24)</f>
        <v>19261.86</v>
      </c>
      <c r="H24" s="8">
        <f>SUMIFS(Dados!$I$1:$I$1792,Dados!$B$1:$B$1792,H$7,Dados!$A$1:$A$1792,$A24)</f>
        <v>0</v>
      </c>
      <c r="I24" s="8">
        <f t="shared" si="0"/>
        <v>57587.02</v>
      </c>
      <c r="J24" s="8">
        <f t="shared" si="1"/>
        <v>0</v>
      </c>
      <c r="K24" s="7">
        <f t="shared" si="2"/>
        <v>57587.02</v>
      </c>
      <c r="L24" s="9">
        <f t="shared" si="4"/>
        <v>836639.92000000016</v>
      </c>
      <c r="N24" s="34"/>
    </row>
    <row r="25" spans="1:14" ht="24" customHeight="1" x14ac:dyDescent="0.25">
      <c r="A25" s="65">
        <v>45693</v>
      </c>
      <c r="B25" s="24">
        <f t="shared" si="3"/>
        <v>17</v>
      </c>
      <c r="C25" s="8">
        <f>SUMIFS(Dados!$I$1:$I$1792,Dados!$B$1:$B$1792,C$7,Dados!$A$1:$A$1792,$A25)</f>
        <v>22879.819999999996</v>
      </c>
      <c r="D25" s="8">
        <f>SUMIFS(Dados!$I$1:$I$1792,Dados!$B$1:$B$1792,D$7,Dados!$A$1:$A$1792,$A25)</f>
        <v>24779</v>
      </c>
      <c r="E25" s="8">
        <f>SUMIFS(Dados!$I$1:$I$1792,Dados!$B$1:$B$1792,E$7,Dados!$A$1:$A$1792,$A25)</f>
        <v>11572.400000000001</v>
      </c>
      <c r="F25" s="8">
        <f>SUMIFS(Dados!$I$1:$I$1792,Dados!$B$1:$B$1792,F$7,Dados!$A$1:$A$1792,$A25)</f>
        <v>20</v>
      </c>
      <c r="G25" s="8">
        <f>SUMIFS(Dados!$I$1:$I$1792,Dados!$B$1:$B$1792,G$7,Dados!$A$1:$A$1792,$A25)</f>
        <v>8825.130000000001</v>
      </c>
      <c r="H25" s="8">
        <f>SUMIFS(Dados!$I$1:$I$1792,Dados!$B$1:$B$1792,H$7,Dados!$A$1:$A$1792,$A25)</f>
        <v>0</v>
      </c>
      <c r="I25" s="8">
        <f t="shared" si="0"/>
        <v>68076.349999999991</v>
      </c>
      <c r="J25" s="8">
        <f t="shared" si="1"/>
        <v>0</v>
      </c>
      <c r="K25" s="7">
        <f t="shared" si="2"/>
        <v>68076.349999999991</v>
      </c>
      <c r="L25" s="9">
        <f t="shared" si="4"/>
        <v>904716.27000000014</v>
      </c>
      <c r="N25" s="34"/>
    </row>
    <row r="26" spans="1:14" ht="24" customHeight="1" x14ac:dyDescent="0.25">
      <c r="A26" s="65">
        <v>45708</v>
      </c>
      <c r="B26" s="24">
        <f t="shared" si="3"/>
        <v>18</v>
      </c>
      <c r="C26" s="8">
        <f>SUMIFS(Dados!$I$1:$I$1792,Dados!$B$1:$B$1792,C$7,Dados!$A$1:$A$1792,$A26)</f>
        <v>13845.87</v>
      </c>
      <c r="D26" s="8">
        <f>SUMIFS(Dados!$I$1:$I$1792,Dados!$B$1:$B$1792,D$7,Dados!$A$1:$A$1792,$A26)</f>
        <v>32072.3</v>
      </c>
      <c r="E26" s="8">
        <f>SUMIFS(Dados!$I$1:$I$1792,Dados!$B$1:$B$1792,E$7,Dados!$A$1:$A$1792,$A26)</f>
        <v>22223.079999999998</v>
      </c>
      <c r="F26" s="8">
        <f>SUMIFS(Dados!$I$1:$I$1792,Dados!$B$1:$B$1792,F$7,Dados!$A$1:$A$1792,$A26)</f>
        <v>0</v>
      </c>
      <c r="G26" s="8">
        <f>SUMIFS(Dados!$I$1:$I$1792,Dados!$B$1:$B$1792,G$7,Dados!$A$1:$A$1792,$A26)</f>
        <v>1680</v>
      </c>
      <c r="H26" s="8">
        <f>SUMIFS(Dados!$I$1:$I$1792,Dados!$B$1:$B$1792,H$7,Dados!$A$1:$A$1792,$A26)</f>
        <v>0</v>
      </c>
      <c r="I26" s="8">
        <f t="shared" si="0"/>
        <v>69821.25</v>
      </c>
      <c r="J26" s="8">
        <f t="shared" si="1"/>
        <v>0</v>
      </c>
      <c r="K26" s="7">
        <f t="shared" si="2"/>
        <v>69821.25</v>
      </c>
      <c r="L26" s="9">
        <f t="shared" si="4"/>
        <v>974537.52000000014</v>
      </c>
      <c r="N26" s="34"/>
    </row>
    <row r="27" spans="1:14" ht="24" customHeight="1" x14ac:dyDescent="0.25">
      <c r="A27" s="65">
        <v>45721</v>
      </c>
      <c r="B27" s="24">
        <f t="shared" si="3"/>
        <v>19</v>
      </c>
      <c r="C27" s="8">
        <f>SUMIFS(Dados!$I$1:$I$1792,Dados!$B$1:$B$1792,C$7,Dados!$A$1:$A$1792,$A27)</f>
        <v>0</v>
      </c>
      <c r="D27" s="8">
        <f>SUMIFS(Dados!$I$1:$I$1792,Dados!$B$1:$B$1792,D$7,Dados!$A$1:$A$1792,$A27)</f>
        <v>0</v>
      </c>
      <c r="E27" s="8">
        <f>SUMIFS(Dados!$I$1:$I$1792,Dados!$B$1:$B$1792,E$7,Dados!$A$1:$A$1792,$A27)</f>
        <v>0</v>
      </c>
      <c r="F27" s="8">
        <f>SUMIFS(Dados!$I$1:$I$1792,Dados!$B$1:$B$1792,F$7,Dados!$A$1:$A$1792,$A27)</f>
        <v>0</v>
      </c>
      <c r="G27" s="8">
        <f>SUMIFS(Dados!$I$1:$I$1792,Dados!$B$1:$B$1792,G$7,Dados!$A$1:$A$1792,$A27)</f>
        <v>0</v>
      </c>
      <c r="H27" s="8">
        <f>SUMIFS(Dados!$I$1:$I$1792,Dados!$B$1:$B$1792,H$7,Dados!$A$1:$A$1792,$A27)</f>
        <v>0</v>
      </c>
      <c r="I27" s="8">
        <f t="shared" si="0"/>
        <v>0</v>
      </c>
      <c r="J27" s="8">
        <f t="shared" si="1"/>
        <v>0</v>
      </c>
      <c r="K27" s="7">
        <f t="shared" si="2"/>
        <v>0</v>
      </c>
      <c r="L27" s="9">
        <f t="shared" si="4"/>
        <v>974537.52000000014</v>
      </c>
      <c r="N27" s="34"/>
    </row>
    <row r="28" spans="1:14" ht="24" customHeight="1" x14ac:dyDescent="0.25">
      <c r="A28" s="65">
        <v>45736</v>
      </c>
      <c r="B28" s="24">
        <f t="shared" si="3"/>
        <v>20</v>
      </c>
      <c r="C28" s="8">
        <f>SUMIFS(Dados!$I$1:$I$1792,Dados!$B$1:$B$1792,C$7,Dados!$A$1:$A$1792,$A28)</f>
        <v>0</v>
      </c>
      <c r="D28" s="8">
        <f>SUMIFS(Dados!$I$1:$I$1792,Dados!$B$1:$B$1792,D$7,Dados!$A$1:$A$1792,$A28)</f>
        <v>0</v>
      </c>
      <c r="E28" s="8">
        <f>SUMIFS(Dados!$I$1:$I$1792,Dados!$B$1:$B$1792,E$7,Dados!$A$1:$A$1792,$A28)</f>
        <v>3873.76</v>
      </c>
      <c r="F28" s="8">
        <f>SUMIFS(Dados!$I$1:$I$1792,Dados!$B$1:$B$1792,F$7,Dados!$A$1:$A$1792,$A28)</f>
        <v>0</v>
      </c>
      <c r="G28" s="8">
        <f>SUMIFS(Dados!$I$1:$I$1792,Dados!$B$1:$B$1792,G$7,Dados!$A$1:$A$1792,$A28)</f>
        <v>0</v>
      </c>
      <c r="H28" s="8">
        <f>SUMIFS(Dados!$I$1:$I$1792,Dados!$B$1:$B$1792,H$7,Dados!$A$1:$A$1792,$A28)</f>
        <v>0</v>
      </c>
      <c r="I28" s="8">
        <f t="shared" si="0"/>
        <v>3873.76</v>
      </c>
      <c r="J28" s="8">
        <f t="shared" si="1"/>
        <v>0</v>
      </c>
      <c r="K28" s="7">
        <f t="shared" si="2"/>
        <v>3873.76</v>
      </c>
      <c r="L28" s="9">
        <f t="shared" si="4"/>
        <v>978411.28000000014</v>
      </c>
      <c r="N28" s="34"/>
    </row>
    <row r="29" spans="1:14" ht="24" customHeight="1" x14ac:dyDescent="0.25">
      <c r="A29" s="65">
        <v>45752</v>
      </c>
      <c r="B29" s="24">
        <f t="shared" si="3"/>
        <v>21</v>
      </c>
      <c r="C29" s="8">
        <f>SUMIFS(Dados!$I$1:$I$1792,Dados!$B$1:$B$1792,C$7,Dados!$A$1:$A$1792,$A29)</f>
        <v>0</v>
      </c>
      <c r="D29" s="8">
        <f>SUMIFS(Dados!$I$1:$I$1792,Dados!$B$1:$B$1792,D$7,Dados!$A$1:$A$1792,$A29)</f>
        <v>0</v>
      </c>
      <c r="E29" s="8">
        <f>SUMIFS(Dados!$I$1:$I$1792,Dados!$B$1:$B$1792,E$7,Dados!$A$1:$A$1792,$A29)</f>
        <v>0</v>
      </c>
      <c r="F29" s="8">
        <f>SUMIFS(Dados!$I$1:$I$1792,Dados!$B$1:$B$1792,F$7,Dados!$A$1:$A$1792,$A29)</f>
        <v>0</v>
      </c>
      <c r="G29" s="8">
        <f>SUMIFS(Dados!$I$1:$I$1792,Dados!$B$1:$B$1792,G$7,Dados!$A$1:$A$1792,$A29)</f>
        <v>0</v>
      </c>
      <c r="H29" s="8">
        <f>SUMIFS(Dados!$I$1:$I$1792,Dados!$B$1:$B$1792,H$7,Dados!$A$1:$A$1792,$A29)</f>
        <v>0</v>
      </c>
      <c r="I29" s="8">
        <f t="shared" si="0"/>
        <v>0</v>
      </c>
      <c r="J29" s="8">
        <f t="shared" si="1"/>
        <v>0</v>
      </c>
      <c r="K29" s="7">
        <f t="shared" si="2"/>
        <v>0</v>
      </c>
      <c r="L29" s="9">
        <f t="shared" si="4"/>
        <v>978411.28000000014</v>
      </c>
      <c r="N29" s="34"/>
    </row>
    <row r="30" spans="1:14" ht="24" customHeight="1" x14ac:dyDescent="0.25">
      <c r="A30" s="65">
        <v>45767</v>
      </c>
      <c r="B30" s="24">
        <f t="shared" si="3"/>
        <v>22</v>
      </c>
      <c r="C30" s="8">
        <f>SUMIFS(Dados!$I$1:$I$1792,Dados!$B$1:$B$1792,C$7,Dados!$A$1:$A$1792,$A30)</f>
        <v>0</v>
      </c>
      <c r="D30" s="8">
        <f>SUMIFS(Dados!$I$1:$I$1792,Dados!$B$1:$B$1792,D$7,Dados!$A$1:$A$1792,$A30)</f>
        <v>0</v>
      </c>
      <c r="E30" s="8">
        <f>SUMIFS(Dados!$I$1:$I$1792,Dados!$B$1:$B$1792,E$7,Dados!$A$1:$A$1792,$A30)</f>
        <v>0</v>
      </c>
      <c r="F30" s="8">
        <f>SUMIFS(Dados!$I$1:$I$1792,Dados!$B$1:$B$1792,F$7,Dados!$A$1:$A$1792,$A30)</f>
        <v>0</v>
      </c>
      <c r="G30" s="8">
        <f>SUMIFS(Dados!$I$1:$I$1792,Dados!$B$1:$B$1792,G$7,Dados!$A$1:$A$1792,$A30)</f>
        <v>0</v>
      </c>
      <c r="H30" s="8">
        <f>SUMIFS(Dados!$I$1:$I$1792,Dados!$B$1:$B$1792,H$7,Dados!$A$1:$A$1792,$A30)</f>
        <v>0</v>
      </c>
      <c r="I30" s="8">
        <f t="shared" si="0"/>
        <v>0</v>
      </c>
      <c r="J30" s="8">
        <f t="shared" si="1"/>
        <v>0</v>
      </c>
      <c r="K30" s="7">
        <f t="shared" si="2"/>
        <v>0</v>
      </c>
      <c r="L30" s="9">
        <f t="shared" si="4"/>
        <v>978411.28000000014</v>
      </c>
      <c r="N30" s="34"/>
    </row>
    <row r="31" spans="1:14" ht="24" customHeight="1" x14ac:dyDescent="0.25">
      <c r="A31" s="65">
        <v>45782</v>
      </c>
      <c r="B31" s="24">
        <f t="shared" si="3"/>
        <v>23</v>
      </c>
      <c r="C31" s="8">
        <f>SUMIFS(Dados!$I$1:$I$1792,Dados!$B$1:$B$1792,C$7,Dados!$A$1:$A$1792,$A31)</f>
        <v>0</v>
      </c>
      <c r="D31" s="8">
        <f>SUMIFS(Dados!$I$1:$I$1792,Dados!$B$1:$B$1792,D$7,Dados!$A$1:$A$1792,$A31)</f>
        <v>0</v>
      </c>
      <c r="E31" s="8">
        <f>SUMIFS(Dados!$I$1:$I$1792,Dados!$B$1:$B$1792,E$7,Dados!$A$1:$A$1792,$A31)</f>
        <v>0</v>
      </c>
      <c r="F31" s="8">
        <f>SUMIFS(Dados!$I$1:$I$1792,Dados!$B$1:$B$1792,F$7,Dados!$A$1:$A$1792,$A31)</f>
        <v>0</v>
      </c>
      <c r="G31" s="8">
        <f>SUMIFS(Dados!$I$1:$I$1792,Dados!$B$1:$B$1792,G$7,Dados!$A$1:$A$1792,$A31)</f>
        <v>0</v>
      </c>
      <c r="H31" s="8">
        <f>SUMIFS(Dados!$I$1:$I$1792,Dados!$B$1:$B$1792,H$7,Dados!$A$1:$A$1792,$A31)</f>
        <v>0</v>
      </c>
      <c r="I31" s="8">
        <f t="shared" si="0"/>
        <v>0</v>
      </c>
      <c r="J31" s="8">
        <f t="shared" si="1"/>
        <v>0</v>
      </c>
      <c r="K31" s="7">
        <f t="shared" si="2"/>
        <v>0</v>
      </c>
      <c r="L31" s="9">
        <f t="shared" si="4"/>
        <v>978411.28000000014</v>
      </c>
      <c r="N31" s="34"/>
    </row>
    <row r="32" spans="1:14" ht="24" customHeight="1" x14ac:dyDescent="0.25">
      <c r="A32" s="65">
        <v>45797</v>
      </c>
      <c r="B32" s="24">
        <f t="shared" si="3"/>
        <v>24</v>
      </c>
      <c r="C32" s="8">
        <f>SUMIFS(Dados!$I$1:$I$1792,Dados!$B$1:$B$1792,C$7,Dados!$A$1:$A$1792,$A32)</f>
        <v>0</v>
      </c>
      <c r="D32" s="8">
        <f>SUMIFS(Dados!$I$1:$I$1792,Dados!$B$1:$B$1792,D$7,Dados!$A$1:$A$1792,$A32)</f>
        <v>0</v>
      </c>
      <c r="E32" s="8">
        <f>SUMIFS(Dados!$I$1:$I$1792,Dados!$B$1:$B$1792,E$7,Dados!$A$1:$A$1792,$A32)</f>
        <v>0</v>
      </c>
      <c r="F32" s="8">
        <f>SUMIFS(Dados!$I$1:$I$1792,Dados!$B$1:$B$1792,F$7,Dados!$A$1:$A$1792,$A32)</f>
        <v>0</v>
      </c>
      <c r="G32" s="8">
        <f>SUMIFS(Dados!$I$1:$I$1792,Dados!$B$1:$B$1792,G$7,Dados!$A$1:$A$1792,$A32)</f>
        <v>0</v>
      </c>
      <c r="H32" s="8">
        <f>SUMIFS(Dados!$I$1:$I$1792,Dados!$B$1:$B$1792,H$7,Dados!$A$1:$A$1792,$A32)</f>
        <v>0</v>
      </c>
      <c r="I32" s="8">
        <f t="shared" si="0"/>
        <v>0</v>
      </c>
      <c r="J32" s="8">
        <f t="shared" si="1"/>
        <v>0</v>
      </c>
      <c r="K32" s="7">
        <f t="shared" si="2"/>
        <v>0</v>
      </c>
      <c r="L32" s="9">
        <f t="shared" si="4"/>
        <v>978411.28000000014</v>
      </c>
      <c r="N32" s="34"/>
    </row>
    <row r="33" spans="1:14" ht="24" customHeight="1" x14ac:dyDescent="0.25">
      <c r="A33" s="65">
        <v>45813</v>
      </c>
      <c r="B33" s="24">
        <f t="shared" si="3"/>
        <v>25</v>
      </c>
      <c r="C33" s="8">
        <f>SUMIFS(Dados!$I$1:$I$1792,Dados!$B$1:$B$1792,C$7,Dados!$A$1:$A$1792,$A33)</f>
        <v>0</v>
      </c>
      <c r="D33" s="8">
        <f>SUMIFS(Dados!$I$1:$I$1792,Dados!$B$1:$B$1792,D$7,Dados!$A$1:$A$1792,$A33)</f>
        <v>0</v>
      </c>
      <c r="E33" s="8">
        <f>SUMIFS(Dados!$I$1:$I$1792,Dados!$B$1:$B$1792,E$7,Dados!$A$1:$A$1792,$A33)</f>
        <v>0</v>
      </c>
      <c r="F33" s="8">
        <f>SUMIFS(Dados!$I$1:$I$1792,Dados!$B$1:$B$1792,F$7,Dados!$A$1:$A$1792,$A33)</f>
        <v>0</v>
      </c>
      <c r="G33" s="8">
        <f>SUMIFS(Dados!$I$1:$I$1792,Dados!$B$1:$B$1792,G$7,Dados!$A$1:$A$1792,$A33)</f>
        <v>0</v>
      </c>
      <c r="H33" s="8">
        <f>SUMIFS(Dados!$I$1:$I$1792,Dados!$B$1:$B$1792,H$7,Dados!$A$1:$A$1792,$A33)</f>
        <v>0</v>
      </c>
      <c r="I33" s="8">
        <f t="shared" si="0"/>
        <v>0</v>
      </c>
      <c r="J33" s="8">
        <f t="shared" si="1"/>
        <v>0</v>
      </c>
      <c r="K33" s="7">
        <f t="shared" si="2"/>
        <v>0</v>
      </c>
      <c r="L33" s="9">
        <f t="shared" si="4"/>
        <v>978411.28000000014</v>
      </c>
      <c r="N33" s="34"/>
    </row>
    <row r="34" spans="1:14" ht="24" customHeight="1" x14ac:dyDescent="0.25">
      <c r="A34" s="65">
        <v>45828</v>
      </c>
      <c r="B34" s="24">
        <f t="shared" si="3"/>
        <v>26</v>
      </c>
      <c r="C34" s="8">
        <f>SUMIFS(Dados!$I$1:$I$1792,Dados!$B$1:$B$1792,C$7,Dados!$A$1:$A$1792,$A34)</f>
        <v>0</v>
      </c>
      <c r="D34" s="8">
        <f>SUMIFS(Dados!$I$1:$I$1792,Dados!$B$1:$B$1792,D$7,Dados!$A$1:$A$1792,$A34)</f>
        <v>0</v>
      </c>
      <c r="E34" s="8">
        <f>SUMIFS(Dados!$I$1:$I$1792,Dados!$B$1:$B$1792,E$7,Dados!$A$1:$A$1792,$A34)</f>
        <v>0</v>
      </c>
      <c r="F34" s="8">
        <f>SUMIFS(Dados!$I$1:$I$1792,Dados!$B$1:$B$1792,F$7,Dados!$A$1:$A$1792,$A34)</f>
        <v>0</v>
      </c>
      <c r="G34" s="8">
        <f>SUMIFS(Dados!$I$1:$I$1792,Dados!$B$1:$B$1792,G$7,Dados!$A$1:$A$1792,$A34)</f>
        <v>0</v>
      </c>
      <c r="H34" s="8">
        <f>SUMIFS(Dados!$I$1:$I$1792,Dados!$B$1:$B$1792,H$7,Dados!$A$1:$A$1792,$A34)</f>
        <v>0</v>
      </c>
      <c r="I34" s="8">
        <f t="shared" si="0"/>
        <v>0</v>
      </c>
      <c r="J34" s="8">
        <f t="shared" si="1"/>
        <v>0</v>
      </c>
      <c r="K34" s="7">
        <f t="shared" si="2"/>
        <v>0</v>
      </c>
      <c r="L34" s="9">
        <f t="shared" si="4"/>
        <v>978411.28000000014</v>
      </c>
      <c r="N34" s="34"/>
    </row>
    <row r="35" spans="1:14" ht="24" customHeight="1" x14ac:dyDescent="0.25">
      <c r="A35" s="65">
        <v>45843</v>
      </c>
      <c r="B35" s="24">
        <f t="shared" si="3"/>
        <v>27</v>
      </c>
      <c r="C35" s="8">
        <f>SUMIFS(Dados!$I$1:$I$1792,Dados!$B$1:$B$1792,C$7,Dados!$A$1:$A$1792,$A35)</f>
        <v>0</v>
      </c>
      <c r="D35" s="8">
        <f>SUMIFS(Dados!$I$1:$I$1792,Dados!$B$1:$B$1792,D$7,Dados!$A$1:$A$1792,$A35)</f>
        <v>0</v>
      </c>
      <c r="E35" s="8">
        <f>SUMIFS(Dados!$I$1:$I$1792,Dados!$B$1:$B$1792,E$7,Dados!$A$1:$A$1792,$A35)</f>
        <v>0</v>
      </c>
      <c r="F35" s="8">
        <f>SUMIFS(Dados!$I$1:$I$1792,Dados!$B$1:$B$1792,F$7,Dados!$A$1:$A$1792,$A35)</f>
        <v>0</v>
      </c>
      <c r="G35" s="8">
        <f>SUMIFS(Dados!$I$1:$I$1792,Dados!$B$1:$B$1792,G$7,Dados!$A$1:$A$1792,$A35)</f>
        <v>0</v>
      </c>
      <c r="H35" s="8">
        <f>SUMIFS(Dados!$I$1:$I$1792,Dados!$B$1:$B$1792,H$7,Dados!$A$1:$A$1792,$A35)</f>
        <v>0</v>
      </c>
      <c r="I35" s="8">
        <f t="shared" si="0"/>
        <v>0</v>
      </c>
      <c r="J35" s="8">
        <f t="shared" si="1"/>
        <v>0</v>
      </c>
      <c r="K35" s="7">
        <f t="shared" si="2"/>
        <v>0</v>
      </c>
      <c r="L35" s="9">
        <f t="shared" si="4"/>
        <v>978411.28000000014</v>
      </c>
      <c r="N35" s="34"/>
    </row>
    <row r="36" spans="1:14" ht="24" customHeight="1" x14ac:dyDescent="0.25">
      <c r="A36" s="65">
        <v>45858</v>
      </c>
      <c r="B36" s="24">
        <f t="shared" si="3"/>
        <v>28</v>
      </c>
      <c r="C36" s="8">
        <f>SUMIFS(Dados!$I$1:$I$1792,Dados!$B$1:$B$1792,C$7,Dados!$A$1:$A$1792,$A36)</f>
        <v>0</v>
      </c>
      <c r="D36" s="8">
        <f>SUMIFS(Dados!$I$1:$I$1792,Dados!$B$1:$B$1792,D$7,Dados!$A$1:$A$1792,$A36)</f>
        <v>0</v>
      </c>
      <c r="E36" s="8">
        <f>SUMIFS(Dados!$I$1:$I$1792,Dados!$B$1:$B$1792,E$7,Dados!$A$1:$A$1792,$A36)</f>
        <v>0</v>
      </c>
      <c r="F36" s="8">
        <f>SUMIFS(Dados!$I$1:$I$1792,Dados!$B$1:$B$1792,F$7,Dados!$A$1:$A$1792,$A36)</f>
        <v>0</v>
      </c>
      <c r="G36" s="8">
        <f>SUMIFS(Dados!$I$1:$I$1792,Dados!$B$1:$B$1792,G$7,Dados!$A$1:$A$1792,$A36)</f>
        <v>0</v>
      </c>
      <c r="H36" s="8">
        <f>SUMIFS(Dados!$I$1:$I$1792,Dados!$B$1:$B$1792,H$7,Dados!$A$1:$A$1792,$A36)</f>
        <v>0</v>
      </c>
      <c r="I36" s="8">
        <f t="shared" si="0"/>
        <v>0</v>
      </c>
      <c r="J36" s="8">
        <f t="shared" si="1"/>
        <v>0</v>
      </c>
      <c r="K36" s="7">
        <f t="shared" si="2"/>
        <v>0</v>
      </c>
      <c r="L36" s="9">
        <f t="shared" si="4"/>
        <v>978411.28000000014</v>
      </c>
      <c r="N36" s="34"/>
    </row>
    <row r="37" spans="1:14" ht="24" customHeight="1" x14ac:dyDescent="0.25">
      <c r="A37" s="65">
        <v>45874</v>
      </c>
      <c r="B37" s="24">
        <f t="shared" si="3"/>
        <v>29</v>
      </c>
      <c r="C37" s="8">
        <f>SUMIFS(Dados!$I$1:$I$1792,Dados!$B$1:$B$1792,C$7,Dados!$A$1:$A$1792,$A37)</f>
        <v>0</v>
      </c>
      <c r="D37" s="8">
        <f>SUMIFS(Dados!$I$1:$I$1792,Dados!$B$1:$B$1792,D$7,Dados!$A$1:$A$1792,$A37)</f>
        <v>0</v>
      </c>
      <c r="E37" s="8">
        <f>SUMIFS(Dados!$I$1:$I$1792,Dados!$B$1:$B$1792,E$7,Dados!$A$1:$A$1792,$A37)</f>
        <v>0</v>
      </c>
      <c r="F37" s="8">
        <f>SUMIFS(Dados!$I$1:$I$1792,Dados!$B$1:$B$1792,F$7,Dados!$A$1:$A$1792,$A37)</f>
        <v>0</v>
      </c>
      <c r="G37" s="8">
        <f>SUMIFS(Dados!$I$1:$I$1792,Dados!$B$1:$B$1792,G$7,Dados!$A$1:$A$1792,$A37)</f>
        <v>0</v>
      </c>
      <c r="H37" s="8">
        <f>SUMIFS(Dados!$I$1:$I$1792,Dados!$B$1:$B$1792,H$7,Dados!$A$1:$A$1792,$A37)</f>
        <v>0</v>
      </c>
      <c r="I37" s="8">
        <f t="shared" si="0"/>
        <v>0</v>
      </c>
      <c r="J37" s="8">
        <f t="shared" si="1"/>
        <v>0</v>
      </c>
      <c r="K37" s="7">
        <f t="shared" si="2"/>
        <v>0</v>
      </c>
      <c r="L37" s="9">
        <f t="shared" si="4"/>
        <v>978411.28000000014</v>
      </c>
      <c r="N37" s="34"/>
    </row>
    <row r="38" spans="1:14" ht="24" customHeight="1" x14ac:dyDescent="0.25">
      <c r="A38" s="65">
        <v>45889</v>
      </c>
      <c r="B38" s="24">
        <f t="shared" si="3"/>
        <v>30</v>
      </c>
      <c r="C38" s="8">
        <f>SUMIFS(Dados!$I$1:$I$1792,Dados!$B$1:$B$1792,C$7,Dados!$A$1:$A$1792,$A38)</f>
        <v>0</v>
      </c>
      <c r="D38" s="8">
        <f>SUMIFS(Dados!$I$1:$I$1792,Dados!$B$1:$B$1792,D$7,Dados!$A$1:$A$1792,$A38)</f>
        <v>0</v>
      </c>
      <c r="E38" s="8">
        <f>SUMIFS(Dados!$I$1:$I$1792,Dados!$B$1:$B$1792,E$7,Dados!$A$1:$A$1792,$A38)</f>
        <v>0</v>
      </c>
      <c r="F38" s="8">
        <f>SUMIFS(Dados!$I$1:$I$1792,Dados!$B$1:$B$1792,F$7,Dados!$A$1:$A$1792,$A38)</f>
        <v>0</v>
      </c>
      <c r="G38" s="8">
        <f>SUMIFS(Dados!$I$1:$I$1792,Dados!$B$1:$B$1792,G$7,Dados!$A$1:$A$1792,$A38)</f>
        <v>0</v>
      </c>
      <c r="H38" s="8">
        <f>SUMIFS(Dados!$I$1:$I$1792,Dados!$B$1:$B$1792,H$7,Dados!$A$1:$A$1792,$A38)</f>
        <v>0</v>
      </c>
      <c r="I38" s="8">
        <f t="shared" si="0"/>
        <v>0</v>
      </c>
      <c r="J38" s="8">
        <f t="shared" si="1"/>
        <v>0</v>
      </c>
      <c r="K38" s="7">
        <f t="shared" si="2"/>
        <v>0</v>
      </c>
      <c r="L38" s="9">
        <f t="shared" si="4"/>
        <v>978411.28000000014</v>
      </c>
      <c r="N38" s="34"/>
    </row>
    <row r="39" spans="1:14" ht="24" customHeight="1" x14ac:dyDescent="0.25">
      <c r="A39" s="65">
        <v>45905</v>
      </c>
      <c r="B39" s="24">
        <f t="shared" si="3"/>
        <v>31</v>
      </c>
      <c r="C39" s="8">
        <f>SUMIFS(Dados!$I$1:$I$1792,Dados!$B$1:$B$1792,C$7,Dados!$A$1:$A$1792,$A39)</f>
        <v>0</v>
      </c>
      <c r="D39" s="8">
        <f>SUMIFS(Dados!$I$1:$I$1792,Dados!$B$1:$B$1792,D$7,Dados!$A$1:$A$1792,$A39)</f>
        <v>0</v>
      </c>
      <c r="E39" s="8">
        <f>SUMIFS(Dados!$I$1:$I$1792,Dados!$B$1:$B$1792,E$7,Dados!$A$1:$A$1792,$A39)</f>
        <v>0</v>
      </c>
      <c r="F39" s="8">
        <f>SUMIFS(Dados!$I$1:$I$1792,Dados!$B$1:$B$1792,F$7,Dados!$A$1:$A$1792,$A39)</f>
        <v>0</v>
      </c>
      <c r="G39" s="8">
        <f>SUMIFS(Dados!$I$1:$I$1792,Dados!$B$1:$B$1792,G$7,Dados!$A$1:$A$1792,$A39)</f>
        <v>0</v>
      </c>
      <c r="H39" s="8">
        <f>SUMIFS(Dados!$I$1:$I$1792,Dados!$B$1:$B$1792,H$7,Dados!$A$1:$A$1792,$A39)</f>
        <v>0</v>
      </c>
      <c r="I39" s="8">
        <f t="shared" si="0"/>
        <v>0</v>
      </c>
      <c r="J39" s="8">
        <f t="shared" si="1"/>
        <v>0</v>
      </c>
      <c r="K39" s="7">
        <f t="shared" si="2"/>
        <v>0</v>
      </c>
      <c r="L39" s="9">
        <f t="shared" si="4"/>
        <v>978411.28000000014</v>
      </c>
      <c r="N39" s="34"/>
    </row>
    <row r="40" spans="1:14" ht="24" customHeight="1" x14ac:dyDescent="0.25">
      <c r="A40" s="65">
        <v>45920</v>
      </c>
      <c r="B40" s="24">
        <f t="shared" si="3"/>
        <v>32</v>
      </c>
      <c r="C40" s="8">
        <f>SUMIFS(Dados!$I$1:$I$1792,Dados!$B$1:$B$1792,C$7,Dados!$A$1:$A$1792,$A40)</f>
        <v>0</v>
      </c>
      <c r="D40" s="8">
        <f>SUMIFS(Dados!$I$1:$I$1792,Dados!$B$1:$B$1792,D$7,Dados!$A$1:$A$1792,$A40)</f>
        <v>0</v>
      </c>
      <c r="E40" s="8">
        <f>SUMIFS(Dados!$I$1:$I$1792,Dados!$B$1:$B$1792,E$7,Dados!$A$1:$A$1792,$A40)</f>
        <v>0</v>
      </c>
      <c r="F40" s="8">
        <f>SUMIFS(Dados!$I$1:$I$1792,Dados!$B$1:$B$1792,F$7,Dados!$A$1:$A$1792,$A40)</f>
        <v>0</v>
      </c>
      <c r="G40" s="8">
        <f>SUMIFS(Dados!$I$1:$I$1792,Dados!$B$1:$B$1792,G$7,Dados!$A$1:$A$1792,$A40)</f>
        <v>0</v>
      </c>
      <c r="H40" s="8">
        <f>SUMIFS(Dados!$I$1:$I$1792,Dados!$B$1:$B$1792,H$7,Dados!$A$1:$A$1792,$A40)</f>
        <v>0</v>
      </c>
      <c r="I40" s="8">
        <f t="shared" si="0"/>
        <v>0</v>
      </c>
      <c r="J40" s="8">
        <f t="shared" si="1"/>
        <v>0</v>
      </c>
      <c r="K40" s="7">
        <f t="shared" si="2"/>
        <v>0</v>
      </c>
      <c r="L40" s="9">
        <f t="shared" si="4"/>
        <v>978411.28000000014</v>
      </c>
      <c r="N40" s="34"/>
    </row>
    <row r="41" spans="1:14" ht="24" customHeight="1" x14ac:dyDescent="0.25">
      <c r="A41" s="65">
        <v>45935</v>
      </c>
      <c r="B41" s="24">
        <f t="shared" si="3"/>
        <v>33</v>
      </c>
      <c r="C41" s="8">
        <f>SUMIFS(Dados!$I$1:$I$1792,Dados!$B$1:$B$1792,C$7,Dados!$A$1:$A$1792,$A41)</f>
        <v>0</v>
      </c>
      <c r="D41" s="8">
        <f>SUMIFS(Dados!$I$1:$I$1792,Dados!$B$1:$B$1792,D$7,Dados!$A$1:$A$1792,$A41)</f>
        <v>0</v>
      </c>
      <c r="E41" s="8">
        <f>SUMIFS(Dados!$I$1:$I$1792,Dados!$B$1:$B$1792,E$7,Dados!$A$1:$A$1792,$A41)</f>
        <v>0</v>
      </c>
      <c r="F41" s="8">
        <f>SUMIFS(Dados!$I$1:$I$1792,Dados!$B$1:$B$1792,F$7,Dados!$A$1:$A$1792,$A41)</f>
        <v>0</v>
      </c>
      <c r="G41" s="8">
        <f>SUMIFS(Dados!$I$1:$I$1792,Dados!$B$1:$B$1792,G$7,Dados!$A$1:$A$1792,$A41)</f>
        <v>0</v>
      </c>
      <c r="H41" s="8">
        <f>SUMIFS(Dados!$I$1:$I$1792,Dados!$B$1:$B$1792,H$7,Dados!$A$1:$A$1792,$A41)</f>
        <v>0</v>
      </c>
      <c r="I41" s="8">
        <f t="shared" ref="I41:I72" si="5">SUM(C41:H41)</f>
        <v>0</v>
      </c>
      <c r="J41" s="8">
        <f t="shared" ref="J41:J72" si="6">ROUND(I41*$L$4,2)</f>
        <v>0</v>
      </c>
      <c r="K41" s="7">
        <f t="shared" ref="K41:K72" si="7">SUM(I41:J41)</f>
        <v>0</v>
      </c>
      <c r="L41" s="9">
        <f t="shared" si="4"/>
        <v>978411.28000000014</v>
      </c>
      <c r="N41" s="34"/>
    </row>
    <row r="42" spans="1:14" ht="24" customHeight="1" x14ac:dyDescent="0.25">
      <c r="A42" s="65">
        <v>45950</v>
      </c>
      <c r="B42" s="24">
        <f t="shared" ref="B42:B73" si="8">B41+1</f>
        <v>34</v>
      </c>
      <c r="C42" s="8">
        <f>SUMIFS(Dados!$I$1:$I$1792,Dados!$B$1:$B$1792,C$7,Dados!$A$1:$A$1792,$A42)</f>
        <v>0</v>
      </c>
      <c r="D42" s="8">
        <f>SUMIFS(Dados!$I$1:$I$1792,Dados!$B$1:$B$1792,D$7,Dados!$A$1:$A$1792,$A42)</f>
        <v>0</v>
      </c>
      <c r="E42" s="8">
        <f>SUMIFS(Dados!$I$1:$I$1792,Dados!$B$1:$B$1792,E$7,Dados!$A$1:$A$1792,$A42)</f>
        <v>0</v>
      </c>
      <c r="F42" s="8">
        <f>SUMIFS(Dados!$I$1:$I$1792,Dados!$B$1:$B$1792,F$7,Dados!$A$1:$A$1792,$A42)</f>
        <v>0</v>
      </c>
      <c r="G42" s="8">
        <f>SUMIFS(Dados!$I$1:$I$1792,Dados!$B$1:$B$1792,G$7,Dados!$A$1:$A$1792,$A42)</f>
        <v>0</v>
      </c>
      <c r="H42" s="8">
        <f>SUMIFS(Dados!$I$1:$I$1792,Dados!$B$1:$B$1792,H$7,Dados!$A$1:$A$1792,$A42)</f>
        <v>0</v>
      </c>
      <c r="I42" s="8">
        <f t="shared" si="5"/>
        <v>0</v>
      </c>
      <c r="J42" s="8">
        <f t="shared" si="6"/>
        <v>0</v>
      </c>
      <c r="K42" s="7">
        <f t="shared" si="7"/>
        <v>0</v>
      </c>
      <c r="L42" s="9">
        <f t="shared" ref="L42:L73" si="9">K42+L41</f>
        <v>978411.28000000014</v>
      </c>
      <c r="N42" s="34"/>
    </row>
    <row r="43" spans="1:14" ht="24" customHeight="1" x14ac:dyDescent="0.25">
      <c r="A43" s="65">
        <v>45966</v>
      </c>
      <c r="B43" s="24">
        <f t="shared" si="8"/>
        <v>35</v>
      </c>
      <c r="C43" s="8">
        <f>SUMIFS(Dados!$I$1:$I$1792,Dados!$B$1:$B$1792,C$7,Dados!$A$1:$A$1792,$A43)</f>
        <v>0</v>
      </c>
      <c r="D43" s="8">
        <f>SUMIFS(Dados!$I$1:$I$1792,Dados!$B$1:$B$1792,D$7,Dados!$A$1:$A$1792,$A43)</f>
        <v>0</v>
      </c>
      <c r="E43" s="8">
        <f>SUMIFS(Dados!$I$1:$I$1792,Dados!$B$1:$B$1792,E$7,Dados!$A$1:$A$1792,$A43)</f>
        <v>0</v>
      </c>
      <c r="F43" s="8">
        <f>SUMIFS(Dados!$I$1:$I$1792,Dados!$B$1:$B$1792,F$7,Dados!$A$1:$A$1792,$A43)</f>
        <v>0</v>
      </c>
      <c r="G43" s="8">
        <f>SUMIFS(Dados!$I$1:$I$1792,Dados!$B$1:$B$1792,G$7,Dados!$A$1:$A$1792,$A43)</f>
        <v>0</v>
      </c>
      <c r="H43" s="8">
        <f>SUMIFS(Dados!$I$1:$I$1792,Dados!$B$1:$B$1792,H$7,Dados!$A$1:$A$1792,$A43)</f>
        <v>0</v>
      </c>
      <c r="I43" s="8">
        <f t="shared" si="5"/>
        <v>0</v>
      </c>
      <c r="J43" s="8">
        <f t="shared" si="6"/>
        <v>0</v>
      </c>
      <c r="K43" s="7">
        <f t="shared" si="7"/>
        <v>0</v>
      </c>
      <c r="L43" s="9">
        <f t="shared" si="9"/>
        <v>978411.28000000014</v>
      </c>
      <c r="N43" s="34"/>
    </row>
    <row r="44" spans="1:14" ht="24" customHeight="1" x14ac:dyDescent="0.25">
      <c r="A44" s="65">
        <v>45981</v>
      </c>
      <c r="B44" s="24">
        <f t="shared" si="8"/>
        <v>36</v>
      </c>
      <c r="C44" s="8">
        <f>SUMIFS(Dados!$I$1:$I$1792,Dados!$B$1:$B$1792,C$7,Dados!$A$1:$A$1792,$A44)</f>
        <v>0</v>
      </c>
      <c r="D44" s="8">
        <f>SUMIFS(Dados!$I$1:$I$1792,Dados!$B$1:$B$1792,D$7,Dados!$A$1:$A$1792,$A44)</f>
        <v>0</v>
      </c>
      <c r="E44" s="8">
        <f>SUMIFS(Dados!$I$1:$I$1792,Dados!$B$1:$B$1792,E$7,Dados!$A$1:$A$1792,$A44)</f>
        <v>0</v>
      </c>
      <c r="F44" s="8">
        <f>SUMIFS(Dados!$I$1:$I$1792,Dados!$B$1:$B$1792,F$7,Dados!$A$1:$A$1792,$A44)</f>
        <v>0</v>
      </c>
      <c r="G44" s="8">
        <f>SUMIFS(Dados!$I$1:$I$1792,Dados!$B$1:$B$1792,G$7,Dados!$A$1:$A$1792,$A44)</f>
        <v>0</v>
      </c>
      <c r="H44" s="8">
        <f>SUMIFS(Dados!$I$1:$I$1792,Dados!$B$1:$B$1792,H$7,Dados!$A$1:$A$1792,$A44)</f>
        <v>0</v>
      </c>
      <c r="I44" s="8">
        <f t="shared" si="5"/>
        <v>0</v>
      </c>
      <c r="J44" s="8">
        <f t="shared" si="6"/>
        <v>0</v>
      </c>
      <c r="K44" s="7">
        <f t="shared" si="7"/>
        <v>0</v>
      </c>
      <c r="L44" s="9">
        <f t="shared" si="9"/>
        <v>978411.28000000014</v>
      </c>
      <c r="N44" s="34"/>
    </row>
    <row r="45" spans="1:14" ht="24" customHeight="1" x14ac:dyDescent="0.25">
      <c r="A45" s="65">
        <v>45996</v>
      </c>
      <c r="B45" s="24">
        <f t="shared" si="8"/>
        <v>37</v>
      </c>
      <c r="C45" s="8">
        <f>SUMIFS(Dados!$I$1:$I$1792,Dados!$B$1:$B$1792,C$7,Dados!$A$1:$A$1792,$A45)</f>
        <v>0</v>
      </c>
      <c r="D45" s="8">
        <f>SUMIFS(Dados!$I$1:$I$1792,Dados!$B$1:$B$1792,D$7,Dados!$A$1:$A$1792,$A45)</f>
        <v>0</v>
      </c>
      <c r="E45" s="8">
        <f>SUMIFS(Dados!$I$1:$I$1792,Dados!$B$1:$B$1792,E$7,Dados!$A$1:$A$1792,$A45)</f>
        <v>0</v>
      </c>
      <c r="F45" s="8">
        <f>SUMIFS(Dados!$I$1:$I$1792,Dados!$B$1:$B$1792,F$7,Dados!$A$1:$A$1792,$A45)</f>
        <v>0</v>
      </c>
      <c r="G45" s="8">
        <f>SUMIFS(Dados!$I$1:$I$1792,Dados!$B$1:$B$1792,G$7,Dados!$A$1:$A$1792,$A45)</f>
        <v>0</v>
      </c>
      <c r="H45" s="8">
        <f>SUMIFS(Dados!$I$1:$I$1792,Dados!$B$1:$B$1792,H$7,Dados!$A$1:$A$1792,$A45)</f>
        <v>0</v>
      </c>
      <c r="I45" s="8">
        <f t="shared" si="5"/>
        <v>0</v>
      </c>
      <c r="J45" s="8">
        <f t="shared" si="6"/>
        <v>0</v>
      </c>
      <c r="K45" s="7">
        <f t="shared" si="7"/>
        <v>0</v>
      </c>
      <c r="L45" s="9">
        <f t="shared" si="9"/>
        <v>978411.28000000014</v>
      </c>
      <c r="N45" s="34"/>
    </row>
    <row r="46" spans="1:14" ht="24" customHeight="1" x14ac:dyDescent="0.25">
      <c r="A46" s="65">
        <v>46011</v>
      </c>
      <c r="B46" s="24">
        <f t="shared" si="8"/>
        <v>38</v>
      </c>
      <c r="C46" s="8">
        <f>SUMIFS(Dados!$I$1:$I$1792,Dados!$B$1:$B$1792,C$7,Dados!$A$1:$A$1792,$A46)</f>
        <v>0</v>
      </c>
      <c r="D46" s="8">
        <f>SUMIFS(Dados!$I$1:$I$1792,Dados!$B$1:$B$1792,D$7,Dados!$A$1:$A$1792,$A46)</f>
        <v>0</v>
      </c>
      <c r="E46" s="8">
        <f>SUMIFS(Dados!$I$1:$I$1792,Dados!$B$1:$B$1792,E$7,Dados!$A$1:$A$1792,$A46)</f>
        <v>0</v>
      </c>
      <c r="F46" s="8">
        <f>SUMIFS(Dados!$I$1:$I$1792,Dados!$B$1:$B$1792,F$7,Dados!$A$1:$A$1792,$A46)</f>
        <v>0</v>
      </c>
      <c r="G46" s="8">
        <f>SUMIFS(Dados!$I$1:$I$1792,Dados!$B$1:$B$1792,G$7,Dados!$A$1:$A$1792,$A46)</f>
        <v>0</v>
      </c>
      <c r="H46" s="8">
        <f>SUMIFS(Dados!$I$1:$I$1792,Dados!$B$1:$B$1792,H$7,Dados!$A$1:$A$1792,$A46)</f>
        <v>0</v>
      </c>
      <c r="I46" s="8">
        <f t="shared" si="5"/>
        <v>0</v>
      </c>
      <c r="J46" s="8">
        <f t="shared" si="6"/>
        <v>0</v>
      </c>
      <c r="K46" s="7">
        <f t="shared" si="7"/>
        <v>0</v>
      </c>
      <c r="L46" s="9">
        <f t="shared" si="9"/>
        <v>978411.28000000014</v>
      </c>
      <c r="N46" s="34"/>
    </row>
    <row r="47" spans="1:14" ht="24" customHeight="1" x14ac:dyDescent="0.25">
      <c r="A47" s="65">
        <v>46027</v>
      </c>
      <c r="B47" s="24">
        <f t="shared" si="8"/>
        <v>39</v>
      </c>
      <c r="C47" s="8">
        <f>SUMIFS(Dados!$I$1:$I$1792,Dados!$B$1:$B$1792,C$7,Dados!$A$1:$A$1792,$A47)</f>
        <v>0</v>
      </c>
      <c r="D47" s="8">
        <f>SUMIFS(Dados!$I$1:$I$1792,Dados!$B$1:$B$1792,D$7,Dados!$A$1:$A$1792,$A47)</f>
        <v>0</v>
      </c>
      <c r="E47" s="8">
        <f>SUMIFS(Dados!$I$1:$I$1792,Dados!$B$1:$B$1792,E$7,Dados!$A$1:$A$1792,$A47)</f>
        <v>0</v>
      </c>
      <c r="F47" s="8">
        <f>SUMIFS(Dados!$I$1:$I$1792,Dados!$B$1:$B$1792,F$7,Dados!$A$1:$A$1792,$A47)</f>
        <v>0</v>
      </c>
      <c r="G47" s="8">
        <f>SUMIFS(Dados!$I$1:$I$1792,Dados!$B$1:$B$1792,G$7,Dados!$A$1:$A$1792,$A47)</f>
        <v>0</v>
      </c>
      <c r="H47" s="8">
        <f>SUMIFS(Dados!$I$1:$I$1792,Dados!$B$1:$B$1792,H$7,Dados!$A$1:$A$1792,$A47)</f>
        <v>0</v>
      </c>
      <c r="I47" s="8">
        <f t="shared" si="5"/>
        <v>0</v>
      </c>
      <c r="J47" s="8">
        <f t="shared" si="6"/>
        <v>0</v>
      </c>
      <c r="K47" s="7">
        <f t="shared" si="7"/>
        <v>0</v>
      </c>
      <c r="L47" s="9">
        <f t="shared" si="9"/>
        <v>978411.28000000014</v>
      </c>
      <c r="N47" s="34"/>
    </row>
    <row r="48" spans="1:14" ht="24" customHeight="1" x14ac:dyDescent="0.25">
      <c r="A48" s="65">
        <v>46042</v>
      </c>
      <c r="B48" s="24">
        <f t="shared" si="8"/>
        <v>40</v>
      </c>
      <c r="C48" s="8">
        <f>SUMIFS(Dados!$I$1:$I$1792,Dados!$B$1:$B$1792,C$7,Dados!$A$1:$A$1792,$A48)</f>
        <v>0</v>
      </c>
      <c r="D48" s="8">
        <f>SUMIFS(Dados!$I$1:$I$1792,Dados!$B$1:$B$1792,D$7,Dados!$A$1:$A$1792,$A48)</f>
        <v>0</v>
      </c>
      <c r="E48" s="8">
        <f>SUMIFS(Dados!$I$1:$I$1792,Dados!$B$1:$B$1792,E$7,Dados!$A$1:$A$1792,$A48)</f>
        <v>0</v>
      </c>
      <c r="F48" s="8">
        <f>SUMIFS(Dados!$I$1:$I$1792,Dados!$B$1:$B$1792,F$7,Dados!$A$1:$A$1792,$A48)</f>
        <v>0</v>
      </c>
      <c r="G48" s="8">
        <f>SUMIFS(Dados!$I$1:$I$1792,Dados!$B$1:$B$1792,G$7,Dados!$A$1:$A$1792,$A48)</f>
        <v>0</v>
      </c>
      <c r="H48" s="8">
        <f>SUMIFS(Dados!$I$1:$I$1792,Dados!$B$1:$B$1792,H$7,Dados!$A$1:$A$1792,$A48)</f>
        <v>0</v>
      </c>
      <c r="I48" s="8">
        <f t="shared" si="5"/>
        <v>0</v>
      </c>
      <c r="J48" s="8">
        <f t="shared" si="6"/>
        <v>0</v>
      </c>
      <c r="K48" s="7">
        <f t="shared" si="7"/>
        <v>0</v>
      </c>
      <c r="L48" s="9">
        <f t="shared" si="9"/>
        <v>978411.28000000014</v>
      </c>
      <c r="N48" s="34"/>
    </row>
    <row r="49" spans="1:14" ht="24" customHeight="1" x14ac:dyDescent="0.25">
      <c r="A49" s="65">
        <v>46058</v>
      </c>
      <c r="B49" s="24">
        <f t="shared" si="8"/>
        <v>41</v>
      </c>
      <c r="C49" s="8">
        <f>SUMIFS(Dados!$I$1:$I$1792,Dados!$B$1:$B$1792,C$7,Dados!$A$1:$A$1792,$A49)</f>
        <v>0</v>
      </c>
      <c r="D49" s="8">
        <f>SUMIFS(Dados!$I$1:$I$1792,Dados!$B$1:$B$1792,D$7,Dados!$A$1:$A$1792,$A49)</f>
        <v>0</v>
      </c>
      <c r="E49" s="8">
        <f>SUMIFS(Dados!$I$1:$I$1792,Dados!$B$1:$B$1792,E$7,Dados!$A$1:$A$1792,$A49)</f>
        <v>0</v>
      </c>
      <c r="F49" s="8">
        <f>SUMIFS(Dados!$I$1:$I$1792,Dados!$B$1:$B$1792,F$7,Dados!$A$1:$A$1792,$A49)</f>
        <v>0</v>
      </c>
      <c r="G49" s="8">
        <f>SUMIFS(Dados!$I$1:$I$1792,Dados!$B$1:$B$1792,G$7,Dados!$A$1:$A$1792,$A49)</f>
        <v>0</v>
      </c>
      <c r="H49" s="8">
        <f>SUMIFS(Dados!$I$1:$I$1792,Dados!$B$1:$B$1792,H$7,Dados!$A$1:$A$1792,$A49)</f>
        <v>0</v>
      </c>
      <c r="I49" s="8">
        <f t="shared" si="5"/>
        <v>0</v>
      </c>
      <c r="J49" s="8">
        <f t="shared" si="6"/>
        <v>0</v>
      </c>
      <c r="K49" s="7">
        <f t="shared" si="7"/>
        <v>0</v>
      </c>
      <c r="L49" s="9">
        <f t="shared" si="9"/>
        <v>978411.28000000014</v>
      </c>
      <c r="N49" s="34"/>
    </row>
    <row r="50" spans="1:14" ht="24" customHeight="1" x14ac:dyDescent="0.25">
      <c r="A50" s="65">
        <v>46073</v>
      </c>
      <c r="B50" s="24">
        <f t="shared" si="8"/>
        <v>42</v>
      </c>
      <c r="C50" s="8">
        <f>SUMIFS(Dados!$I$1:$I$1792,Dados!$B$1:$B$1792,C$7,Dados!$A$1:$A$1792,$A50)</f>
        <v>0</v>
      </c>
      <c r="D50" s="8">
        <f>SUMIFS(Dados!$I$1:$I$1792,Dados!$B$1:$B$1792,D$7,Dados!$A$1:$A$1792,$A50)</f>
        <v>0</v>
      </c>
      <c r="E50" s="8">
        <f>SUMIFS(Dados!$I$1:$I$1792,Dados!$B$1:$B$1792,E$7,Dados!$A$1:$A$1792,$A50)</f>
        <v>0</v>
      </c>
      <c r="F50" s="8">
        <f>SUMIFS(Dados!$I$1:$I$1792,Dados!$B$1:$B$1792,F$7,Dados!$A$1:$A$1792,$A50)</f>
        <v>0</v>
      </c>
      <c r="G50" s="8">
        <f>SUMIFS(Dados!$I$1:$I$1792,Dados!$B$1:$B$1792,G$7,Dados!$A$1:$A$1792,$A50)</f>
        <v>0</v>
      </c>
      <c r="H50" s="8">
        <f>SUMIFS(Dados!$I$1:$I$1792,Dados!$B$1:$B$1792,H$7,Dados!$A$1:$A$1792,$A50)</f>
        <v>0</v>
      </c>
      <c r="I50" s="8">
        <f t="shared" si="5"/>
        <v>0</v>
      </c>
      <c r="J50" s="8">
        <f t="shared" si="6"/>
        <v>0</v>
      </c>
      <c r="K50" s="7">
        <f t="shared" si="7"/>
        <v>0</v>
      </c>
      <c r="L50" s="9">
        <f t="shared" si="9"/>
        <v>978411.28000000014</v>
      </c>
      <c r="N50" s="34"/>
    </row>
    <row r="51" spans="1:14" ht="24" customHeight="1" x14ac:dyDescent="0.25">
      <c r="A51" s="65">
        <v>46086</v>
      </c>
      <c r="B51" s="24">
        <f t="shared" si="8"/>
        <v>43</v>
      </c>
      <c r="C51" s="8">
        <f>SUMIFS(Dados!$I$1:$I$1792,Dados!$B$1:$B$1792,C$7,Dados!$A$1:$A$1792,$A51)</f>
        <v>0</v>
      </c>
      <c r="D51" s="8">
        <f>SUMIFS(Dados!$I$1:$I$1792,Dados!$B$1:$B$1792,D$7,Dados!$A$1:$A$1792,$A51)</f>
        <v>0</v>
      </c>
      <c r="E51" s="8">
        <f>SUMIFS(Dados!$I$1:$I$1792,Dados!$B$1:$B$1792,E$7,Dados!$A$1:$A$1792,$A51)</f>
        <v>0</v>
      </c>
      <c r="F51" s="8">
        <f>SUMIFS(Dados!$I$1:$I$1792,Dados!$B$1:$B$1792,F$7,Dados!$A$1:$A$1792,$A51)</f>
        <v>0</v>
      </c>
      <c r="G51" s="8">
        <f>SUMIFS(Dados!$I$1:$I$1792,Dados!$B$1:$B$1792,G$7,Dados!$A$1:$A$1792,$A51)</f>
        <v>0</v>
      </c>
      <c r="H51" s="8">
        <f>SUMIFS(Dados!$I$1:$I$1792,Dados!$B$1:$B$1792,H$7,Dados!$A$1:$A$1792,$A51)</f>
        <v>0</v>
      </c>
      <c r="I51" s="8">
        <f t="shared" si="5"/>
        <v>0</v>
      </c>
      <c r="J51" s="8">
        <f t="shared" si="6"/>
        <v>0</v>
      </c>
      <c r="K51" s="7">
        <f t="shared" si="7"/>
        <v>0</v>
      </c>
      <c r="L51" s="9">
        <f t="shared" si="9"/>
        <v>978411.28000000014</v>
      </c>
      <c r="N51" s="34"/>
    </row>
    <row r="52" spans="1:14" ht="24" customHeight="1" x14ac:dyDescent="0.25">
      <c r="A52" s="65">
        <v>46101</v>
      </c>
      <c r="B52" s="24">
        <f t="shared" si="8"/>
        <v>44</v>
      </c>
      <c r="C52" s="8">
        <f>SUMIFS(Dados!$I$1:$I$1792,Dados!$B$1:$B$1792,C$7,Dados!$A$1:$A$1792,$A52)</f>
        <v>0</v>
      </c>
      <c r="D52" s="8">
        <f>SUMIFS(Dados!$I$1:$I$1792,Dados!$B$1:$B$1792,D$7,Dados!$A$1:$A$1792,$A52)</f>
        <v>0</v>
      </c>
      <c r="E52" s="8">
        <f>SUMIFS(Dados!$I$1:$I$1792,Dados!$B$1:$B$1792,E$7,Dados!$A$1:$A$1792,$A52)</f>
        <v>0</v>
      </c>
      <c r="F52" s="8">
        <f>SUMIFS(Dados!$I$1:$I$1792,Dados!$B$1:$B$1792,F$7,Dados!$A$1:$A$1792,$A52)</f>
        <v>0</v>
      </c>
      <c r="G52" s="8">
        <f>SUMIFS(Dados!$I$1:$I$1792,Dados!$B$1:$B$1792,G$7,Dados!$A$1:$A$1792,$A52)</f>
        <v>0</v>
      </c>
      <c r="H52" s="8">
        <f>SUMIFS(Dados!$I$1:$I$1792,Dados!$B$1:$B$1792,H$7,Dados!$A$1:$A$1792,$A52)</f>
        <v>0</v>
      </c>
      <c r="I52" s="8">
        <f t="shared" si="5"/>
        <v>0</v>
      </c>
      <c r="J52" s="8">
        <f t="shared" si="6"/>
        <v>0</v>
      </c>
      <c r="K52" s="7">
        <f t="shared" si="7"/>
        <v>0</v>
      </c>
      <c r="L52" s="9">
        <f t="shared" si="9"/>
        <v>978411.28000000014</v>
      </c>
      <c r="N52" s="34"/>
    </row>
    <row r="53" spans="1:14" ht="24" customHeight="1" x14ac:dyDescent="0.25">
      <c r="A53" s="65">
        <v>46117</v>
      </c>
      <c r="B53" s="24">
        <f t="shared" si="8"/>
        <v>45</v>
      </c>
      <c r="C53" s="8">
        <f>SUMIFS(Dados!$I$1:$I$1792,Dados!$B$1:$B$1792,C$7,Dados!$A$1:$A$1792,$A53)</f>
        <v>0</v>
      </c>
      <c r="D53" s="8">
        <f>SUMIFS(Dados!$I$1:$I$1792,Dados!$B$1:$B$1792,D$7,Dados!$A$1:$A$1792,$A53)</f>
        <v>0</v>
      </c>
      <c r="E53" s="8">
        <f>SUMIFS(Dados!$I$1:$I$1792,Dados!$B$1:$B$1792,E$7,Dados!$A$1:$A$1792,$A53)</f>
        <v>0</v>
      </c>
      <c r="F53" s="8">
        <f>SUMIFS(Dados!$I$1:$I$1792,Dados!$B$1:$B$1792,F$7,Dados!$A$1:$A$1792,$A53)</f>
        <v>0</v>
      </c>
      <c r="G53" s="8">
        <f>SUMIFS(Dados!$I$1:$I$1792,Dados!$B$1:$B$1792,G$7,Dados!$A$1:$A$1792,$A53)</f>
        <v>0</v>
      </c>
      <c r="H53" s="8">
        <f>SUMIFS(Dados!$I$1:$I$1792,Dados!$B$1:$B$1792,H$7,Dados!$A$1:$A$1792,$A53)</f>
        <v>0</v>
      </c>
      <c r="I53" s="8">
        <f t="shared" si="5"/>
        <v>0</v>
      </c>
      <c r="J53" s="8">
        <f t="shared" si="6"/>
        <v>0</v>
      </c>
      <c r="K53" s="7">
        <f t="shared" si="7"/>
        <v>0</v>
      </c>
      <c r="L53" s="9">
        <f t="shared" si="9"/>
        <v>978411.28000000014</v>
      </c>
      <c r="N53" s="34"/>
    </row>
    <row r="54" spans="1:14" ht="24" customHeight="1" x14ac:dyDescent="0.25">
      <c r="A54" s="65">
        <v>46132</v>
      </c>
      <c r="B54" s="24">
        <f t="shared" si="8"/>
        <v>46</v>
      </c>
      <c r="C54" s="8">
        <f>SUMIFS(Dados!$I$1:$I$1792,Dados!$B$1:$B$1792,C$7,Dados!$A$1:$A$1792,$A54)</f>
        <v>0</v>
      </c>
      <c r="D54" s="8">
        <f>SUMIFS(Dados!$I$1:$I$1792,Dados!$B$1:$B$1792,D$7,Dados!$A$1:$A$1792,$A54)</f>
        <v>0</v>
      </c>
      <c r="E54" s="8">
        <f>SUMIFS(Dados!$I$1:$I$1792,Dados!$B$1:$B$1792,E$7,Dados!$A$1:$A$1792,$A54)</f>
        <v>0</v>
      </c>
      <c r="F54" s="8">
        <f>SUMIFS(Dados!$I$1:$I$1792,Dados!$B$1:$B$1792,F$7,Dados!$A$1:$A$1792,$A54)</f>
        <v>0</v>
      </c>
      <c r="G54" s="8">
        <f>SUMIFS(Dados!$I$1:$I$1792,Dados!$B$1:$B$1792,G$7,Dados!$A$1:$A$1792,$A54)</f>
        <v>0</v>
      </c>
      <c r="H54" s="8">
        <f>SUMIFS(Dados!$I$1:$I$1792,Dados!$B$1:$B$1792,H$7,Dados!$A$1:$A$1792,$A54)</f>
        <v>0</v>
      </c>
      <c r="I54" s="8">
        <f t="shared" si="5"/>
        <v>0</v>
      </c>
      <c r="J54" s="8">
        <f t="shared" si="6"/>
        <v>0</v>
      </c>
      <c r="K54" s="7">
        <f t="shared" si="7"/>
        <v>0</v>
      </c>
      <c r="L54" s="9">
        <f t="shared" si="9"/>
        <v>978411.28000000014</v>
      </c>
      <c r="N54" s="34"/>
    </row>
    <row r="55" spans="1:14" ht="24" customHeight="1" x14ac:dyDescent="0.25">
      <c r="A55" s="65">
        <v>46147</v>
      </c>
      <c r="B55" s="24">
        <f t="shared" si="8"/>
        <v>47</v>
      </c>
      <c r="C55" s="8">
        <f>SUMIFS(Dados!$I$1:$I$1792,Dados!$B$1:$B$1792,C$7,Dados!$A$1:$A$1792,$A55)</f>
        <v>0</v>
      </c>
      <c r="D55" s="8">
        <f>SUMIFS(Dados!$I$1:$I$1792,Dados!$B$1:$B$1792,D$7,Dados!$A$1:$A$1792,$A55)</f>
        <v>0</v>
      </c>
      <c r="E55" s="8">
        <f>SUMIFS(Dados!$I$1:$I$1792,Dados!$B$1:$B$1792,E$7,Dados!$A$1:$A$1792,$A55)</f>
        <v>0</v>
      </c>
      <c r="F55" s="8">
        <f>SUMIFS(Dados!$I$1:$I$1792,Dados!$B$1:$B$1792,F$7,Dados!$A$1:$A$1792,$A55)</f>
        <v>0</v>
      </c>
      <c r="G55" s="8">
        <f>SUMIFS(Dados!$I$1:$I$1792,Dados!$B$1:$B$1792,G$7,Dados!$A$1:$A$1792,$A55)</f>
        <v>0</v>
      </c>
      <c r="H55" s="8">
        <f>SUMIFS(Dados!$I$1:$I$1792,Dados!$B$1:$B$1792,H$7,Dados!$A$1:$A$1792,$A55)</f>
        <v>0</v>
      </c>
      <c r="I55" s="8">
        <f t="shared" si="5"/>
        <v>0</v>
      </c>
      <c r="J55" s="8">
        <f t="shared" si="6"/>
        <v>0</v>
      </c>
      <c r="K55" s="7">
        <f t="shared" si="7"/>
        <v>0</v>
      </c>
      <c r="L55" s="9">
        <f t="shared" si="9"/>
        <v>978411.28000000014</v>
      </c>
      <c r="N55" s="34"/>
    </row>
    <row r="56" spans="1:14" ht="24" customHeight="1" x14ac:dyDescent="0.25">
      <c r="A56" s="65">
        <v>46162</v>
      </c>
      <c r="B56" s="24">
        <f t="shared" si="8"/>
        <v>48</v>
      </c>
      <c r="C56" s="8">
        <f>SUMIFS(Dados!$I$1:$I$1792,Dados!$B$1:$B$1792,C$7,Dados!$A$1:$A$1792,$A56)</f>
        <v>0</v>
      </c>
      <c r="D56" s="8">
        <f>SUMIFS(Dados!$I$1:$I$1792,Dados!$B$1:$B$1792,D$7,Dados!$A$1:$A$1792,$A56)</f>
        <v>0</v>
      </c>
      <c r="E56" s="8">
        <f>SUMIFS(Dados!$I$1:$I$1792,Dados!$B$1:$B$1792,E$7,Dados!$A$1:$A$1792,$A56)</f>
        <v>0</v>
      </c>
      <c r="F56" s="8">
        <f>SUMIFS(Dados!$I$1:$I$1792,Dados!$B$1:$B$1792,F$7,Dados!$A$1:$A$1792,$A56)</f>
        <v>0</v>
      </c>
      <c r="G56" s="8">
        <f>SUMIFS(Dados!$I$1:$I$1792,Dados!$B$1:$B$1792,G$7,Dados!$A$1:$A$1792,$A56)</f>
        <v>0</v>
      </c>
      <c r="H56" s="8">
        <f>SUMIFS(Dados!$I$1:$I$1792,Dados!$B$1:$B$1792,H$7,Dados!$A$1:$A$1792,$A56)</f>
        <v>0</v>
      </c>
      <c r="I56" s="8">
        <f t="shared" si="5"/>
        <v>0</v>
      </c>
      <c r="J56" s="8">
        <f t="shared" si="6"/>
        <v>0</v>
      </c>
      <c r="K56" s="7">
        <f t="shared" si="7"/>
        <v>0</v>
      </c>
      <c r="L56" s="9">
        <f t="shared" si="9"/>
        <v>978411.28000000014</v>
      </c>
      <c r="N56" s="34"/>
    </row>
    <row r="57" spans="1:14" ht="24" customHeight="1" x14ac:dyDescent="0.25">
      <c r="A57" s="65">
        <v>46178</v>
      </c>
      <c r="B57" s="24">
        <f t="shared" si="8"/>
        <v>49</v>
      </c>
      <c r="C57" s="8">
        <f>SUMIFS(Dados!$I$1:$I$1792,Dados!$B$1:$B$1792,C$7,Dados!$A$1:$A$1792,$A57)</f>
        <v>0</v>
      </c>
      <c r="D57" s="8">
        <f>SUMIFS(Dados!$I$1:$I$1792,Dados!$B$1:$B$1792,D$7,Dados!$A$1:$A$1792,$A57)</f>
        <v>0</v>
      </c>
      <c r="E57" s="8">
        <f>SUMIFS(Dados!$I$1:$I$1792,Dados!$B$1:$B$1792,E$7,Dados!$A$1:$A$1792,$A57)</f>
        <v>0</v>
      </c>
      <c r="F57" s="8">
        <f>SUMIFS(Dados!$I$1:$I$1792,Dados!$B$1:$B$1792,F$7,Dados!$A$1:$A$1792,$A57)</f>
        <v>0</v>
      </c>
      <c r="G57" s="8">
        <f>SUMIFS(Dados!$I$1:$I$1792,Dados!$B$1:$B$1792,G$7,Dados!$A$1:$A$1792,$A57)</f>
        <v>0</v>
      </c>
      <c r="H57" s="8">
        <f>SUMIFS(Dados!$I$1:$I$1792,Dados!$B$1:$B$1792,H$7,Dados!$A$1:$A$1792,$A57)</f>
        <v>0</v>
      </c>
      <c r="I57" s="8">
        <f t="shared" si="5"/>
        <v>0</v>
      </c>
      <c r="J57" s="8">
        <f t="shared" si="6"/>
        <v>0</v>
      </c>
      <c r="K57" s="7">
        <f t="shared" si="7"/>
        <v>0</v>
      </c>
      <c r="L57" s="9">
        <f t="shared" si="9"/>
        <v>978411.28000000014</v>
      </c>
      <c r="N57" s="34"/>
    </row>
    <row r="58" spans="1:14" ht="24" customHeight="1" x14ac:dyDescent="0.25">
      <c r="A58" s="65">
        <v>46193</v>
      </c>
      <c r="B58" s="24">
        <f t="shared" si="8"/>
        <v>50</v>
      </c>
      <c r="C58" s="8">
        <f>SUMIFS(Dados!$I$1:$I$1792,Dados!$B$1:$B$1792,C$7,Dados!$A$1:$A$1792,$A58)</f>
        <v>0</v>
      </c>
      <c r="D58" s="8">
        <f>SUMIFS(Dados!$I$1:$I$1792,Dados!$B$1:$B$1792,D$7,Dados!$A$1:$A$1792,$A58)</f>
        <v>0</v>
      </c>
      <c r="E58" s="8">
        <f>SUMIFS(Dados!$I$1:$I$1792,Dados!$B$1:$B$1792,E$7,Dados!$A$1:$A$1792,$A58)</f>
        <v>0</v>
      </c>
      <c r="F58" s="8">
        <f>SUMIFS(Dados!$I$1:$I$1792,Dados!$B$1:$B$1792,F$7,Dados!$A$1:$A$1792,$A58)</f>
        <v>0</v>
      </c>
      <c r="G58" s="8">
        <f>SUMIFS(Dados!$I$1:$I$1792,Dados!$B$1:$B$1792,G$7,Dados!$A$1:$A$1792,$A58)</f>
        <v>0</v>
      </c>
      <c r="H58" s="8">
        <f>SUMIFS(Dados!$I$1:$I$1792,Dados!$B$1:$B$1792,H$7,Dados!$A$1:$A$1792,$A58)</f>
        <v>0</v>
      </c>
      <c r="I58" s="8">
        <f t="shared" si="5"/>
        <v>0</v>
      </c>
      <c r="J58" s="8">
        <f t="shared" si="6"/>
        <v>0</v>
      </c>
      <c r="K58" s="7">
        <f t="shared" si="7"/>
        <v>0</v>
      </c>
      <c r="L58" s="9">
        <f t="shared" si="9"/>
        <v>978411.28000000014</v>
      </c>
      <c r="N58" s="34"/>
    </row>
    <row r="59" spans="1:14" ht="24" customHeight="1" x14ac:dyDescent="0.25">
      <c r="A59" s="65">
        <v>46208</v>
      </c>
      <c r="B59" s="24">
        <f t="shared" si="8"/>
        <v>51</v>
      </c>
      <c r="C59" s="8">
        <f>SUMIFS(Dados!$I$1:$I$1792,Dados!$B$1:$B$1792,C$7,Dados!$A$1:$A$1792,$A59)</f>
        <v>0</v>
      </c>
      <c r="D59" s="8">
        <f>SUMIFS(Dados!$I$1:$I$1792,Dados!$B$1:$B$1792,D$7,Dados!$A$1:$A$1792,$A59)</f>
        <v>0</v>
      </c>
      <c r="E59" s="8">
        <f>SUMIFS(Dados!$I$1:$I$1792,Dados!$B$1:$B$1792,E$7,Dados!$A$1:$A$1792,$A59)</f>
        <v>0</v>
      </c>
      <c r="F59" s="8">
        <f>SUMIFS(Dados!$I$1:$I$1792,Dados!$B$1:$B$1792,F$7,Dados!$A$1:$A$1792,$A59)</f>
        <v>0</v>
      </c>
      <c r="G59" s="8">
        <f>SUMIFS(Dados!$I$1:$I$1792,Dados!$B$1:$B$1792,G$7,Dados!$A$1:$A$1792,$A59)</f>
        <v>0</v>
      </c>
      <c r="H59" s="8">
        <f>SUMIFS(Dados!$I$1:$I$1792,Dados!$B$1:$B$1792,H$7,Dados!$A$1:$A$1792,$A59)</f>
        <v>0</v>
      </c>
      <c r="I59" s="8">
        <f t="shared" si="5"/>
        <v>0</v>
      </c>
      <c r="J59" s="8">
        <f t="shared" si="6"/>
        <v>0</v>
      </c>
      <c r="K59" s="7">
        <f t="shared" si="7"/>
        <v>0</v>
      </c>
      <c r="L59" s="9">
        <f t="shared" si="9"/>
        <v>978411.28000000014</v>
      </c>
      <c r="N59" s="34"/>
    </row>
    <row r="60" spans="1:14" ht="24" customHeight="1" x14ac:dyDescent="0.25">
      <c r="A60" s="65">
        <v>46223</v>
      </c>
      <c r="B60" s="24">
        <f t="shared" si="8"/>
        <v>52</v>
      </c>
      <c r="C60" s="8">
        <f>SUMIFS(Dados!$I$1:$I$1792,Dados!$B$1:$B$1792,C$7,Dados!$A$1:$A$1792,$A60)</f>
        <v>0</v>
      </c>
      <c r="D60" s="8">
        <f>SUMIFS(Dados!$I$1:$I$1792,Dados!$B$1:$B$1792,D$7,Dados!$A$1:$A$1792,$A60)</f>
        <v>0</v>
      </c>
      <c r="E60" s="8">
        <f>SUMIFS(Dados!$I$1:$I$1792,Dados!$B$1:$B$1792,E$7,Dados!$A$1:$A$1792,$A60)</f>
        <v>0</v>
      </c>
      <c r="F60" s="8">
        <f>SUMIFS(Dados!$I$1:$I$1792,Dados!$B$1:$B$1792,F$7,Dados!$A$1:$A$1792,$A60)</f>
        <v>0</v>
      </c>
      <c r="G60" s="8">
        <f>SUMIFS(Dados!$I$1:$I$1792,Dados!$B$1:$B$1792,G$7,Dados!$A$1:$A$1792,$A60)</f>
        <v>0</v>
      </c>
      <c r="H60" s="8">
        <f>SUMIFS(Dados!$I$1:$I$1792,Dados!$B$1:$B$1792,H$7,Dados!$A$1:$A$1792,$A60)</f>
        <v>0</v>
      </c>
      <c r="I60" s="8">
        <f t="shared" si="5"/>
        <v>0</v>
      </c>
      <c r="J60" s="8">
        <f t="shared" si="6"/>
        <v>0</v>
      </c>
      <c r="K60" s="7">
        <f t="shared" si="7"/>
        <v>0</v>
      </c>
      <c r="L60" s="9">
        <f t="shared" si="9"/>
        <v>978411.28000000014</v>
      </c>
      <c r="N60" s="34"/>
    </row>
    <row r="61" spans="1:14" ht="24" customHeight="1" x14ac:dyDescent="0.25">
      <c r="A61" s="65">
        <v>46239</v>
      </c>
      <c r="B61" s="24">
        <f t="shared" si="8"/>
        <v>53</v>
      </c>
      <c r="C61" s="8">
        <f>SUMIFS(Dados!$I$1:$I$1792,Dados!$B$1:$B$1792,C$7,Dados!$A$1:$A$1792,$A61)</f>
        <v>0</v>
      </c>
      <c r="D61" s="8">
        <f>SUMIFS(Dados!$I$1:$I$1792,Dados!$B$1:$B$1792,D$7,Dados!$A$1:$A$1792,$A61)</f>
        <v>0</v>
      </c>
      <c r="E61" s="8">
        <f>SUMIFS(Dados!$I$1:$I$1792,Dados!$B$1:$B$1792,E$7,Dados!$A$1:$A$1792,$A61)</f>
        <v>0</v>
      </c>
      <c r="F61" s="8">
        <f>SUMIFS(Dados!$I$1:$I$1792,Dados!$B$1:$B$1792,F$7,Dados!$A$1:$A$1792,$A61)</f>
        <v>0</v>
      </c>
      <c r="G61" s="8">
        <f>SUMIFS(Dados!$I$1:$I$1792,Dados!$B$1:$B$1792,G$7,Dados!$A$1:$A$1792,$A61)</f>
        <v>0</v>
      </c>
      <c r="H61" s="8">
        <f>SUMIFS(Dados!$I$1:$I$1792,Dados!$B$1:$B$1792,H$7,Dados!$A$1:$A$1792,$A61)</f>
        <v>0</v>
      </c>
      <c r="I61" s="8">
        <f t="shared" si="5"/>
        <v>0</v>
      </c>
      <c r="J61" s="8">
        <f t="shared" si="6"/>
        <v>0</v>
      </c>
      <c r="K61" s="7">
        <f t="shared" si="7"/>
        <v>0</v>
      </c>
      <c r="L61" s="9">
        <f t="shared" si="9"/>
        <v>978411.28000000014</v>
      </c>
      <c r="N61" s="34"/>
    </row>
    <row r="62" spans="1:14" ht="24" customHeight="1" x14ac:dyDescent="0.25">
      <c r="A62" s="65">
        <v>46254</v>
      </c>
      <c r="B62" s="24">
        <f t="shared" si="8"/>
        <v>54</v>
      </c>
      <c r="C62" s="8">
        <f>SUMIFS(Dados!$I$1:$I$1792,Dados!$B$1:$B$1792,C$7,Dados!$A$1:$A$1792,$A62)</f>
        <v>0</v>
      </c>
      <c r="D62" s="8">
        <f>SUMIFS(Dados!$I$1:$I$1792,Dados!$B$1:$B$1792,D$7,Dados!$A$1:$A$1792,$A62)</f>
        <v>0</v>
      </c>
      <c r="E62" s="8">
        <f>SUMIFS(Dados!$I$1:$I$1792,Dados!$B$1:$B$1792,E$7,Dados!$A$1:$A$1792,$A62)</f>
        <v>0</v>
      </c>
      <c r="F62" s="8">
        <f>SUMIFS(Dados!$I$1:$I$1792,Dados!$B$1:$B$1792,F$7,Dados!$A$1:$A$1792,$A62)</f>
        <v>0</v>
      </c>
      <c r="G62" s="8">
        <f>SUMIFS(Dados!$I$1:$I$1792,Dados!$B$1:$B$1792,G$7,Dados!$A$1:$A$1792,$A62)</f>
        <v>0</v>
      </c>
      <c r="H62" s="8">
        <f>SUMIFS(Dados!$I$1:$I$1792,Dados!$B$1:$B$1792,H$7,Dados!$A$1:$A$1792,$A62)</f>
        <v>0</v>
      </c>
      <c r="I62" s="8">
        <f t="shared" si="5"/>
        <v>0</v>
      </c>
      <c r="J62" s="8">
        <f t="shared" si="6"/>
        <v>0</v>
      </c>
      <c r="K62" s="7">
        <f t="shared" si="7"/>
        <v>0</v>
      </c>
      <c r="L62" s="9">
        <f t="shared" si="9"/>
        <v>978411.28000000014</v>
      </c>
      <c r="N62" s="34"/>
    </row>
    <row r="63" spans="1:14" ht="24" customHeight="1" x14ac:dyDescent="0.25">
      <c r="A63" s="65">
        <v>46270</v>
      </c>
      <c r="B63" s="24">
        <f t="shared" si="8"/>
        <v>55</v>
      </c>
      <c r="C63" s="8">
        <f>SUMIFS(Dados!$I$1:$I$1792,Dados!$B$1:$B$1792,C$7,Dados!$A$1:$A$1792,$A63)</f>
        <v>0</v>
      </c>
      <c r="D63" s="8">
        <f>SUMIFS(Dados!$I$1:$I$1792,Dados!$B$1:$B$1792,D$7,Dados!$A$1:$A$1792,$A63)</f>
        <v>0</v>
      </c>
      <c r="E63" s="8">
        <f>SUMIFS(Dados!$I$1:$I$1792,Dados!$B$1:$B$1792,E$7,Dados!$A$1:$A$1792,$A63)</f>
        <v>0</v>
      </c>
      <c r="F63" s="8">
        <f>SUMIFS(Dados!$I$1:$I$1792,Dados!$B$1:$B$1792,F$7,Dados!$A$1:$A$1792,$A63)</f>
        <v>0</v>
      </c>
      <c r="G63" s="8">
        <f>SUMIFS(Dados!$I$1:$I$1792,Dados!$B$1:$B$1792,G$7,Dados!$A$1:$A$1792,$A63)</f>
        <v>0</v>
      </c>
      <c r="H63" s="8">
        <f>SUMIFS(Dados!$I$1:$I$1792,Dados!$B$1:$B$1792,H$7,Dados!$A$1:$A$1792,$A63)</f>
        <v>0</v>
      </c>
      <c r="I63" s="8">
        <f t="shared" si="5"/>
        <v>0</v>
      </c>
      <c r="J63" s="8">
        <f t="shared" si="6"/>
        <v>0</v>
      </c>
      <c r="K63" s="7">
        <f t="shared" si="7"/>
        <v>0</v>
      </c>
      <c r="L63" s="9">
        <f t="shared" si="9"/>
        <v>978411.28000000014</v>
      </c>
      <c r="N63" s="34"/>
    </row>
    <row r="64" spans="1:14" ht="24" customHeight="1" x14ac:dyDescent="0.25">
      <c r="A64" s="65">
        <v>46285</v>
      </c>
      <c r="B64" s="24">
        <f t="shared" si="8"/>
        <v>56</v>
      </c>
      <c r="C64" s="8">
        <f>SUMIFS(Dados!$I$1:$I$1792,Dados!$B$1:$B$1792,C$7,Dados!$A$1:$A$1792,$A64)</f>
        <v>0</v>
      </c>
      <c r="D64" s="8">
        <f>SUMIFS(Dados!$I$1:$I$1792,Dados!$B$1:$B$1792,D$7,Dados!$A$1:$A$1792,$A64)</f>
        <v>0</v>
      </c>
      <c r="E64" s="8">
        <f>SUMIFS(Dados!$I$1:$I$1792,Dados!$B$1:$B$1792,E$7,Dados!$A$1:$A$1792,$A64)</f>
        <v>0</v>
      </c>
      <c r="F64" s="8">
        <f>SUMIFS(Dados!$I$1:$I$1792,Dados!$B$1:$B$1792,F$7,Dados!$A$1:$A$1792,$A64)</f>
        <v>0</v>
      </c>
      <c r="G64" s="8">
        <f>SUMIFS(Dados!$I$1:$I$1792,Dados!$B$1:$B$1792,G$7,Dados!$A$1:$A$1792,$A64)</f>
        <v>0</v>
      </c>
      <c r="H64" s="8">
        <f>SUMIFS(Dados!$I$1:$I$1792,Dados!$B$1:$B$1792,H$7,Dados!$A$1:$A$1792,$A64)</f>
        <v>0</v>
      </c>
      <c r="I64" s="8">
        <f t="shared" si="5"/>
        <v>0</v>
      </c>
      <c r="J64" s="8">
        <f t="shared" si="6"/>
        <v>0</v>
      </c>
      <c r="K64" s="7">
        <f t="shared" si="7"/>
        <v>0</v>
      </c>
      <c r="L64" s="9">
        <f t="shared" si="9"/>
        <v>978411.28000000014</v>
      </c>
      <c r="N64" s="34"/>
    </row>
    <row r="65" spans="1:14" ht="24" customHeight="1" x14ac:dyDescent="0.25">
      <c r="A65" s="65">
        <v>46300</v>
      </c>
      <c r="B65" s="24">
        <f t="shared" si="8"/>
        <v>57</v>
      </c>
      <c r="C65" s="8">
        <f>SUMIFS(Dados!$I$1:$I$1792,Dados!$B$1:$B$1792,C$7,Dados!$A$1:$A$1792,$A65)</f>
        <v>0</v>
      </c>
      <c r="D65" s="8">
        <f>SUMIFS(Dados!$I$1:$I$1792,Dados!$B$1:$B$1792,D$7,Dados!$A$1:$A$1792,$A65)</f>
        <v>0</v>
      </c>
      <c r="E65" s="8">
        <f>SUMIFS(Dados!$I$1:$I$1792,Dados!$B$1:$B$1792,E$7,Dados!$A$1:$A$1792,$A65)</f>
        <v>0</v>
      </c>
      <c r="F65" s="8">
        <f>SUMIFS(Dados!$I$1:$I$1792,Dados!$B$1:$B$1792,F$7,Dados!$A$1:$A$1792,$A65)</f>
        <v>0</v>
      </c>
      <c r="G65" s="8">
        <f>SUMIFS(Dados!$I$1:$I$1792,Dados!$B$1:$B$1792,G$7,Dados!$A$1:$A$1792,$A65)</f>
        <v>0</v>
      </c>
      <c r="H65" s="8">
        <f>SUMIFS(Dados!$I$1:$I$1792,Dados!$B$1:$B$1792,H$7,Dados!$A$1:$A$1792,$A65)</f>
        <v>0</v>
      </c>
      <c r="I65" s="8">
        <f t="shared" si="5"/>
        <v>0</v>
      </c>
      <c r="J65" s="8">
        <f t="shared" si="6"/>
        <v>0</v>
      </c>
      <c r="K65" s="7">
        <f t="shared" si="7"/>
        <v>0</v>
      </c>
      <c r="L65" s="9">
        <f t="shared" si="9"/>
        <v>978411.28000000014</v>
      </c>
      <c r="N65" s="34"/>
    </row>
    <row r="66" spans="1:14" ht="24" customHeight="1" x14ac:dyDescent="0.25">
      <c r="A66" s="65">
        <v>46315</v>
      </c>
      <c r="B66" s="24">
        <f t="shared" si="8"/>
        <v>58</v>
      </c>
      <c r="C66" s="8">
        <f>SUMIFS(Dados!$I$1:$I$1792,Dados!$B$1:$B$1792,C$7,Dados!$A$1:$A$1792,$A66)</f>
        <v>0</v>
      </c>
      <c r="D66" s="8">
        <f>SUMIFS(Dados!$I$1:$I$1792,Dados!$B$1:$B$1792,D$7,Dados!$A$1:$A$1792,$A66)</f>
        <v>0</v>
      </c>
      <c r="E66" s="8">
        <f>SUMIFS(Dados!$I$1:$I$1792,Dados!$B$1:$B$1792,E$7,Dados!$A$1:$A$1792,$A66)</f>
        <v>0</v>
      </c>
      <c r="F66" s="8">
        <f>SUMIFS(Dados!$I$1:$I$1792,Dados!$B$1:$B$1792,F$7,Dados!$A$1:$A$1792,$A66)</f>
        <v>0</v>
      </c>
      <c r="G66" s="8">
        <f>SUMIFS(Dados!$I$1:$I$1792,Dados!$B$1:$B$1792,G$7,Dados!$A$1:$A$1792,$A66)</f>
        <v>0</v>
      </c>
      <c r="H66" s="8">
        <f>SUMIFS(Dados!$I$1:$I$1792,Dados!$B$1:$B$1792,H$7,Dados!$A$1:$A$1792,$A66)</f>
        <v>0</v>
      </c>
      <c r="I66" s="8">
        <f t="shared" si="5"/>
        <v>0</v>
      </c>
      <c r="J66" s="8">
        <f t="shared" si="6"/>
        <v>0</v>
      </c>
      <c r="K66" s="7">
        <f t="shared" si="7"/>
        <v>0</v>
      </c>
      <c r="L66" s="9">
        <f t="shared" si="9"/>
        <v>978411.28000000014</v>
      </c>
      <c r="N66" s="34"/>
    </row>
    <row r="67" spans="1:14" ht="24" customHeight="1" x14ac:dyDescent="0.25">
      <c r="A67" s="65">
        <v>46331</v>
      </c>
      <c r="B67" s="24">
        <f t="shared" si="8"/>
        <v>59</v>
      </c>
      <c r="C67" s="8">
        <f>SUMIFS(Dados!$I$1:$I$1792,Dados!$B$1:$B$1792,C$7,Dados!$A$1:$A$1792,$A67)</f>
        <v>0</v>
      </c>
      <c r="D67" s="8">
        <f>SUMIFS(Dados!$I$1:$I$1792,Dados!$B$1:$B$1792,D$7,Dados!$A$1:$A$1792,$A67)</f>
        <v>0</v>
      </c>
      <c r="E67" s="8">
        <f>SUMIFS(Dados!$I$1:$I$1792,Dados!$B$1:$B$1792,E$7,Dados!$A$1:$A$1792,$A67)</f>
        <v>0</v>
      </c>
      <c r="F67" s="8">
        <f>SUMIFS(Dados!$I$1:$I$1792,Dados!$B$1:$B$1792,F$7,Dados!$A$1:$A$1792,$A67)</f>
        <v>0</v>
      </c>
      <c r="G67" s="8">
        <f>SUMIFS(Dados!$I$1:$I$1792,Dados!$B$1:$B$1792,G$7,Dados!$A$1:$A$1792,$A67)</f>
        <v>0</v>
      </c>
      <c r="H67" s="8">
        <f>SUMIFS(Dados!$I$1:$I$1792,Dados!$B$1:$B$1792,H$7,Dados!$A$1:$A$1792,$A67)</f>
        <v>0</v>
      </c>
      <c r="I67" s="8">
        <f t="shared" si="5"/>
        <v>0</v>
      </c>
      <c r="J67" s="8">
        <f t="shared" si="6"/>
        <v>0</v>
      </c>
      <c r="K67" s="7">
        <f t="shared" si="7"/>
        <v>0</v>
      </c>
      <c r="L67" s="9">
        <f t="shared" si="9"/>
        <v>978411.28000000014</v>
      </c>
      <c r="N67" s="34"/>
    </row>
    <row r="68" spans="1:14" ht="24" customHeight="1" x14ac:dyDescent="0.25">
      <c r="A68" s="65">
        <v>46346</v>
      </c>
      <c r="B68" s="24">
        <f t="shared" si="8"/>
        <v>60</v>
      </c>
      <c r="C68" s="8">
        <f>SUMIFS(Dados!$I$1:$I$1792,Dados!$B$1:$B$1792,C$7,Dados!$A$1:$A$1792,$A68)</f>
        <v>0</v>
      </c>
      <c r="D68" s="8">
        <f>SUMIFS(Dados!$I$1:$I$1792,Dados!$B$1:$B$1792,D$7,Dados!$A$1:$A$1792,$A68)</f>
        <v>0</v>
      </c>
      <c r="E68" s="8">
        <f>SUMIFS(Dados!$I$1:$I$1792,Dados!$B$1:$B$1792,E$7,Dados!$A$1:$A$1792,$A68)</f>
        <v>0</v>
      </c>
      <c r="F68" s="8">
        <f>SUMIFS(Dados!$I$1:$I$1792,Dados!$B$1:$B$1792,F$7,Dados!$A$1:$A$1792,$A68)</f>
        <v>0</v>
      </c>
      <c r="G68" s="8">
        <f>SUMIFS(Dados!$I$1:$I$1792,Dados!$B$1:$B$1792,G$7,Dados!$A$1:$A$1792,$A68)</f>
        <v>0</v>
      </c>
      <c r="H68" s="8">
        <f>SUMIFS(Dados!$I$1:$I$1792,Dados!$B$1:$B$1792,H$7,Dados!$A$1:$A$1792,$A68)</f>
        <v>0</v>
      </c>
      <c r="I68" s="8">
        <f t="shared" si="5"/>
        <v>0</v>
      </c>
      <c r="J68" s="8">
        <f t="shared" si="6"/>
        <v>0</v>
      </c>
      <c r="K68" s="7">
        <f t="shared" si="7"/>
        <v>0</v>
      </c>
      <c r="L68" s="9">
        <f t="shared" si="9"/>
        <v>978411.28000000014</v>
      </c>
      <c r="N68" s="34"/>
    </row>
    <row r="69" spans="1:14" ht="24" customHeight="1" x14ac:dyDescent="0.25">
      <c r="A69" s="65">
        <v>46361</v>
      </c>
      <c r="B69" s="24">
        <f t="shared" si="8"/>
        <v>61</v>
      </c>
      <c r="C69" s="8">
        <f>SUMIFS(Dados!$I$1:$I$1792,Dados!$B$1:$B$1792,C$7,Dados!$A$1:$A$1792,$A69)</f>
        <v>0</v>
      </c>
      <c r="D69" s="8">
        <f>SUMIFS(Dados!$I$1:$I$1792,Dados!$B$1:$B$1792,D$7,Dados!$A$1:$A$1792,$A69)</f>
        <v>0</v>
      </c>
      <c r="E69" s="8">
        <f>SUMIFS(Dados!$I$1:$I$1792,Dados!$B$1:$B$1792,E$7,Dados!$A$1:$A$1792,$A69)</f>
        <v>0</v>
      </c>
      <c r="F69" s="8">
        <f>SUMIFS(Dados!$I$1:$I$1792,Dados!$B$1:$B$1792,F$7,Dados!$A$1:$A$1792,$A69)</f>
        <v>0</v>
      </c>
      <c r="G69" s="8">
        <f>SUMIFS(Dados!$I$1:$I$1792,Dados!$B$1:$B$1792,G$7,Dados!$A$1:$A$1792,$A69)</f>
        <v>0</v>
      </c>
      <c r="H69" s="8">
        <f>SUMIFS(Dados!$I$1:$I$1792,Dados!$B$1:$B$1792,H$7,Dados!$A$1:$A$1792,$A69)</f>
        <v>0</v>
      </c>
      <c r="I69" s="8">
        <f t="shared" si="5"/>
        <v>0</v>
      </c>
      <c r="J69" s="8">
        <f t="shared" si="6"/>
        <v>0</v>
      </c>
      <c r="K69" s="7">
        <f t="shared" si="7"/>
        <v>0</v>
      </c>
      <c r="L69" s="9">
        <f t="shared" si="9"/>
        <v>978411.28000000014</v>
      </c>
      <c r="N69" s="34"/>
    </row>
    <row r="70" spans="1:14" ht="24" customHeight="1" x14ac:dyDescent="0.25">
      <c r="A70" s="65">
        <v>46376</v>
      </c>
      <c r="B70" s="24">
        <f t="shared" si="8"/>
        <v>62</v>
      </c>
      <c r="C70" s="8">
        <f>SUMIFS(Dados!$I$1:$I$1792,Dados!$B$1:$B$1792,C$7,Dados!$A$1:$A$1792,$A70)</f>
        <v>0</v>
      </c>
      <c r="D70" s="8">
        <f>SUMIFS(Dados!$I$1:$I$1792,Dados!$B$1:$B$1792,D$7,Dados!$A$1:$A$1792,$A70)</f>
        <v>0</v>
      </c>
      <c r="E70" s="8">
        <f>SUMIFS(Dados!$I$1:$I$1792,Dados!$B$1:$B$1792,E$7,Dados!$A$1:$A$1792,$A70)</f>
        <v>0</v>
      </c>
      <c r="F70" s="8">
        <f>SUMIFS(Dados!$I$1:$I$1792,Dados!$B$1:$B$1792,F$7,Dados!$A$1:$A$1792,$A70)</f>
        <v>0</v>
      </c>
      <c r="G70" s="8">
        <f>SUMIFS(Dados!$I$1:$I$1792,Dados!$B$1:$B$1792,G$7,Dados!$A$1:$A$1792,$A70)</f>
        <v>0</v>
      </c>
      <c r="H70" s="8">
        <f>SUMIFS(Dados!$I$1:$I$1792,Dados!$B$1:$B$1792,H$7,Dados!$A$1:$A$1792,$A70)</f>
        <v>0</v>
      </c>
      <c r="I70" s="8">
        <f t="shared" si="5"/>
        <v>0</v>
      </c>
      <c r="J70" s="8">
        <f t="shared" si="6"/>
        <v>0</v>
      </c>
      <c r="K70" s="7">
        <f t="shared" si="7"/>
        <v>0</v>
      </c>
      <c r="L70" s="9">
        <f t="shared" si="9"/>
        <v>978411.28000000014</v>
      </c>
      <c r="N70" s="34"/>
    </row>
    <row r="71" spans="1:14" ht="24" customHeight="1" x14ac:dyDescent="0.25">
      <c r="A71" s="65">
        <v>46392</v>
      </c>
      <c r="B71" s="24">
        <f t="shared" si="8"/>
        <v>63</v>
      </c>
      <c r="C71" s="8">
        <f>SUMIFS(Dados!$I$1:$I$1792,Dados!$B$1:$B$1792,C$7,Dados!$A$1:$A$1792,$A71)</f>
        <v>0</v>
      </c>
      <c r="D71" s="8">
        <f>SUMIFS(Dados!$I$1:$I$1792,Dados!$B$1:$B$1792,D$7,Dados!$A$1:$A$1792,$A71)</f>
        <v>0</v>
      </c>
      <c r="E71" s="8">
        <f>SUMIFS(Dados!$I$1:$I$1792,Dados!$B$1:$B$1792,E$7,Dados!$A$1:$A$1792,$A71)</f>
        <v>0</v>
      </c>
      <c r="F71" s="8">
        <f>SUMIFS(Dados!$I$1:$I$1792,Dados!$B$1:$B$1792,F$7,Dados!$A$1:$A$1792,$A71)</f>
        <v>0</v>
      </c>
      <c r="G71" s="8">
        <f>SUMIFS(Dados!$I$1:$I$1792,Dados!$B$1:$B$1792,G$7,Dados!$A$1:$A$1792,$A71)</f>
        <v>0</v>
      </c>
      <c r="H71" s="8">
        <f>SUMIFS(Dados!$I$1:$I$1792,Dados!$B$1:$B$1792,H$7,Dados!$A$1:$A$1792,$A71)</f>
        <v>0</v>
      </c>
      <c r="I71" s="8">
        <f t="shared" si="5"/>
        <v>0</v>
      </c>
      <c r="J71" s="8">
        <f t="shared" si="6"/>
        <v>0</v>
      </c>
      <c r="K71" s="7">
        <f t="shared" si="7"/>
        <v>0</v>
      </c>
      <c r="L71" s="9">
        <f t="shared" si="9"/>
        <v>978411.28000000014</v>
      </c>
      <c r="N71" s="34"/>
    </row>
    <row r="72" spans="1:14" ht="24" customHeight="1" x14ac:dyDescent="0.25">
      <c r="A72" s="65">
        <v>46407</v>
      </c>
      <c r="B72" s="24">
        <f t="shared" si="8"/>
        <v>64</v>
      </c>
      <c r="C72" s="8">
        <f>SUMIFS(Dados!$I$1:$I$1792,Dados!$B$1:$B$1792,C$7,Dados!$A$1:$A$1792,$A72)</f>
        <v>0</v>
      </c>
      <c r="D72" s="8">
        <f>SUMIFS(Dados!$I$1:$I$1792,Dados!$B$1:$B$1792,D$7,Dados!$A$1:$A$1792,$A72)</f>
        <v>0</v>
      </c>
      <c r="E72" s="8">
        <f>SUMIFS(Dados!$I$1:$I$1792,Dados!$B$1:$B$1792,E$7,Dados!$A$1:$A$1792,$A72)</f>
        <v>0</v>
      </c>
      <c r="F72" s="8">
        <f>SUMIFS(Dados!$I$1:$I$1792,Dados!$B$1:$B$1792,F$7,Dados!$A$1:$A$1792,$A72)</f>
        <v>0</v>
      </c>
      <c r="G72" s="8">
        <f>SUMIFS(Dados!$I$1:$I$1792,Dados!$B$1:$B$1792,G$7,Dados!$A$1:$A$1792,$A72)</f>
        <v>0</v>
      </c>
      <c r="H72" s="8">
        <f>SUMIFS(Dados!$I$1:$I$1792,Dados!$B$1:$B$1792,H$7,Dados!$A$1:$A$1792,$A72)</f>
        <v>0</v>
      </c>
      <c r="I72" s="8">
        <f t="shared" si="5"/>
        <v>0</v>
      </c>
      <c r="J72" s="8">
        <f t="shared" si="6"/>
        <v>0</v>
      </c>
      <c r="K72" s="7">
        <f t="shared" si="7"/>
        <v>0</v>
      </c>
      <c r="L72" s="9">
        <f t="shared" si="9"/>
        <v>978411.28000000014</v>
      </c>
      <c r="N72" s="34"/>
    </row>
    <row r="73" spans="1:14" ht="24" customHeight="1" x14ac:dyDescent="0.25">
      <c r="A73" s="65">
        <v>46423</v>
      </c>
      <c r="B73" s="24">
        <f t="shared" si="8"/>
        <v>65</v>
      </c>
      <c r="C73" s="8">
        <f>SUMIFS(Dados!$I$1:$I$1792,Dados!$B$1:$B$1792,C$7,Dados!$A$1:$A$1792,$A73)</f>
        <v>0</v>
      </c>
      <c r="D73" s="8">
        <f>SUMIFS(Dados!$I$1:$I$1792,Dados!$B$1:$B$1792,D$7,Dados!$A$1:$A$1792,$A73)</f>
        <v>0</v>
      </c>
      <c r="E73" s="8">
        <f>SUMIFS(Dados!$I$1:$I$1792,Dados!$B$1:$B$1792,E$7,Dados!$A$1:$A$1792,$A73)</f>
        <v>0</v>
      </c>
      <c r="F73" s="8">
        <f>SUMIFS(Dados!$I$1:$I$1792,Dados!$B$1:$B$1792,F$7,Dados!$A$1:$A$1792,$A73)</f>
        <v>0</v>
      </c>
      <c r="G73" s="8">
        <f>SUMIFS(Dados!$I$1:$I$1792,Dados!$B$1:$B$1792,G$7,Dados!$A$1:$A$1792,$A73)</f>
        <v>0</v>
      </c>
      <c r="H73" s="8">
        <f>SUMIFS(Dados!$I$1:$I$1792,Dados!$B$1:$B$1792,H$7,Dados!$A$1:$A$1792,$A73)</f>
        <v>0</v>
      </c>
      <c r="I73" s="8">
        <f t="shared" ref="I73:I104" si="10">SUM(C73:H73)</f>
        <v>0</v>
      </c>
      <c r="J73" s="8">
        <f t="shared" ref="J73:J104" si="11">ROUND(I73*$L$4,2)</f>
        <v>0</v>
      </c>
      <c r="K73" s="7">
        <f t="shared" ref="K73:K104" si="12">SUM(I73:J73)</f>
        <v>0</v>
      </c>
      <c r="L73" s="9">
        <f t="shared" si="9"/>
        <v>978411.28000000014</v>
      </c>
      <c r="N73" s="34"/>
    </row>
    <row r="74" spans="1:14" ht="24" customHeight="1" x14ac:dyDescent="0.25">
      <c r="A74" s="65">
        <v>46438</v>
      </c>
      <c r="B74" s="24">
        <f t="shared" ref="B74:B80" si="13">B73+1</f>
        <v>66</v>
      </c>
      <c r="C74" s="8">
        <f>SUMIFS(Dados!$I$1:$I$1792,Dados!$B$1:$B$1792,C$7,Dados!$A$1:$A$1792,$A74)</f>
        <v>0</v>
      </c>
      <c r="D74" s="8">
        <f>SUMIFS(Dados!$I$1:$I$1792,Dados!$B$1:$B$1792,D$7,Dados!$A$1:$A$1792,$A74)</f>
        <v>0</v>
      </c>
      <c r="E74" s="8">
        <f>SUMIFS(Dados!$I$1:$I$1792,Dados!$B$1:$B$1792,E$7,Dados!$A$1:$A$1792,$A74)</f>
        <v>0</v>
      </c>
      <c r="F74" s="8">
        <f>SUMIFS(Dados!$I$1:$I$1792,Dados!$B$1:$B$1792,F$7,Dados!$A$1:$A$1792,$A74)</f>
        <v>0</v>
      </c>
      <c r="G74" s="8">
        <f>SUMIFS(Dados!$I$1:$I$1792,Dados!$B$1:$B$1792,G$7,Dados!$A$1:$A$1792,$A74)</f>
        <v>0</v>
      </c>
      <c r="H74" s="8">
        <f>SUMIFS(Dados!$I$1:$I$1792,Dados!$B$1:$B$1792,H$7,Dados!$A$1:$A$1792,$A74)</f>
        <v>0</v>
      </c>
      <c r="I74" s="8">
        <f t="shared" si="10"/>
        <v>0</v>
      </c>
      <c r="J74" s="8">
        <f t="shared" si="11"/>
        <v>0</v>
      </c>
      <c r="K74" s="7">
        <f t="shared" si="12"/>
        <v>0</v>
      </c>
      <c r="L74" s="9">
        <f t="shared" ref="L74:L105" si="14">K74+L73</f>
        <v>978411.28000000014</v>
      </c>
      <c r="N74" s="34"/>
    </row>
    <row r="75" spans="1:14" ht="24" customHeight="1" x14ac:dyDescent="0.25">
      <c r="A75" s="65">
        <v>46451</v>
      </c>
      <c r="B75" s="24">
        <f t="shared" si="13"/>
        <v>67</v>
      </c>
      <c r="C75" s="8">
        <f>SUMIFS(Dados!$I$1:$I$1792,Dados!$B$1:$B$1792,C$7,Dados!$A$1:$A$1792,$A75)</f>
        <v>0</v>
      </c>
      <c r="D75" s="8">
        <f>SUMIFS(Dados!$I$1:$I$1792,Dados!$B$1:$B$1792,D$7,Dados!$A$1:$A$1792,$A75)</f>
        <v>0</v>
      </c>
      <c r="E75" s="8">
        <f>SUMIFS(Dados!$I$1:$I$1792,Dados!$B$1:$B$1792,E$7,Dados!$A$1:$A$1792,$A75)</f>
        <v>0</v>
      </c>
      <c r="F75" s="8">
        <f>SUMIFS(Dados!$I$1:$I$1792,Dados!$B$1:$B$1792,F$7,Dados!$A$1:$A$1792,$A75)</f>
        <v>0</v>
      </c>
      <c r="G75" s="8">
        <f>SUMIFS(Dados!$I$1:$I$1792,Dados!$B$1:$B$1792,G$7,Dados!$A$1:$A$1792,$A75)</f>
        <v>0</v>
      </c>
      <c r="H75" s="8">
        <f>SUMIFS(Dados!$I$1:$I$1792,Dados!$B$1:$B$1792,H$7,Dados!$A$1:$A$1792,$A75)</f>
        <v>0</v>
      </c>
      <c r="I75" s="8">
        <f t="shared" si="10"/>
        <v>0</v>
      </c>
      <c r="J75" s="8">
        <f t="shared" si="11"/>
        <v>0</v>
      </c>
      <c r="K75" s="7">
        <f t="shared" si="12"/>
        <v>0</v>
      </c>
      <c r="L75" s="9">
        <f t="shared" si="14"/>
        <v>978411.28000000014</v>
      </c>
      <c r="N75" s="34"/>
    </row>
    <row r="76" spans="1:14" ht="24" customHeight="1" x14ac:dyDescent="0.25">
      <c r="A76" s="65">
        <v>46466</v>
      </c>
      <c r="B76" s="24">
        <f t="shared" si="13"/>
        <v>68</v>
      </c>
      <c r="C76" s="8">
        <f>SUMIFS(Dados!$I$1:$I$1792,Dados!$B$1:$B$1792,C$7,Dados!$A$1:$A$1792,$A76)</f>
        <v>0</v>
      </c>
      <c r="D76" s="8">
        <f>SUMIFS(Dados!$I$1:$I$1792,Dados!$B$1:$B$1792,D$7,Dados!$A$1:$A$1792,$A76)</f>
        <v>0</v>
      </c>
      <c r="E76" s="8">
        <f>SUMIFS(Dados!$I$1:$I$1792,Dados!$B$1:$B$1792,E$7,Dados!$A$1:$A$1792,$A76)</f>
        <v>0</v>
      </c>
      <c r="F76" s="8">
        <f>SUMIFS(Dados!$I$1:$I$1792,Dados!$B$1:$B$1792,F$7,Dados!$A$1:$A$1792,$A76)</f>
        <v>0</v>
      </c>
      <c r="G76" s="8">
        <f>SUMIFS(Dados!$I$1:$I$1792,Dados!$B$1:$B$1792,G$7,Dados!$A$1:$A$1792,$A76)</f>
        <v>0</v>
      </c>
      <c r="H76" s="8">
        <f>SUMIFS(Dados!$I$1:$I$1792,Dados!$B$1:$B$1792,H$7,Dados!$A$1:$A$1792,$A76)</f>
        <v>0</v>
      </c>
      <c r="I76" s="8">
        <f t="shared" si="10"/>
        <v>0</v>
      </c>
      <c r="J76" s="8">
        <f t="shared" si="11"/>
        <v>0</v>
      </c>
      <c r="K76" s="7">
        <f t="shared" si="12"/>
        <v>0</v>
      </c>
      <c r="L76" s="9">
        <f t="shared" si="14"/>
        <v>978411.28000000014</v>
      </c>
      <c r="N76" s="34"/>
    </row>
    <row r="77" spans="1:14" ht="24" customHeight="1" x14ac:dyDescent="0.25">
      <c r="A77" s="65">
        <v>46482</v>
      </c>
      <c r="B77" s="24">
        <f t="shared" si="13"/>
        <v>69</v>
      </c>
      <c r="C77" s="8">
        <f>SUMIFS(Dados!$I$1:$I$1792,Dados!$B$1:$B$1792,C$7,Dados!$A$1:$A$1792,$A77)</f>
        <v>0</v>
      </c>
      <c r="D77" s="8">
        <f>SUMIFS(Dados!$I$1:$I$1792,Dados!$B$1:$B$1792,D$7,Dados!$A$1:$A$1792,$A77)</f>
        <v>0</v>
      </c>
      <c r="E77" s="8">
        <f>SUMIFS(Dados!$I$1:$I$1792,Dados!$B$1:$B$1792,E$7,Dados!$A$1:$A$1792,$A77)</f>
        <v>0</v>
      </c>
      <c r="F77" s="8">
        <f>SUMIFS(Dados!$I$1:$I$1792,Dados!$B$1:$B$1792,F$7,Dados!$A$1:$A$1792,$A77)</f>
        <v>0</v>
      </c>
      <c r="G77" s="8">
        <f>SUMIFS(Dados!$I$1:$I$1792,Dados!$B$1:$B$1792,G$7,Dados!$A$1:$A$1792,$A77)</f>
        <v>0</v>
      </c>
      <c r="H77" s="8">
        <f>SUMIFS(Dados!$I$1:$I$1792,Dados!$B$1:$B$1792,H$7,Dados!$A$1:$A$1792,$A77)</f>
        <v>0</v>
      </c>
      <c r="I77" s="8">
        <f t="shared" si="10"/>
        <v>0</v>
      </c>
      <c r="J77" s="8">
        <f t="shared" si="11"/>
        <v>0</v>
      </c>
      <c r="K77" s="7">
        <f t="shared" si="12"/>
        <v>0</v>
      </c>
      <c r="L77" s="9">
        <f t="shared" si="14"/>
        <v>978411.28000000014</v>
      </c>
      <c r="N77" s="34"/>
    </row>
    <row r="78" spans="1:14" ht="24" customHeight="1" x14ac:dyDescent="0.25">
      <c r="A78" s="65">
        <v>46497</v>
      </c>
      <c r="B78" s="24">
        <f t="shared" si="13"/>
        <v>70</v>
      </c>
      <c r="C78" s="8">
        <f>SUMIFS(Dados!$I$1:$I$1792,Dados!$B$1:$B$1792,C$7,Dados!$A$1:$A$1792,$A78)</f>
        <v>0</v>
      </c>
      <c r="D78" s="8">
        <f>SUMIFS(Dados!$I$1:$I$1792,Dados!$B$1:$B$1792,D$7,Dados!$A$1:$A$1792,$A78)</f>
        <v>0</v>
      </c>
      <c r="E78" s="8">
        <f>SUMIFS(Dados!$I$1:$I$1792,Dados!$B$1:$B$1792,E$7,Dados!$A$1:$A$1792,$A78)</f>
        <v>0</v>
      </c>
      <c r="F78" s="8">
        <f>SUMIFS(Dados!$I$1:$I$1792,Dados!$B$1:$B$1792,F$7,Dados!$A$1:$A$1792,$A78)</f>
        <v>0</v>
      </c>
      <c r="G78" s="8">
        <f>SUMIFS(Dados!$I$1:$I$1792,Dados!$B$1:$B$1792,G$7,Dados!$A$1:$A$1792,$A78)</f>
        <v>0</v>
      </c>
      <c r="H78" s="8">
        <f>SUMIFS(Dados!$I$1:$I$1792,Dados!$B$1:$B$1792,H$7,Dados!$A$1:$A$1792,$A78)</f>
        <v>0</v>
      </c>
      <c r="I78" s="8">
        <f t="shared" si="10"/>
        <v>0</v>
      </c>
      <c r="J78" s="8">
        <f t="shared" si="11"/>
        <v>0</v>
      </c>
      <c r="K78" s="7">
        <f t="shared" si="12"/>
        <v>0</v>
      </c>
      <c r="L78" s="9">
        <f t="shared" si="14"/>
        <v>978411.28000000014</v>
      </c>
      <c r="N78" s="34"/>
    </row>
    <row r="79" spans="1:14" ht="24" customHeight="1" x14ac:dyDescent="0.25">
      <c r="A79" s="65">
        <v>46512</v>
      </c>
      <c r="B79" s="24">
        <f t="shared" si="13"/>
        <v>71</v>
      </c>
      <c r="C79" s="8">
        <f>SUMIFS(Dados!$I$1:$I$1792,Dados!$B$1:$B$1792,C$7,Dados!$A$1:$A$1792,$A79)</f>
        <v>0</v>
      </c>
      <c r="D79" s="8">
        <f>SUMIFS(Dados!$I$1:$I$1792,Dados!$B$1:$B$1792,D$7,Dados!$A$1:$A$1792,$A79)</f>
        <v>0</v>
      </c>
      <c r="E79" s="8">
        <f>SUMIFS(Dados!$I$1:$I$1792,Dados!$B$1:$B$1792,E$7,Dados!$A$1:$A$1792,$A79)</f>
        <v>0</v>
      </c>
      <c r="F79" s="8">
        <f>SUMIFS(Dados!$I$1:$I$1792,Dados!$B$1:$B$1792,F$7,Dados!$A$1:$A$1792,$A79)</f>
        <v>0</v>
      </c>
      <c r="G79" s="8">
        <f>SUMIFS(Dados!$I$1:$I$1792,Dados!$B$1:$B$1792,G$7,Dados!$A$1:$A$1792,$A79)</f>
        <v>0</v>
      </c>
      <c r="H79" s="8">
        <f>SUMIFS(Dados!$I$1:$I$1792,Dados!$B$1:$B$1792,H$7,Dados!$A$1:$A$1792,$A79)</f>
        <v>0</v>
      </c>
      <c r="I79" s="8">
        <f t="shared" si="10"/>
        <v>0</v>
      </c>
      <c r="J79" s="8">
        <f t="shared" si="11"/>
        <v>0</v>
      </c>
      <c r="K79" s="7">
        <f t="shared" si="12"/>
        <v>0</v>
      </c>
      <c r="L79" s="9">
        <f t="shared" si="14"/>
        <v>978411.28000000014</v>
      </c>
      <c r="N79" s="34"/>
    </row>
    <row r="80" spans="1:14" ht="24" customHeight="1" thickBot="1" x14ac:dyDescent="0.3">
      <c r="A80" s="65">
        <v>46527</v>
      </c>
      <c r="B80" s="24">
        <f t="shared" si="13"/>
        <v>72</v>
      </c>
      <c r="C80" s="8">
        <f>SUMIFS(Dados!$I$1:$I$1792,Dados!$B$1:$B$1792,C$7,Dados!$A$1:$A$1792,$A80)</f>
        <v>0</v>
      </c>
      <c r="D80" s="8">
        <f>SUMIFS(Dados!$I$1:$I$1792,Dados!$B$1:$B$1792,D$7,Dados!$A$1:$A$1792,$A80)</f>
        <v>0</v>
      </c>
      <c r="E80" s="8">
        <f>SUMIFS(Dados!$I$1:$I$1792,Dados!$B$1:$B$1792,E$7,Dados!$A$1:$A$1792,$A80)</f>
        <v>0</v>
      </c>
      <c r="F80" s="8">
        <f>SUMIFS(Dados!$I$1:$I$1792,Dados!$B$1:$B$1792,F$7,Dados!$A$1:$A$1792,$A80)</f>
        <v>0</v>
      </c>
      <c r="G80" s="8">
        <f>SUMIFS(Dados!$I$1:$I$1792,Dados!$B$1:$B$1792,G$7,Dados!$A$1:$A$1792,$A80)</f>
        <v>0</v>
      </c>
      <c r="H80" s="8">
        <f>SUMIFS(Dados!$I$1:$I$1792,Dados!$B$1:$B$1792,H$7,Dados!$A$1:$A$1792,$A80)</f>
        <v>0</v>
      </c>
      <c r="I80" s="8">
        <f t="shared" si="10"/>
        <v>0</v>
      </c>
      <c r="J80" s="8">
        <f t="shared" si="11"/>
        <v>0</v>
      </c>
      <c r="K80" s="7">
        <f t="shared" si="12"/>
        <v>0</v>
      </c>
      <c r="L80" s="9">
        <f t="shared" si="14"/>
        <v>978411.28000000014</v>
      </c>
      <c r="N80" s="34"/>
    </row>
    <row r="81" spans="1:12" ht="36" customHeight="1" thickTop="1" thickBot="1" x14ac:dyDescent="0.3">
      <c r="A81" s="19" t="s">
        <v>565</v>
      </c>
      <c r="B81" s="19"/>
      <c r="C81" s="14">
        <f t="shared" ref="C81:K81" si="15">SUM(C9:C80)</f>
        <v>220606.24000000002</v>
      </c>
      <c r="D81" s="14">
        <f t="shared" si="15"/>
        <v>179539.34999999998</v>
      </c>
      <c r="E81" s="14">
        <f t="shared" si="15"/>
        <v>193124.6</v>
      </c>
      <c r="F81" s="14">
        <f t="shared" si="15"/>
        <v>280</v>
      </c>
      <c r="G81" s="14">
        <f t="shared" si="15"/>
        <v>384861.09</v>
      </c>
      <c r="H81" s="14">
        <f t="shared" si="15"/>
        <v>0</v>
      </c>
      <c r="I81" s="14">
        <f t="shared" si="15"/>
        <v>978411.28000000014</v>
      </c>
      <c r="J81" s="14">
        <f t="shared" si="15"/>
        <v>0</v>
      </c>
      <c r="K81" s="14">
        <f t="shared" si="15"/>
        <v>978411.28000000014</v>
      </c>
      <c r="L81" s="15"/>
    </row>
    <row r="82" spans="1:12" ht="50.1" hidden="1" customHeight="1" x14ac:dyDescent="0.25">
      <c r="A82" s="20"/>
      <c r="B82" s="20"/>
    </row>
    <row r="83" spans="1:12" ht="50.1" hidden="1" customHeight="1" x14ac:dyDescent="0.25">
      <c r="A83" s="20"/>
      <c r="B83" s="20"/>
    </row>
  </sheetData>
  <mergeCells count="2">
    <mergeCell ref="G1:L1"/>
    <mergeCell ref="P1:T1"/>
  </mergeCells>
  <printOptions horizontalCentered="1"/>
  <pageMargins left="0" right="0" top="0.59055118110236227" bottom="0.19685039370078741" header="0.31496062992125978" footer="0.31496062992125978"/>
  <pageSetup paperSize="9" scale="65" fitToHeight="6" orientation="portrait"/>
  <colBreaks count="1" manualBreakCount="1">
    <brk id="12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A1:R50"/>
  <sheetViews>
    <sheetView showGridLines="0" zoomScale="80" zoomScaleNormal="80" workbookViewId="0">
      <selection activeCell="L9" sqref="L9:M9"/>
    </sheetView>
  </sheetViews>
  <sheetFormatPr defaultColWidth="8.875" defaultRowHeight="15.75" x14ac:dyDescent="0.25"/>
  <cols>
    <col min="1" max="1" width="13.875" style="1" customWidth="1"/>
    <col min="2" max="2" width="4.875" style="1" customWidth="1"/>
    <col min="3" max="9" width="15.875" style="1" customWidth="1"/>
    <col min="10" max="10" width="16.875" style="1" customWidth="1"/>
    <col min="11" max="11" width="8.875" style="1" customWidth="1"/>
    <col min="12" max="12" width="11" style="1" bestFit="1" customWidth="1"/>
    <col min="13" max="78" width="8.875" style="1" customWidth="1"/>
    <col min="79" max="16384" width="8.875" style="1"/>
  </cols>
  <sheetData>
    <row r="1" spans="1:18" ht="69.95" customHeight="1" x14ac:dyDescent="0.25">
      <c r="D1" s="2"/>
      <c r="E1" s="2"/>
      <c r="G1" s="69" t="s">
        <v>549</v>
      </c>
      <c r="H1" s="70"/>
      <c r="I1" s="70"/>
      <c r="J1" s="70"/>
      <c r="L1" s="2"/>
      <c r="M1" s="2"/>
      <c r="N1" s="69"/>
      <c r="O1" s="70"/>
      <c r="P1" s="70"/>
      <c r="Q1" s="70"/>
      <c r="R1" s="70"/>
    </row>
    <row r="2" spans="1:18" ht="35.1" customHeight="1" x14ac:dyDescent="0.25">
      <c r="D2" s="2"/>
      <c r="E2" s="2"/>
      <c r="L2" s="2"/>
      <c r="M2" s="2"/>
      <c r="O2" s="2"/>
    </row>
    <row r="3" spans="1:18" ht="35.1" customHeight="1" x14ac:dyDescent="0.25">
      <c r="A3" s="32" t="str">
        <f>RESUMO!A3</f>
        <v>RHAUFED RODRIGUES DOS SANTOS</v>
      </c>
      <c r="B3" s="5"/>
      <c r="D3" s="2"/>
      <c r="E3" s="2"/>
      <c r="K3" s="5"/>
      <c r="L3" s="2"/>
      <c r="M3" s="2"/>
      <c r="O3" s="2"/>
    </row>
    <row r="4" spans="1:18" ht="18.95" customHeight="1" x14ac:dyDescent="0.25">
      <c r="A4" s="33" t="str">
        <f>RESUMO!A4</f>
        <v>ALAMEDA SÃO GOTARDO Nº 206 L. 3 Q. 16 CONDOMÍNIO VILA ALPINA NOVA LIMA / MG – CEP 34.007-300.</v>
      </c>
      <c r="B4" s="3"/>
      <c r="D4" s="2"/>
      <c r="E4" s="2"/>
      <c r="K4" s="3"/>
      <c r="L4" s="2"/>
      <c r="M4" s="2"/>
      <c r="O4" s="2"/>
    </row>
    <row r="5" spans="1:18" ht="30" customHeight="1" x14ac:dyDescent="0.25"/>
    <row r="6" spans="1:18" ht="50.1" customHeight="1" thickBot="1" x14ac:dyDescent="0.3">
      <c r="A6" s="21" t="s">
        <v>567</v>
      </c>
      <c r="B6" s="21"/>
    </row>
    <row r="7" spans="1:18" ht="17.100000000000001" hidden="1" customHeight="1" thickBot="1" x14ac:dyDescent="0.3">
      <c r="A7" s="20"/>
      <c r="B7" s="20"/>
      <c r="C7" s="1" t="s">
        <v>284</v>
      </c>
      <c r="D7" s="1" t="s">
        <v>42</v>
      </c>
      <c r="E7" s="1" t="s">
        <v>245</v>
      </c>
      <c r="F7" s="1" t="s">
        <v>51</v>
      </c>
      <c r="G7" s="1" t="s">
        <v>21</v>
      </c>
      <c r="H7" s="1" t="s">
        <v>32</v>
      </c>
      <c r="I7" s="1" t="s">
        <v>568</v>
      </c>
    </row>
    <row r="8" spans="1:18" ht="39.950000000000003" customHeight="1" thickBot="1" x14ac:dyDescent="0.3">
      <c r="A8" s="29" t="s">
        <v>555</v>
      </c>
      <c r="B8" s="29"/>
      <c r="C8" s="16" t="s">
        <v>569</v>
      </c>
      <c r="D8" s="16" t="s">
        <v>422</v>
      </c>
      <c r="E8" s="16" t="s">
        <v>570</v>
      </c>
      <c r="F8" s="16" t="s">
        <v>571</v>
      </c>
      <c r="G8" s="16" t="s">
        <v>572</v>
      </c>
      <c r="H8" s="16" t="s">
        <v>573</v>
      </c>
      <c r="I8" s="16" t="s">
        <v>574</v>
      </c>
      <c r="J8" s="17" t="s">
        <v>565</v>
      </c>
    </row>
    <row r="9" spans="1:18" ht="27.95" customHeight="1" thickTop="1" x14ac:dyDescent="0.25">
      <c r="A9" s="42">
        <f>DATE(YEAR(RESUMO!A9),MONTH(RESUMO!A9),1)</f>
        <v>45444</v>
      </c>
      <c r="B9" s="35"/>
      <c r="C9" s="7">
        <f>SUMIFS(Dados!$I$1:$I$1801,Dados!$K$1:$K$1801,Tp.Despesas!C$7,Dados!$A$1:$A$1801,"&gt;="&amp;$A9,Dados!$A$1:$A$1801,"&lt;="&amp;EOMONTH($A9,0))</f>
        <v>0</v>
      </c>
      <c r="D9" s="7">
        <f>SUMIFS(Dados!$I$1:$I$1801,Dados!$K$1:$K$1801,Tp.Despesas!D$7,Dados!$A$1:$A$1801,"&gt;="&amp;$A9,Dados!$A$1:$A$1801,"&lt;="&amp;EOMONTH($A9,0))</f>
        <v>1274.6400000000001</v>
      </c>
      <c r="E9" s="7">
        <f>SUMIFS(Dados!$I$1:$I$1801,Dados!$K$1:$K$1801,Tp.Despesas!E$7,Dados!$A$1:$A$1801,"&gt;="&amp;$A9,Dados!$A$1:$A$1801,"&lt;="&amp;EOMONTH($A9,0))</f>
        <v>0</v>
      </c>
      <c r="F9" s="7">
        <f>SUMIFS(Dados!$I$1:$I$1801,Dados!$K$1:$K$1801,Tp.Despesas!F$7,Dados!$A$1:$A$1801,"&gt;="&amp;$A9,Dados!$A$1:$A$1801,"&lt;="&amp;EOMONTH($A9,0))</f>
        <v>14626.24</v>
      </c>
      <c r="G9" s="7">
        <f>SUMIFS(Dados!$I$1:$I$1801,Dados!$K$1:$K$1801,Tp.Despesas!G$7,Dados!$A$1:$A$1801,"&gt;="&amp;$A9,Dados!$A$1:$A$1801,"&lt;="&amp;EOMONTH($A9,0))</f>
        <v>5925</v>
      </c>
      <c r="H9" s="7">
        <f>SUMIFS(Dados!$I$1:$I$1801,Dados!$K$1:$K$1801,Tp.Despesas!H$7,Dados!$A$1:$A$1801,"&gt;="&amp;$A9,Dados!$A$1:$A$1801,"&lt;="&amp;EOMONTH($A9,0))</f>
        <v>93183</v>
      </c>
      <c r="I9" s="7">
        <f>SUMIFS(Dados!$I$1:$I$1801,Dados!$K$1:$K$1801,Tp.Despesas!I$7,Dados!$A$1:$A$1801,"&gt;="&amp;$A9,Dados!$A$1:$A$1801,"&lt;="&amp;EOMONTH($A9,0))</f>
        <v>0</v>
      </c>
      <c r="J9" s="18">
        <f t="shared" ref="J9:J44" si="0">SUM(C9:I9)</f>
        <v>115008.88</v>
      </c>
      <c r="L9" s="59"/>
      <c r="M9" s="6"/>
    </row>
    <row r="10" spans="1:18" ht="27.95" customHeight="1" x14ac:dyDescent="0.25">
      <c r="A10" s="42">
        <f t="shared" ref="A10:A44" si="1">EOMONTH(A9,1)-DAY(EOMONTH(A9,1))+1</f>
        <v>45474</v>
      </c>
      <c r="B10" s="36"/>
      <c r="C10" s="7">
        <f>SUMIFS(Dados!$I$1:$I$1801,Dados!$K$1:$K$1801,Tp.Despesas!C$7,Dados!$A$1:$A$1801,"&gt;="&amp;$A10,Dados!$A$1:$A$1801,"&lt;="&amp;EOMONTH($A10,0))</f>
        <v>0</v>
      </c>
      <c r="D10" s="7">
        <f>SUMIFS(Dados!$I$1:$I$1801,Dados!$K$1:$K$1801,Tp.Despesas!D$7,Dados!$A$1:$A$1801,"&gt;="&amp;$A10,Dados!$A$1:$A$1801,"&lt;="&amp;EOMONTH($A10,0))</f>
        <v>1061.8400000000001</v>
      </c>
      <c r="E10" s="7">
        <f>SUMIFS(Dados!$I$1:$I$1801,Dados!$K$1:$K$1801,Tp.Despesas!E$7,Dados!$A$1:$A$1801,"&gt;="&amp;$A10,Dados!$A$1:$A$1801,"&lt;="&amp;EOMONTH($A10,0))</f>
        <v>0</v>
      </c>
      <c r="F10" s="7">
        <f>SUMIFS(Dados!$I$1:$I$1801,Dados!$K$1:$K$1801,Tp.Despesas!F$7,Dados!$A$1:$A$1801,"&gt;="&amp;$A10,Dados!$A$1:$A$1801,"&lt;="&amp;EOMONTH($A10,0))</f>
        <v>74285.88</v>
      </c>
      <c r="G10" s="7">
        <f>SUMIFS(Dados!$I$1:$I$1801,Dados!$K$1:$K$1801,Tp.Despesas!G$7,Dados!$A$1:$A$1801,"&gt;="&amp;$A10,Dados!$A$1:$A$1801,"&lt;="&amp;EOMONTH($A10,0))</f>
        <v>18236.079999999998</v>
      </c>
      <c r="H10" s="7">
        <f>SUMIFS(Dados!$I$1:$I$1801,Dados!$K$1:$K$1801,Tp.Despesas!H$7,Dados!$A$1:$A$1801,"&gt;="&amp;$A10,Dados!$A$1:$A$1801,"&lt;="&amp;EOMONTH($A10,0))</f>
        <v>3403.5</v>
      </c>
      <c r="I10" s="7">
        <f>SUMIFS(Dados!$I$1:$I$1801,Dados!$K$1:$K$1801,Tp.Despesas!I$7,Dados!$A$1:$A$1801,"&gt;="&amp;$A10,Dados!$A$1:$A$1801,"&lt;="&amp;EOMONTH($A10,0))</f>
        <v>0</v>
      </c>
      <c r="J10" s="18">
        <f t="shared" si="0"/>
        <v>96987.3</v>
      </c>
    </row>
    <row r="11" spans="1:18" ht="27.95" customHeight="1" x14ac:dyDescent="0.25">
      <c r="A11" s="42">
        <f t="shared" si="1"/>
        <v>45505</v>
      </c>
      <c r="B11" s="36"/>
      <c r="C11" s="7">
        <f>SUMIFS(Dados!$I$1:$I$1801,Dados!$K$1:$K$1801,Tp.Despesas!C$7,Dados!$A$1:$A$1801,"&gt;="&amp;$A11,Dados!$A$1:$A$1801,"&lt;="&amp;EOMONTH($A11,0))</f>
        <v>0</v>
      </c>
      <c r="D11" s="7">
        <f>SUMIFS(Dados!$I$1:$I$1801,Dados!$K$1:$K$1801,Tp.Despesas!D$7,Dados!$A$1:$A$1801,"&gt;="&amp;$A11,Dados!$A$1:$A$1801,"&lt;="&amp;EOMONTH($A11,0))</f>
        <v>355</v>
      </c>
      <c r="E11" s="7">
        <f>SUMIFS(Dados!$I$1:$I$1801,Dados!$K$1:$K$1801,Tp.Despesas!E$7,Dados!$A$1:$A$1801,"&gt;="&amp;$A11,Dados!$A$1:$A$1801,"&lt;="&amp;EOMONTH($A11,0))</f>
        <v>0</v>
      </c>
      <c r="F11" s="7">
        <f>SUMIFS(Dados!$I$1:$I$1801,Dados!$K$1:$K$1801,Tp.Despesas!F$7,Dados!$A$1:$A$1801,"&gt;="&amp;$A11,Dados!$A$1:$A$1801,"&lt;="&amp;EOMONTH($A11,0))</f>
        <v>7664.29</v>
      </c>
      <c r="G11" s="7">
        <f>SUMIFS(Dados!$I$1:$I$1801,Dados!$K$1:$K$1801,Tp.Despesas!G$7,Dados!$A$1:$A$1801,"&gt;="&amp;$A11,Dados!$A$1:$A$1801,"&lt;="&amp;EOMONTH($A11,0))</f>
        <v>30322.010000000002</v>
      </c>
      <c r="H11" s="7">
        <f>SUMIFS(Dados!$I$1:$I$1801,Dados!$K$1:$K$1801,Tp.Despesas!H$7,Dados!$A$1:$A$1801,"&gt;="&amp;$A11,Dados!$A$1:$A$1801,"&lt;="&amp;EOMONTH($A11,0))</f>
        <v>5739</v>
      </c>
      <c r="I11" s="7">
        <f>SUMIFS(Dados!$I$1:$I$1801,Dados!$K$1:$K$1801,Tp.Despesas!I$7,Dados!$A$1:$A$1801,"&gt;="&amp;$A11,Dados!$A$1:$A$1801,"&lt;="&amp;EOMONTH($A11,0))</f>
        <v>0</v>
      </c>
      <c r="J11" s="18">
        <f t="shared" si="0"/>
        <v>44080.3</v>
      </c>
    </row>
    <row r="12" spans="1:18" ht="27.95" customHeight="1" x14ac:dyDescent="0.25">
      <c r="A12" s="42">
        <f t="shared" si="1"/>
        <v>45536</v>
      </c>
      <c r="B12" s="36"/>
      <c r="C12" s="7">
        <f>SUMIFS(Dados!$I$1:$I$1801,Dados!$K$1:$K$1801,Tp.Despesas!C$7,Dados!$A$1:$A$1801,"&gt;="&amp;$A12,Dados!$A$1:$A$1801,"&lt;="&amp;EOMONTH($A12,0))</f>
        <v>34700</v>
      </c>
      <c r="D12" s="7">
        <f>SUMIFS(Dados!$I$1:$I$1801,Dados!$K$1:$K$1801,Tp.Despesas!D$7,Dados!$A$1:$A$1801,"&gt;="&amp;$A12,Dados!$A$1:$A$1801,"&lt;="&amp;EOMONTH($A12,0))</f>
        <v>115</v>
      </c>
      <c r="E12" s="7">
        <f>SUMIFS(Dados!$I$1:$I$1801,Dados!$K$1:$K$1801,Tp.Despesas!E$7,Dados!$A$1:$A$1801,"&gt;="&amp;$A12,Dados!$A$1:$A$1801,"&lt;="&amp;EOMONTH($A12,0))</f>
        <v>825</v>
      </c>
      <c r="F12" s="7">
        <f>SUMIFS(Dados!$I$1:$I$1801,Dados!$K$1:$K$1801,Tp.Despesas!F$7,Dados!$A$1:$A$1801,"&gt;="&amp;$A12,Dados!$A$1:$A$1801,"&lt;="&amp;EOMONTH($A12,0))</f>
        <v>110326.8</v>
      </c>
      <c r="G12" s="7">
        <f>SUMIFS(Dados!$I$1:$I$1801,Dados!$K$1:$K$1801,Tp.Despesas!G$7,Dados!$A$1:$A$1801,"&gt;="&amp;$A12,Dados!$A$1:$A$1801,"&lt;="&amp;EOMONTH($A12,0))</f>
        <v>31229.879999999997</v>
      </c>
      <c r="H12" s="7">
        <f>SUMIFS(Dados!$I$1:$I$1801,Dados!$K$1:$K$1801,Tp.Despesas!H$7,Dados!$A$1:$A$1801,"&gt;="&amp;$A12,Dados!$A$1:$A$1801,"&lt;="&amp;EOMONTH($A12,0))</f>
        <v>51443.070000000007</v>
      </c>
      <c r="I12" s="7">
        <f>SUMIFS(Dados!$I$1:$I$1801,Dados!$K$1:$K$1801,Tp.Despesas!I$7,Dados!$A$1:$A$1801,"&gt;="&amp;$A12,Dados!$A$1:$A$1801,"&lt;="&amp;EOMONTH($A12,0))</f>
        <v>0</v>
      </c>
      <c r="J12" s="18">
        <f t="shared" si="0"/>
        <v>228639.75</v>
      </c>
    </row>
    <row r="13" spans="1:18" ht="27.95" customHeight="1" x14ac:dyDescent="0.25">
      <c r="A13" s="42">
        <f t="shared" si="1"/>
        <v>45566</v>
      </c>
      <c r="B13" s="36"/>
      <c r="C13" s="7">
        <f>SUMIFS(Dados!$I$1:$I$1801,Dados!$K$1:$K$1801,Tp.Despesas!C$7,Dados!$A$1:$A$1801,"&gt;="&amp;$A13,Dados!$A$1:$A$1801,"&lt;="&amp;EOMONTH($A13,0))</f>
        <v>0</v>
      </c>
      <c r="D13" s="7">
        <f>SUMIFS(Dados!$I$1:$I$1801,Dados!$K$1:$K$1801,Tp.Despesas!D$7,Dados!$A$1:$A$1801,"&gt;="&amp;$A13,Dados!$A$1:$A$1801,"&lt;="&amp;EOMONTH($A13,0))</f>
        <v>115</v>
      </c>
      <c r="E13" s="7">
        <f>SUMIFS(Dados!$I$1:$I$1801,Dados!$K$1:$K$1801,Tp.Despesas!E$7,Dados!$A$1:$A$1801,"&gt;="&amp;$A13,Dados!$A$1:$A$1801,"&lt;="&amp;EOMONTH($A13,0))</f>
        <v>2530.3199999999997</v>
      </c>
      <c r="F13" s="7">
        <f>SUMIFS(Dados!$I$1:$I$1801,Dados!$K$1:$K$1801,Tp.Despesas!F$7,Dados!$A$1:$A$1801,"&gt;="&amp;$A13,Dados!$A$1:$A$1801,"&lt;="&amp;EOMONTH($A13,0))</f>
        <v>12817.6</v>
      </c>
      <c r="G13" s="7">
        <f>SUMIFS(Dados!$I$1:$I$1801,Dados!$K$1:$K$1801,Tp.Despesas!G$7,Dados!$A$1:$A$1801,"&gt;="&amp;$A13,Dados!$A$1:$A$1801,"&lt;="&amp;EOMONTH($A13,0))</f>
        <v>39667.179999999993</v>
      </c>
      <c r="H13" s="7">
        <f>SUMIFS(Dados!$I$1:$I$1801,Dados!$K$1:$K$1801,Tp.Despesas!H$7,Dados!$A$1:$A$1801,"&gt;="&amp;$A13,Dados!$A$1:$A$1801,"&lt;="&amp;EOMONTH($A13,0))</f>
        <v>9475</v>
      </c>
      <c r="I13" s="7">
        <f>SUMIFS(Dados!$I$1:$I$1801,Dados!$K$1:$K$1801,Tp.Despesas!I$7,Dados!$A$1:$A$1801,"&gt;="&amp;$A13,Dados!$A$1:$A$1801,"&lt;="&amp;EOMONTH($A13,0))</f>
        <v>0</v>
      </c>
      <c r="J13" s="18">
        <f t="shared" si="0"/>
        <v>64605.099999999991</v>
      </c>
    </row>
    <row r="14" spans="1:18" ht="27.95" customHeight="1" x14ac:dyDescent="0.25">
      <c r="A14" s="42">
        <f t="shared" si="1"/>
        <v>45597</v>
      </c>
      <c r="B14" s="36"/>
      <c r="C14" s="7">
        <f>SUMIFS(Dados!$I$1:$I$1801,Dados!$K$1:$K$1801,Tp.Despesas!C$7,Dados!$A$1:$A$1801,"&gt;="&amp;$A14,Dados!$A$1:$A$1801,"&lt;="&amp;EOMONTH($A14,0))</f>
        <v>11020</v>
      </c>
      <c r="D14" s="7">
        <f>SUMIFS(Dados!$I$1:$I$1801,Dados!$K$1:$K$1801,Tp.Despesas!D$7,Dados!$A$1:$A$1801,"&gt;="&amp;$A14,Dados!$A$1:$A$1801,"&lt;="&amp;EOMONTH($A14,0))</f>
        <v>255</v>
      </c>
      <c r="E14" s="7">
        <f>SUMIFS(Dados!$I$1:$I$1801,Dados!$K$1:$K$1801,Tp.Despesas!E$7,Dados!$A$1:$A$1801,"&gt;="&amp;$A14,Dados!$A$1:$A$1801,"&lt;="&amp;EOMONTH($A14,0))</f>
        <v>2811.5</v>
      </c>
      <c r="F14" s="7">
        <f>SUMIFS(Dados!$I$1:$I$1801,Dados!$K$1:$K$1801,Tp.Despesas!F$7,Dados!$A$1:$A$1801,"&gt;="&amp;$A14,Dados!$A$1:$A$1801,"&lt;="&amp;EOMONTH($A14,0))</f>
        <v>16083.329999999998</v>
      </c>
      <c r="G14" s="7">
        <f>SUMIFS(Dados!$I$1:$I$1801,Dados!$K$1:$K$1801,Tp.Despesas!G$7,Dados!$A$1:$A$1801,"&gt;="&amp;$A14,Dados!$A$1:$A$1801,"&lt;="&amp;EOMONTH($A14,0))</f>
        <v>42264.39</v>
      </c>
      <c r="H14" s="7">
        <f>SUMIFS(Dados!$I$1:$I$1801,Dados!$K$1:$K$1801,Tp.Despesas!H$7,Dados!$A$1:$A$1801,"&gt;="&amp;$A14,Dados!$A$1:$A$1801,"&lt;="&amp;EOMONTH($A14,0))</f>
        <v>1366</v>
      </c>
      <c r="I14" s="7">
        <f>SUMIFS(Dados!$I$1:$I$1801,Dados!$K$1:$K$1801,Tp.Despesas!I$7,Dados!$A$1:$A$1801,"&gt;="&amp;$A14,Dados!$A$1:$A$1801,"&lt;="&amp;EOMONTH($A14,0))</f>
        <v>0</v>
      </c>
      <c r="J14" s="18">
        <f t="shared" si="0"/>
        <v>73800.22</v>
      </c>
    </row>
    <row r="15" spans="1:18" ht="27.95" customHeight="1" x14ac:dyDescent="0.25">
      <c r="A15" s="42">
        <f t="shared" si="1"/>
        <v>45627</v>
      </c>
      <c r="B15" s="36"/>
      <c r="C15" s="7">
        <f>SUMIFS(Dados!$I$1:$I$1801,Dados!$K$1:$K$1801,Tp.Despesas!C$7,Dados!$A$1:$A$1801,"&gt;="&amp;$A15,Dados!$A$1:$A$1801,"&lt;="&amp;EOMONTH($A15,0))</f>
        <v>22040</v>
      </c>
      <c r="D15" s="7">
        <f>SUMIFS(Dados!$I$1:$I$1801,Dados!$K$1:$K$1801,Tp.Despesas!D$7,Dados!$A$1:$A$1801,"&gt;="&amp;$A15,Dados!$A$1:$A$1801,"&lt;="&amp;EOMONTH($A15,0))</f>
        <v>150</v>
      </c>
      <c r="E15" s="7">
        <f>SUMIFS(Dados!$I$1:$I$1801,Dados!$K$1:$K$1801,Tp.Despesas!E$7,Dados!$A$1:$A$1801,"&gt;="&amp;$A15,Dados!$A$1:$A$1801,"&lt;="&amp;EOMONTH($A15,0))</f>
        <v>6685.13</v>
      </c>
      <c r="F15" s="7">
        <f>SUMIFS(Dados!$I$1:$I$1801,Dados!$K$1:$K$1801,Tp.Despesas!F$7,Dados!$A$1:$A$1801,"&gt;="&amp;$A15,Dados!$A$1:$A$1801,"&lt;="&amp;EOMONTH($A15,0))</f>
        <v>32084.959999999999</v>
      </c>
      <c r="G15" s="7">
        <f>SUMIFS(Dados!$I$1:$I$1801,Dados!$K$1:$K$1801,Tp.Despesas!G$7,Dados!$A$1:$A$1801,"&gt;="&amp;$A15,Dados!$A$1:$A$1801,"&lt;="&amp;EOMONTH($A15,0))</f>
        <v>54553.610000000008</v>
      </c>
      <c r="H15" s="7">
        <f>SUMIFS(Dados!$I$1:$I$1801,Dados!$K$1:$K$1801,Tp.Despesas!H$7,Dados!$A$1:$A$1801,"&gt;="&amp;$A15,Dados!$A$1:$A$1801,"&lt;="&amp;EOMONTH($A15,0))</f>
        <v>2197.5</v>
      </c>
      <c r="I15" s="7">
        <f>SUMIFS(Dados!$I$1:$I$1801,Dados!$K$1:$K$1801,Tp.Despesas!I$7,Dados!$A$1:$A$1801,"&gt;="&amp;$A15,Dados!$A$1:$A$1801,"&lt;="&amp;EOMONTH($A15,0))</f>
        <v>0</v>
      </c>
      <c r="J15" s="18">
        <f t="shared" si="0"/>
        <v>117711.20000000001</v>
      </c>
    </row>
    <row r="16" spans="1:18" ht="27.95" customHeight="1" x14ac:dyDescent="0.25">
      <c r="A16" s="42">
        <f t="shared" si="1"/>
        <v>45658</v>
      </c>
      <c r="B16" s="36"/>
      <c r="C16" s="7">
        <f>SUMIFS(Dados!$I$1:$I$1801,Dados!$K$1:$K$1801,Tp.Despesas!C$7,Dados!$A$1:$A$1801,"&gt;="&amp;$A16,Dados!$A$1:$A$1801,"&lt;="&amp;EOMONTH($A16,0))</f>
        <v>0</v>
      </c>
      <c r="D16" s="7">
        <f>SUMIFS(Dados!$I$1:$I$1801,Dados!$K$1:$K$1801,Tp.Despesas!D$7,Dados!$A$1:$A$1801,"&gt;="&amp;$A16,Dados!$A$1:$A$1801,"&lt;="&amp;EOMONTH($A16,0))</f>
        <v>135</v>
      </c>
      <c r="E16" s="7">
        <f>SUMIFS(Dados!$I$1:$I$1801,Dados!$K$1:$K$1801,Tp.Despesas!E$7,Dados!$A$1:$A$1801,"&gt;="&amp;$A16,Dados!$A$1:$A$1801,"&lt;="&amp;EOMONTH($A16,0))</f>
        <v>7292.45</v>
      </c>
      <c r="F16" s="7">
        <f>SUMIFS(Dados!$I$1:$I$1801,Dados!$K$1:$K$1801,Tp.Despesas!F$7,Dados!$A$1:$A$1801,"&gt;="&amp;$A16,Dados!$A$1:$A$1801,"&lt;="&amp;EOMONTH($A16,0))</f>
        <v>48996.97</v>
      </c>
      <c r="G16" s="7">
        <f>SUMIFS(Dados!$I$1:$I$1801,Dados!$K$1:$K$1801,Tp.Despesas!G$7,Dados!$A$1:$A$1801,"&gt;="&amp;$A16,Dados!$A$1:$A$1801,"&lt;="&amp;EOMONTH($A16,0))</f>
        <v>39133.950000000004</v>
      </c>
      <c r="H16" s="7">
        <f>SUMIFS(Dados!$I$1:$I$1801,Dados!$K$1:$K$1801,Tp.Despesas!H$7,Dados!$A$1:$A$1801,"&gt;="&amp;$A16,Dados!$A$1:$A$1801,"&lt;="&amp;EOMONTH($A16,0))</f>
        <v>248.8</v>
      </c>
      <c r="I16" s="7">
        <f>SUMIFS(Dados!$I$1:$I$1801,Dados!$K$1:$K$1801,Tp.Despesas!I$7,Dados!$A$1:$A$1801,"&gt;="&amp;$A16,Dados!$A$1:$A$1801,"&lt;="&amp;EOMONTH($A16,0))</f>
        <v>0</v>
      </c>
      <c r="J16" s="18">
        <f t="shared" si="0"/>
        <v>95807.17</v>
      </c>
    </row>
    <row r="17" spans="1:10" ht="27.95" customHeight="1" x14ac:dyDescent="0.25">
      <c r="A17" s="42">
        <f t="shared" si="1"/>
        <v>45689</v>
      </c>
      <c r="B17" s="36"/>
      <c r="C17" s="7">
        <f>SUMIFS(Dados!$I$1:$I$1801,Dados!$K$1:$K$1801,Tp.Despesas!C$7,Dados!$A$1:$A$1801,"&gt;="&amp;$A17,Dados!$A$1:$A$1801,"&lt;="&amp;EOMONTH($A17,0))</f>
        <v>33060</v>
      </c>
      <c r="D17" s="7">
        <f>SUMIFS(Dados!$I$1:$I$1801,Dados!$K$1:$K$1801,Tp.Despesas!D$7,Dados!$A$1:$A$1801,"&gt;="&amp;$A17,Dados!$A$1:$A$1801,"&lt;="&amp;EOMONTH($A17,0))</f>
        <v>146</v>
      </c>
      <c r="E17" s="7">
        <f>SUMIFS(Dados!$I$1:$I$1801,Dados!$K$1:$K$1801,Tp.Despesas!E$7,Dados!$A$1:$A$1801,"&gt;="&amp;$A17,Dados!$A$1:$A$1801,"&lt;="&amp;EOMONTH($A17,0))</f>
        <v>8412.369999999999</v>
      </c>
      <c r="F17" s="7">
        <f>SUMIFS(Dados!$I$1:$I$1801,Dados!$K$1:$K$1801,Tp.Despesas!F$7,Dados!$A$1:$A$1801,"&gt;="&amp;$A17,Dados!$A$1:$A$1801,"&lt;="&amp;EOMONTH($A17,0))</f>
        <v>32976.76</v>
      </c>
      <c r="G17" s="7">
        <f>SUMIFS(Dados!$I$1:$I$1801,Dados!$K$1:$K$1801,Tp.Despesas!G$7,Dados!$A$1:$A$1801,"&gt;="&amp;$A17,Dados!$A$1:$A$1801,"&lt;="&amp;EOMONTH($A17,0))</f>
        <v>59301.170000000006</v>
      </c>
      <c r="H17" s="7">
        <f>SUMIFS(Dados!$I$1:$I$1801,Dados!$K$1:$K$1801,Tp.Despesas!H$7,Dados!$A$1:$A$1801,"&gt;="&amp;$A17,Dados!$A$1:$A$1801,"&lt;="&amp;EOMONTH($A17,0))</f>
        <v>4001.3</v>
      </c>
      <c r="I17" s="7">
        <f>SUMIFS(Dados!$I$1:$I$1801,Dados!$K$1:$K$1801,Tp.Despesas!I$7,Dados!$A$1:$A$1801,"&gt;="&amp;$A17,Dados!$A$1:$A$1801,"&lt;="&amp;EOMONTH($A17,0))</f>
        <v>0</v>
      </c>
      <c r="J17" s="18">
        <f t="shared" si="0"/>
        <v>137897.60000000001</v>
      </c>
    </row>
    <row r="18" spans="1:10" ht="27.95" customHeight="1" x14ac:dyDescent="0.25">
      <c r="A18" s="42">
        <f t="shared" si="1"/>
        <v>45717</v>
      </c>
      <c r="B18" s="36"/>
      <c r="C18" s="7">
        <f>SUMIFS(Dados!$I$1:$I$1801,Dados!$K$1:$K$1801,Tp.Despesas!C$7,Dados!$A$1:$A$1801,"&gt;="&amp;$A18,Dados!$A$1:$A$1801,"&lt;="&amp;EOMONTH($A18,0))</f>
        <v>0</v>
      </c>
      <c r="D18" s="7">
        <f>SUMIFS(Dados!$I$1:$I$1801,Dados!$K$1:$K$1801,Tp.Despesas!D$7,Dados!$A$1:$A$1801,"&gt;="&amp;$A18,Dados!$A$1:$A$1801,"&lt;="&amp;EOMONTH($A18,0))</f>
        <v>0</v>
      </c>
      <c r="E18" s="7">
        <f>SUMIFS(Dados!$I$1:$I$1801,Dados!$K$1:$K$1801,Tp.Despesas!E$7,Dados!$A$1:$A$1801,"&gt;="&amp;$A18,Dados!$A$1:$A$1801,"&lt;="&amp;EOMONTH($A18,0))</f>
        <v>0</v>
      </c>
      <c r="F18" s="7">
        <f>SUMIFS(Dados!$I$1:$I$1801,Dados!$K$1:$K$1801,Tp.Despesas!F$7,Dados!$A$1:$A$1801,"&gt;="&amp;$A18,Dados!$A$1:$A$1801,"&lt;="&amp;EOMONTH($A18,0))</f>
        <v>3873.76</v>
      </c>
      <c r="G18" s="7">
        <f>SUMIFS(Dados!$I$1:$I$1801,Dados!$K$1:$K$1801,Tp.Despesas!G$7,Dados!$A$1:$A$1801,"&gt;="&amp;$A18,Dados!$A$1:$A$1801,"&lt;="&amp;EOMONTH($A18,0))</f>
        <v>0</v>
      </c>
      <c r="H18" s="7">
        <f>SUMIFS(Dados!$I$1:$I$1801,Dados!$K$1:$K$1801,Tp.Despesas!H$7,Dados!$A$1:$A$1801,"&gt;="&amp;$A18,Dados!$A$1:$A$1801,"&lt;="&amp;EOMONTH($A18,0))</f>
        <v>0</v>
      </c>
      <c r="I18" s="7">
        <f>SUMIFS(Dados!$I$1:$I$1801,Dados!$K$1:$K$1801,Tp.Despesas!I$7,Dados!$A$1:$A$1801,"&gt;="&amp;$A18,Dados!$A$1:$A$1801,"&lt;="&amp;EOMONTH($A18,0))</f>
        <v>0</v>
      </c>
      <c r="J18" s="18">
        <f t="shared" si="0"/>
        <v>3873.76</v>
      </c>
    </row>
    <row r="19" spans="1:10" ht="27.95" customHeight="1" x14ac:dyDescent="0.25">
      <c r="A19" s="42">
        <f t="shared" si="1"/>
        <v>45748</v>
      </c>
      <c r="B19" s="36"/>
      <c r="C19" s="7">
        <f>SUMIFS(Dados!$I$1:$I$1801,Dados!$K$1:$K$1801,Tp.Despesas!C$7,Dados!$A$1:$A$1801,"&gt;="&amp;$A19,Dados!$A$1:$A$1801,"&lt;="&amp;EOMONTH($A19,0))</f>
        <v>0</v>
      </c>
      <c r="D19" s="7">
        <f>SUMIFS(Dados!$I$1:$I$1801,Dados!$K$1:$K$1801,Tp.Despesas!D$7,Dados!$A$1:$A$1801,"&gt;="&amp;$A19,Dados!$A$1:$A$1801,"&lt;="&amp;EOMONTH($A19,0))</f>
        <v>0</v>
      </c>
      <c r="E19" s="7">
        <f>SUMIFS(Dados!$I$1:$I$1801,Dados!$K$1:$K$1801,Tp.Despesas!E$7,Dados!$A$1:$A$1801,"&gt;="&amp;$A19,Dados!$A$1:$A$1801,"&lt;="&amp;EOMONTH($A19,0))</f>
        <v>0</v>
      </c>
      <c r="F19" s="7">
        <f>SUMIFS(Dados!$I$1:$I$1801,Dados!$K$1:$K$1801,Tp.Despesas!F$7,Dados!$A$1:$A$1801,"&gt;="&amp;$A19,Dados!$A$1:$A$1801,"&lt;="&amp;EOMONTH($A19,0))</f>
        <v>0</v>
      </c>
      <c r="G19" s="7">
        <f>SUMIFS(Dados!$I$1:$I$1801,Dados!$K$1:$K$1801,Tp.Despesas!G$7,Dados!$A$1:$A$1801,"&gt;="&amp;$A19,Dados!$A$1:$A$1801,"&lt;="&amp;EOMONTH($A19,0))</f>
        <v>0</v>
      </c>
      <c r="H19" s="7">
        <f>SUMIFS(Dados!$I$1:$I$1801,Dados!$K$1:$K$1801,Tp.Despesas!H$7,Dados!$A$1:$A$1801,"&gt;="&amp;$A19,Dados!$A$1:$A$1801,"&lt;="&amp;EOMONTH($A19,0))</f>
        <v>0</v>
      </c>
      <c r="I19" s="7">
        <f>SUMIFS(Dados!$I$1:$I$1801,Dados!$K$1:$K$1801,Tp.Despesas!I$7,Dados!$A$1:$A$1801,"&gt;="&amp;$A19,Dados!$A$1:$A$1801,"&lt;="&amp;EOMONTH($A19,0))</f>
        <v>0</v>
      </c>
      <c r="J19" s="18">
        <f t="shared" si="0"/>
        <v>0</v>
      </c>
    </row>
    <row r="20" spans="1:10" ht="27.95" customHeight="1" x14ac:dyDescent="0.25">
      <c r="A20" s="42">
        <f t="shared" si="1"/>
        <v>45778</v>
      </c>
      <c r="B20" s="36"/>
      <c r="C20" s="7">
        <f>SUMIFS(Dados!$I$1:$I$1801,Dados!$K$1:$K$1801,Tp.Despesas!C$7,Dados!$A$1:$A$1801,"&gt;="&amp;$A20,Dados!$A$1:$A$1801,"&lt;="&amp;EOMONTH($A20,0))</f>
        <v>0</v>
      </c>
      <c r="D20" s="7">
        <f>SUMIFS(Dados!$I$1:$I$1801,Dados!$K$1:$K$1801,Tp.Despesas!D$7,Dados!$A$1:$A$1801,"&gt;="&amp;$A20,Dados!$A$1:$A$1801,"&lt;="&amp;EOMONTH($A20,0))</f>
        <v>0</v>
      </c>
      <c r="E20" s="7">
        <f>SUMIFS(Dados!$I$1:$I$1801,Dados!$K$1:$K$1801,Tp.Despesas!E$7,Dados!$A$1:$A$1801,"&gt;="&amp;$A20,Dados!$A$1:$A$1801,"&lt;="&amp;EOMONTH($A20,0))</f>
        <v>0</v>
      </c>
      <c r="F20" s="7">
        <f>SUMIFS(Dados!$I$1:$I$1801,Dados!$K$1:$K$1801,Tp.Despesas!F$7,Dados!$A$1:$A$1801,"&gt;="&amp;$A20,Dados!$A$1:$A$1801,"&lt;="&amp;EOMONTH($A20,0))</f>
        <v>0</v>
      </c>
      <c r="G20" s="7">
        <f>SUMIFS(Dados!$I$1:$I$1801,Dados!$K$1:$K$1801,Tp.Despesas!G$7,Dados!$A$1:$A$1801,"&gt;="&amp;$A20,Dados!$A$1:$A$1801,"&lt;="&amp;EOMONTH($A20,0))</f>
        <v>0</v>
      </c>
      <c r="H20" s="7">
        <f>SUMIFS(Dados!$I$1:$I$1801,Dados!$K$1:$K$1801,Tp.Despesas!H$7,Dados!$A$1:$A$1801,"&gt;="&amp;$A20,Dados!$A$1:$A$1801,"&lt;="&amp;EOMONTH($A20,0))</f>
        <v>0</v>
      </c>
      <c r="I20" s="7">
        <f>SUMIFS(Dados!$I$1:$I$1801,Dados!$K$1:$K$1801,Tp.Despesas!I$7,Dados!$A$1:$A$1801,"&gt;="&amp;$A20,Dados!$A$1:$A$1801,"&lt;="&amp;EOMONTH($A20,0))</f>
        <v>0</v>
      </c>
      <c r="J20" s="18">
        <f t="shared" si="0"/>
        <v>0</v>
      </c>
    </row>
    <row r="21" spans="1:10" ht="27.95" customHeight="1" x14ac:dyDescent="0.25">
      <c r="A21" s="42">
        <f t="shared" si="1"/>
        <v>45809</v>
      </c>
      <c r="B21" s="30"/>
      <c r="C21" s="7">
        <f>SUMIFS(Dados!$I$1:$I$1801,Dados!$K$1:$K$1801,Tp.Despesas!C$7,Dados!$A$1:$A$1801,"&gt;="&amp;$A21,Dados!$A$1:$A$1801,"&lt;="&amp;EOMONTH($A21,0))</f>
        <v>0</v>
      </c>
      <c r="D21" s="7">
        <f>SUMIFS(Dados!$I$1:$I$1801,Dados!$K$1:$K$1801,Tp.Despesas!D$7,Dados!$A$1:$A$1801,"&gt;="&amp;$A21,Dados!$A$1:$A$1801,"&lt;="&amp;EOMONTH($A21,0))</f>
        <v>0</v>
      </c>
      <c r="E21" s="7">
        <f>SUMIFS(Dados!$I$1:$I$1801,Dados!$K$1:$K$1801,Tp.Despesas!E$7,Dados!$A$1:$A$1801,"&gt;="&amp;$A21,Dados!$A$1:$A$1801,"&lt;="&amp;EOMONTH($A21,0))</f>
        <v>0</v>
      </c>
      <c r="F21" s="7">
        <f>SUMIFS(Dados!$I$1:$I$1801,Dados!$K$1:$K$1801,Tp.Despesas!F$7,Dados!$A$1:$A$1801,"&gt;="&amp;$A21,Dados!$A$1:$A$1801,"&lt;="&amp;EOMONTH($A21,0))</f>
        <v>0</v>
      </c>
      <c r="G21" s="7">
        <f>SUMIFS(Dados!$I$1:$I$1801,Dados!$K$1:$K$1801,Tp.Despesas!G$7,Dados!$A$1:$A$1801,"&gt;="&amp;$A21,Dados!$A$1:$A$1801,"&lt;="&amp;EOMONTH($A21,0))</f>
        <v>0</v>
      </c>
      <c r="H21" s="7">
        <f>SUMIFS(Dados!$I$1:$I$1801,Dados!$K$1:$K$1801,Tp.Despesas!H$7,Dados!$A$1:$A$1801,"&gt;="&amp;$A21,Dados!$A$1:$A$1801,"&lt;="&amp;EOMONTH($A21,0))</f>
        <v>0</v>
      </c>
      <c r="I21" s="7">
        <f>SUMIFS(Dados!$I$1:$I$1801,Dados!$K$1:$K$1801,Tp.Despesas!I$7,Dados!$A$1:$A$1801,"&gt;="&amp;$A21,Dados!$A$1:$A$1801,"&lt;="&amp;EOMONTH($A21,0))</f>
        <v>0</v>
      </c>
      <c r="J21" s="18">
        <f t="shared" si="0"/>
        <v>0</v>
      </c>
    </row>
    <row r="22" spans="1:10" ht="27.95" customHeight="1" x14ac:dyDescent="0.25">
      <c r="A22" s="42">
        <f t="shared" si="1"/>
        <v>45839</v>
      </c>
      <c r="B22" s="30"/>
      <c r="C22" s="7">
        <f>SUMIFS(Dados!$I$1:$I$1801,Dados!$K$1:$K$1801,Tp.Despesas!C$7,Dados!$A$1:$A$1801,"&gt;="&amp;$A22,Dados!$A$1:$A$1801,"&lt;="&amp;EOMONTH($A22,0))</f>
        <v>0</v>
      </c>
      <c r="D22" s="7">
        <f>SUMIFS(Dados!$I$1:$I$1801,Dados!$K$1:$K$1801,Tp.Despesas!D$7,Dados!$A$1:$A$1801,"&gt;="&amp;$A22,Dados!$A$1:$A$1801,"&lt;="&amp;EOMONTH($A22,0))</f>
        <v>0</v>
      </c>
      <c r="E22" s="7">
        <f>SUMIFS(Dados!$I$1:$I$1801,Dados!$K$1:$K$1801,Tp.Despesas!E$7,Dados!$A$1:$A$1801,"&gt;="&amp;$A22,Dados!$A$1:$A$1801,"&lt;="&amp;EOMONTH($A22,0))</f>
        <v>0</v>
      </c>
      <c r="F22" s="7">
        <f>SUMIFS(Dados!$I$1:$I$1801,Dados!$K$1:$K$1801,Tp.Despesas!F$7,Dados!$A$1:$A$1801,"&gt;="&amp;$A22,Dados!$A$1:$A$1801,"&lt;="&amp;EOMONTH($A22,0))</f>
        <v>0</v>
      </c>
      <c r="G22" s="7">
        <f>SUMIFS(Dados!$I$1:$I$1801,Dados!$K$1:$K$1801,Tp.Despesas!G$7,Dados!$A$1:$A$1801,"&gt;="&amp;$A22,Dados!$A$1:$A$1801,"&lt;="&amp;EOMONTH($A22,0))</f>
        <v>0</v>
      </c>
      <c r="H22" s="7">
        <f>SUMIFS(Dados!$I$1:$I$1801,Dados!$K$1:$K$1801,Tp.Despesas!H$7,Dados!$A$1:$A$1801,"&gt;="&amp;$A22,Dados!$A$1:$A$1801,"&lt;="&amp;EOMONTH($A22,0))</f>
        <v>0</v>
      </c>
      <c r="I22" s="7">
        <f>SUMIFS(Dados!$I$1:$I$1801,Dados!$K$1:$K$1801,Tp.Despesas!I$7,Dados!$A$1:$A$1801,"&gt;="&amp;$A22,Dados!$A$1:$A$1801,"&lt;="&amp;EOMONTH($A22,0))</f>
        <v>0</v>
      </c>
      <c r="J22" s="18">
        <f t="shared" si="0"/>
        <v>0</v>
      </c>
    </row>
    <row r="23" spans="1:10" ht="27.95" customHeight="1" x14ac:dyDescent="0.25">
      <c r="A23" s="42">
        <f t="shared" si="1"/>
        <v>45870</v>
      </c>
      <c r="B23" s="30"/>
      <c r="C23" s="7">
        <f>SUMIFS(Dados!$I$1:$I$1801,Dados!$K$1:$K$1801,Tp.Despesas!C$7,Dados!$A$1:$A$1801,"&gt;="&amp;$A23,Dados!$A$1:$A$1801,"&lt;="&amp;EOMONTH($A23,0))</f>
        <v>0</v>
      </c>
      <c r="D23" s="7">
        <f>SUMIFS(Dados!$I$1:$I$1801,Dados!$K$1:$K$1801,Tp.Despesas!D$7,Dados!$A$1:$A$1801,"&gt;="&amp;$A23,Dados!$A$1:$A$1801,"&lt;="&amp;EOMONTH($A23,0))</f>
        <v>0</v>
      </c>
      <c r="E23" s="7">
        <f>SUMIFS(Dados!$I$1:$I$1801,Dados!$K$1:$K$1801,Tp.Despesas!E$7,Dados!$A$1:$A$1801,"&gt;="&amp;$A23,Dados!$A$1:$A$1801,"&lt;="&amp;EOMONTH($A23,0))</f>
        <v>0</v>
      </c>
      <c r="F23" s="7">
        <f>SUMIFS(Dados!$I$1:$I$1801,Dados!$K$1:$K$1801,Tp.Despesas!F$7,Dados!$A$1:$A$1801,"&gt;="&amp;$A23,Dados!$A$1:$A$1801,"&lt;="&amp;EOMONTH($A23,0))</f>
        <v>0</v>
      </c>
      <c r="G23" s="7">
        <f>SUMIFS(Dados!$I$1:$I$1801,Dados!$K$1:$K$1801,Tp.Despesas!G$7,Dados!$A$1:$A$1801,"&gt;="&amp;$A23,Dados!$A$1:$A$1801,"&lt;="&amp;EOMONTH($A23,0))</f>
        <v>0</v>
      </c>
      <c r="H23" s="7">
        <f>SUMIFS(Dados!$I$1:$I$1801,Dados!$K$1:$K$1801,Tp.Despesas!H$7,Dados!$A$1:$A$1801,"&gt;="&amp;$A23,Dados!$A$1:$A$1801,"&lt;="&amp;EOMONTH($A23,0))</f>
        <v>0</v>
      </c>
      <c r="I23" s="7">
        <f>SUMIFS(Dados!$I$1:$I$1801,Dados!$K$1:$K$1801,Tp.Despesas!I$7,Dados!$A$1:$A$1801,"&gt;="&amp;$A23,Dados!$A$1:$A$1801,"&lt;="&amp;EOMONTH($A23,0))</f>
        <v>0</v>
      </c>
      <c r="J23" s="18">
        <f t="shared" si="0"/>
        <v>0</v>
      </c>
    </row>
    <row r="24" spans="1:10" ht="27.95" customHeight="1" x14ac:dyDescent="0.25">
      <c r="A24" s="42">
        <f t="shared" si="1"/>
        <v>45901</v>
      </c>
      <c r="B24" s="30"/>
      <c r="C24" s="7">
        <f>SUMIFS(Dados!$I$1:$I$1801,Dados!$K$1:$K$1801,Tp.Despesas!C$7,Dados!$A$1:$A$1801,"&gt;="&amp;$A24,Dados!$A$1:$A$1801,"&lt;="&amp;EOMONTH($A24,0))</f>
        <v>0</v>
      </c>
      <c r="D24" s="7">
        <f>SUMIFS(Dados!$I$1:$I$1801,Dados!$K$1:$K$1801,Tp.Despesas!D$7,Dados!$A$1:$A$1801,"&gt;="&amp;$A24,Dados!$A$1:$A$1801,"&lt;="&amp;EOMONTH($A24,0))</f>
        <v>0</v>
      </c>
      <c r="E24" s="7">
        <f>SUMIFS(Dados!$I$1:$I$1801,Dados!$K$1:$K$1801,Tp.Despesas!E$7,Dados!$A$1:$A$1801,"&gt;="&amp;$A24,Dados!$A$1:$A$1801,"&lt;="&amp;EOMONTH($A24,0))</f>
        <v>0</v>
      </c>
      <c r="F24" s="7">
        <f>SUMIFS(Dados!$I$1:$I$1801,Dados!$K$1:$K$1801,Tp.Despesas!F$7,Dados!$A$1:$A$1801,"&gt;="&amp;$A24,Dados!$A$1:$A$1801,"&lt;="&amp;EOMONTH($A24,0))</f>
        <v>0</v>
      </c>
      <c r="G24" s="7">
        <f>SUMIFS(Dados!$I$1:$I$1801,Dados!$K$1:$K$1801,Tp.Despesas!G$7,Dados!$A$1:$A$1801,"&gt;="&amp;$A24,Dados!$A$1:$A$1801,"&lt;="&amp;EOMONTH($A24,0))</f>
        <v>0</v>
      </c>
      <c r="H24" s="7">
        <f>SUMIFS(Dados!$I$1:$I$1801,Dados!$K$1:$K$1801,Tp.Despesas!H$7,Dados!$A$1:$A$1801,"&gt;="&amp;$A24,Dados!$A$1:$A$1801,"&lt;="&amp;EOMONTH($A24,0))</f>
        <v>0</v>
      </c>
      <c r="I24" s="7">
        <f>SUMIFS(Dados!$I$1:$I$1801,Dados!$K$1:$K$1801,Tp.Despesas!I$7,Dados!$A$1:$A$1801,"&gt;="&amp;$A24,Dados!$A$1:$A$1801,"&lt;="&amp;EOMONTH($A24,0))</f>
        <v>0</v>
      </c>
      <c r="J24" s="18">
        <f t="shared" si="0"/>
        <v>0</v>
      </c>
    </row>
    <row r="25" spans="1:10" ht="27.95" customHeight="1" x14ac:dyDescent="0.25">
      <c r="A25" s="42">
        <f t="shared" si="1"/>
        <v>45931</v>
      </c>
      <c r="B25" s="30"/>
      <c r="C25" s="7">
        <f>SUMIFS(Dados!$I$1:$I$1801,Dados!$K$1:$K$1801,Tp.Despesas!C$7,Dados!$A$1:$A$1801,"&gt;="&amp;$A25,Dados!$A$1:$A$1801,"&lt;="&amp;EOMONTH($A25,0))</f>
        <v>0</v>
      </c>
      <c r="D25" s="7">
        <f>SUMIFS(Dados!$I$1:$I$1801,Dados!$K$1:$K$1801,Tp.Despesas!D$7,Dados!$A$1:$A$1801,"&gt;="&amp;$A25,Dados!$A$1:$A$1801,"&lt;="&amp;EOMONTH($A25,0))</f>
        <v>0</v>
      </c>
      <c r="E25" s="7">
        <f>SUMIFS(Dados!$I$1:$I$1801,Dados!$K$1:$K$1801,Tp.Despesas!E$7,Dados!$A$1:$A$1801,"&gt;="&amp;$A25,Dados!$A$1:$A$1801,"&lt;="&amp;EOMONTH($A25,0))</f>
        <v>0</v>
      </c>
      <c r="F25" s="7">
        <f>SUMIFS(Dados!$I$1:$I$1801,Dados!$K$1:$K$1801,Tp.Despesas!F$7,Dados!$A$1:$A$1801,"&gt;="&amp;$A25,Dados!$A$1:$A$1801,"&lt;="&amp;EOMONTH($A25,0))</f>
        <v>0</v>
      </c>
      <c r="G25" s="7">
        <f>SUMIFS(Dados!$I$1:$I$1801,Dados!$K$1:$K$1801,Tp.Despesas!G$7,Dados!$A$1:$A$1801,"&gt;="&amp;$A25,Dados!$A$1:$A$1801,"&lt;="&amp;EOMONTH($A25,0))</f>
        <v>0</v>
      </c>
      <c r="H25" s="7">
        <f>SUMIFS(Dados!$I$1:$I$1801,Dados!$K$1:$K$1801,Tp.Despesas!H$7,Dados!$A$1:$A$1801,"&gt;="&amp;$A25,Dados!$A$1:$A$1801,"&lt;="&amp;EOMONTH($A25,0))</f>
        <v>0</v>
      </c>
      <c r="I25" s="7">
        <f>SUMIFS(Dados!$I$1:$I$1801,Dados!$K$1:$K$1801,Tp.Despesas!I$7,Dados!$A$1:$A$1801,"&gt;="&amp;$A25,Dados!$A$1:$A$1801,"&lt;="&amp;EOMONTH($A25,0))</f>
        <v>0</v>
      </c>
      <c r="J25" s="18">
        <f t="shared" si="0"/>
        <v>0</v>
      </c>
    </row>
    <row r="26" spans="1:10" ht="27.95" customHeight="1" x14ac:dyDescent="0.25">
      <c r="A26" s="42">
        <f t="shared" si="1"/>
        <v>45962</v>
      </c>
      <c r="B26" s="30"/>
      <c r="C26" s="7">
        <f>SUMIFS(Dados!$I$1:$I$1801,Dados!$K$1:$K$1801,Tp.Despesas!C$7,Dados!$A$1:$A$1801,"&gt;="&amp;$A26,Dados!$A$1:$A$1801,"&lt;="&amp;EOMONTH($A26,0))</f>
        <v>0</v>
      </c>
      <c r="D26" s="7">
        <f>SUMIFS(Dados!$I$1:$I$1801,Dados!$K$1:$K$1801,Tp.Despesas!D$7,Dados!$A$1:$A$1801,"&gt;="&amp;$A26,Dados!$A$1:$A$1801,"&lt;="&amp;EOMONTH($A26,0))</f>
        <v>0</v>
      </c>
      <c r="E26" s="7">
        <f>SUMIFS(Dados!$I$1:$I$1801,Dados!$K$1:$K$1801,Tp.Despesas!E$7,Dados!$A$1:$A$1801,"&gt;="&amp;$A26,Dados!$A$1:$A$1801,"&lt;="&amp;EOMONTH($A26,0))</f>
        <v>0</v>
      </c>
      <c r="F26" s="7">
        <f>SUMIFS(Dados!$I$1:$I$1801,Dados!$K$1:$K$1801,Tp.Despesas!F$7,Dados!$A$1:$A$1801,"&gt;="&amp;$A26,Dados!$A$1:$A$1801,"&lt;="&amp;EOMONTH($A26,0))</f>
        <v>0</v>
      </c>
      <c r="G26" s="7">
        <f>SUMIFS(Dados!$I$1:$I$1801,Dados!$K$1:$K$1801,Tp.Despesas!G$7,Dados!$A$1:$A$1801,"&gt;="&amp;$A26,Dados!$A$1:$A$1801,"&lt;="&amp;EOMONTH($A26,0))</f>
        <v>0</v>
      </c>
      <c r="H26" s="7">
        <f>SUMIFS(Dados!$I$1:$I$1801,Dados!$K$1:$K$1801,Tp.Despesas!H$7,Dados!$A$1:$A$1801,"&gt;="&amp;$A26,Dados!$A$1:$A$1801,"&lt;="&amp;EOMONTH($A26,0))</f>
        <v>0</v>
      </c>
      <c r="I26" s="7">
        <f>SUMIFS(Dados!$I$1:$I$1801,Dados!$K$1:$K$1801,Tp.Despesas!I$7,Dados!$A$1:$A$1801,"&gt;="&amp;$A26,Dados!$A$1:$A$1801,"&lt;="&amp;EOMONTH($A26,0))</f>
        <v>0</v>
      </c>
      <c r="J26" s="18">
        <f t="shared" si="0"/>
        <v>0</v>
      </c>
    </row>
    <row r="27" spans="1:10" ht="27.95" customHeight="1" x14ac:dyDescent="0.25">
      <c r="A27" s="42">
        <f t="shared" si="1"/>
        <v>45992</v>
      </c>
      <c r="B27" s="30"/>
      <c r="C27" s="7">
        <f>SUMIFS(Dados!$I$1:$I$1801,Dados!$K$1:$K$1801,Tp.Despesas!C$7,Dados!$A$1:$A$1801,"&gt;="&amp;$A27,Dados!$A$1:$A$1801,"&lt;="&amp;EOMONTH($A27,0))</f>
        <v>0</v>
      </c>
      <c r="D27" s="7">
        <f>SUMIFS(Dados!$I$1:$I$1801,Dados!$K$1:$K$1801,Tp.Despesas!D$7,Dados!$A$1:$A$1801,"&gt;="&amp;$A27,Dados!$A$1:$A$1801,"&lt;="&amp;EOMONTH($A27,0))</f>
        <v>0</v>
      </c>
      <c r="E27" s="7">
        <f>SUMIFS(Dados!$I$1:$I$1801,Dados!$K$1:$K$1801,Tp.Despesas!E$7,Dados!$A$1:$A$1801,"&gt;="&amp;$A27,Dados!$A$1:$A$1801,"&lt;="&amp;EOMONTH($A27,0))</f>
        <v>0</v>
      </c>
      <c r="F27" s="7">
        <f>SUMIFS(Dados!$I$1:$I$1801,Dados!$K$1:$K$1801,Tp.Despesas!F$7,Dados!$A$1:$A$1801,"&gt;="&amp;$A27,Dados!$A$1:$A$1801,"&lt;="&amp;EOMONTH($A27,0))</f>
        <v>0</v>
      </c>
      <c r="G27" s="7">
        <f>SUMIFS(Dados!$I$1:$I$1801,Dados!$K$1:$K$1801,Tp.Despesas!G$7,Dados!$A$1:$A$1801,"&gt;="&amp;$A27,Dados!$A$1:$A$1801,"&lt;="&amp;EOMONTH($A27,0))</f>
        <v>0</v>
      </c>
      <c r="H27" s="7">
        <f>SUMIFS(Dados!$I$1:$I$1801,Dados!$K$1:$K$1801,Tp.Despesas!H$7,Dados!$A$1:$A$1801,"&gt;="&amp;$A27,Dados!$A$1:$A$1801,"&lt;="&amp;EOMONTH($A27,0))</f>
        <v>0</v>
      </c>
      <c r="I27" s="7">
        <f>SUMIFS(Dados!$I$1:$I$1801,Dados!$K$1:$K$1801,Tp.Despesas!I$7,Dados!$A$1:$A$1801,"&gt;="&amp;$A27,Dados!$A$1:$A$1801,"&lt;="&amp;EOMONTH($A27,0))</f>
        <v>0</v>
      </c>
      <c r="J27" s="18">
        <f t="shared" si="0"/>
        <v>0</v>
      </c>
    </row>
    <row r="28" spans="1:10" ht="27.95" customHeight="1" x14ac:dyDescent="0.25">
      <c r="A28" s="42">
        <f t="shared" si="1"/>
        <v>46023</v>
      </c>
      <c r="B28" s="30"/>
      <c r="C28" s="7">
        <f>SUMIFS(Dados!$I$1:$I$1801,Dados!$K$1:$K$1801,Tp.Despesas!C$7,Dados!$A$1:$A$1801,"&gt;="&amp;$A28,Dados!$A$1:$A$1801,"&lt;="&amp;EOMONTH($A28,0))</f>
        <v>0</v>
      </c>
      <c r="D28" s="7">
        <f>SUMIFS(Dados!$I$1:$I$1801,Dados!$K$1:$K$1801,Tp.Despesas!D$7,Dados!$A$1:$A$1801,"&gt;="&amp;$A28,Dados!$A$1:$A$1801,"&lt;="&amp;EOMONTH($A28,0))</f>
        <v>0</v>
      </c>
      <c r="E28" s="7">
        <f>SUMIFS(Dados!$I$1:$I$1801,Dados!$K$1:$K$1801,Tp.Despesas!E$7,Dados!$A$1:$A$1801,"&gt;="&amp;$A28,Dados!$A$1:$A$1801,"&lt;="&amp;EOMONTH($A28,0))</f>
        <v>0</v>
      </c>
      <c r="F28" s="7">
        <f>SUMIFS(Dados!$I$1:$I$1801,Dados!$K$1:$K$1801,Tp.Despesas!F$7,Dados!$A$1:$A$1801,"&gt;="&amp;$A28,Dados!$A$1:$A$1801,"&lt;="&amp;EOMONTH($A28,0))</f>
        <v>0</v>
      </c>
      <c r="G28" s="7">
        <f>SUMIFS(Dados!$I$1:$I$1801,Dados!$K$1:$K$1801,Tp.Despesas!G$7,Dados!$A$1:$A$1801,"&gt;="&amp;$A28,Dados!$A$1:$A$1801,"&lt;="&amp;EOMONTH($A28,0))</f>
        <v>0</v>
      </c>
      <c r="H28" s="7">
        <f>SUMIFS(Dados!$I$1:$I$1801,Dados!$K$1:$K$1801,Tp.Despesas!H$7,Dados!$A$1:$A$1801,"&gt;="&amp;$A28,Dados!$A$1:$A$1801,"&lt;="&amp;EOMONTH($A28,0))</f>
        <v>0</v>
      </c>
      <c r="I28" s="7">
        <f>SUMIFS(Dados!$I$1:$I$1801,Dados!$K$1:$K$1801,Tp.Despesas!I$7,Dados!$A$1:$A$1801,"&gt;="&amp;$A28,Dados!$A$1:$A$1801,"&lt;="&amp;EOMONTH($A28,0))</f>
        <v>0</v>
      </c>
      <c r="J28" s="18">
        <f t="shared" si="0"/>
        <v>0</v>
      </c>
    </row>
    <row r="29" spans="1:10" ht="27.95" customHeight="1" x14ac:dyDescent="0.25">
      <c r="A29" s="42">
        <f t="shared" si="1"/>
        <v>46054</v>
      </c>
      <c r="B29" s="30"/>
      <c r="C29" s="7">
        <f>SUMIFS(Dados!$I$1:$I$1801,Dados!$K$1:$K$1801,Tp.Despesas!C$7,Dados!$A$1:$A$1801,"&gt;="&amp;$A29,Dados!$A$1:$A$1801,"&lt;="&amp;EOMONTH($A29,0))</f>
        <v>0</v>
      </c>
      <c r="D29" s="7">
        <f>SUMIFS(Dados!$I$1:$I$1801,Dados!$K$1:$K$1801,Tp.Despesas!D$7,Dados!$A$1:$A$1801,"&gt;="&amp;$A29,Dados!$A$1:$A$1801,"&lt;="&amp;EOMONTH($A29,0))</f>
        <v>0</v>
      </c>
      <c r="E29" s="7">
        <f>SUMIFS(Dados!$I$1:$I$1801,Dados!$K$1:$K$1801,Tp.Despesas!E$7,Dados!$A$1:$A$1801,"&gt;="&amp;$A29,Dados!$A$1:$A$1801,"&lt;="&amp;EOMONTH($A29,0))</f>
        <v>0</v>
      </c>
      <c r="F29" s="7">
        <f>SUMIFS(Dados!$I$1:$I$1801,Dados!$K$1:$K$1801,Tp.Despesas!F$7,Dados!$A$1:$A$1801,"&gt;="&amp;$A29,Dados!$A$1:$A$1801,"&lt;="&amp;EOMONTH($A29,0))</f>
        <v>0</v>
      </c>
      <c r="G29" s="7">
        <f>SUMIFS(Dados!$I$1:$I$1801,Dados!$K$1:$K$1801,Tp.Despesas!G$7,Dados!$A$1:$A$1801,"&gt;="&amp;$A29,Dados!$A$1:$A$1801,"&lt;="&amp;EOMONTH($A29,0))</f>
        <v>0</v>
      </c>
      <c r="H29" s="7">
        <f>SUMIFS(Dados!$I$1:$I$1801,Dados!$K$1:$K$1801,Tp.Despesas!H$7,Dados!$A$1:$A$1801,"&gt;="&amp;$A29,Dados!$A$1:$A$1801,"&lt;="&amp;EOMONTH($A29,0))</f>
        <v>0</v>
      </c>
      <c r="I29" s="7">
        <f>SUMIFS(Dados!$I$1:$I$1801,Dados!$K$1:$K$1801,Tp.Despesas!I$7,Dados!$A$1:$A$1801,"&gt;="&amp;$A29,Dados!$A$1:$A$1801,"&lt;="&amp;EOMONTH($A29,0))</f>
        <v>0</v>
      </c>
      <c r="J29" s="18">
        <f t="shared" si="0"/>
        <v>0</v>
      </c>
    </row>
    <row r="30" spans="1:10" ht="27.95" customHeight="1" x14ac:dyDescent="0.25">
      <c r="A30" s="42">
        <f t="shared" si="1"/>
        <v>46082</v>
      </c>
      <c r="B30" s="30"/>
      <c r="C30" s="7">
        <f>SUMIFS(Dados!$I$1:$I$1801,Dados!$K$1:$K$1801,Tp.Despesas!C$7,Dados!$A$1:$A$1801,"&gt;="&amp;$A30,Dados!$A$1:$A$1801,"&lt;="&amp;EOMONTH($A30,0))</f>
        <v>0</v>
      </c>
      <c r="D30" s="7">
        <f>SUMIFS(Dados!$I$1:$I$1801,Dados!$K$1:$K$1801,Tp.Despesas!D$7,Dados!$A$1:$A$1801,"&gt;="&amp;$A30,Dados!$A$1:$A$1801,"&lt;="&amp;EOMONTH($A30,0))</f>
        <v>0</v>
      </c>
      <c r="E30" s="7">
        <f>SUMIFS(Dados!$I$1:$I$1801,Dados!$K$1:$K$1801,Tp.Despesas!E$7,Dados!$A$1:$A$1801,"&gt;="&amp;$A30,Dados!$A$1:$A$1801,"&lt;="&amp;EOMONTH($A30,0))</f>
        <v>0</v>
      </c>
      <c r="F30" s="7">
        <f>SUMIFS(Dados!$I$1:$I$1801,Dados!$K$1:$K$1801,Tp.Despesas!F$7,Dados!$A$1:$A$1801,"&gt;="&amp;$A30,Dados!$A$1:$A$1801,"&lt;="&amp;EOMONTH($A30,0))</f>
        <v>0</v>
      </c>
      <c r="G30" s="7">
        <f>SUMIFS(Dados!$I$1:$I$1801,Dados!$K$1:$K$1801,Tp.Despesas!G$7,Dados!$A$1:$A$1801,"&gt;="&amp;$A30,Dados!$A$1:$A$1801,"&lt;="&amp;EOMONTH($A30,0))</f>
        <v>0</v>
      </c>
      <c r="H30" s="7">
        <f>SUMIFS(Dados!$I$1:$I$1801,Dados!$K$1:$K$1801,Tp.Despesas!H$7,Dados!$A$1:$A$1801,"&gt;="&amp;$A30,Dados!$A$1:$A$1801,"&lt;="&amp;EOMONTH($A30,0))</f>
        <v>0</v>
      </c>
      <c r="I30" s="7">
        <f>SUMIFS(Dados!$I$1:$I$1801,Dados!$K$1:$K$1801,Tp.Despesas!I$7,Dados!$A$1:$A$1801,"&gt;="&amp;$A30,Dados!$A$1:$A$1801,"&lt;="&amp;EOMONTH($A30,0))</f>
        <v>0</v>
      </c>
      <c r="J30" s="18">
        <f t="shared" si="0"/>
        <v>0</v>
      </c>
    </row>
    <row r="31" spans="1:10" ht="27.95" customHeight="1" x14ac:dyDescent="0.25">
      <c r="A31" s="42">
        <f t="shared" si="1"/>
        <v>46113</v>
      </c>
      <c r="B31" s="30"/>
      <c r="C31" s="7">
        <f>SUMIFS(Dados!$I$1:$I$1801,Dados!$K$1:$K$1801,Tp.Despesas!C$7,Dados!$A$1:$A$1801,"&gt;="&amp;$A31,Dados!$A$1:$A$1801,"&lt;="&amp;EOMONTH($A31,0))</f>
        <v>0</v>
      </c>
      <c r="D31" s="7">
        <f>SUMIFS(Dados!$I$1:$I$1801,Dados!$K$1:$K$1801,Tp.Despesas!D$7,Dados!$A$1:$A$1801,"&gt;="&amp;$A31,Dados!$A$1:$A$1801,"&lt;="&amp;EOMONTH($A31,0))</f>
        <v>0</v>
      </c>
      <c r="E31" s="7">
        <f>SUMIFS(Dados!$I$1:$I$1801,Dados!$K$1:$K$1801,Tp.Despesas!E$7,Dados!$A$1:$A$1801,"&gt;="&amp;$A31,Dados!$A$1:$A$1801,"&lt;="&amp;EOMONTH($A31,0))</f>
        <v>0</v>
      </c>
      <c r="F31" s="7">
        <f>SUMIFS(Dados!$I$1:$I$1801,Dados!$K$1:$K$1801,Tp.Despesas!F$7,Dados!$A$1:$A$1801,"&gt;="&amp;$A31,Dados!$A$1:$A$1801,"&lt;="&amp;EOMONTH($A31,0))</f>
        <v>0</v>
      </c>
      <c r="G31" s="7">
        <f>SUMIFS(Dados!$I$1:$I$1801,Dados!$K$1:$K$1801,Tp.Despesas!G$7,Dados!$A$1:$A$1801,"&gt;="&amp;$A31,Dados!$A$1:$A$1801,"&lt;="&amp;EOMONTH($A31,0))</f>
        <v>0</v>
      </c>
      <c r="H31" s="7">
        <f>SUMIFS(Dados!$I$1:$I$1801,Dados!$K$1:$K$1801,Tp.Despesas!H$7,Dados!$A$1:$A$1801,"&gt;="&amp;$A31,Dados!$A$1:$A$1801,"&lt;="&amp;EOMONTH($A31,0))</f>
        <v>0</v>
      </c>
      <c r="I31" s="7">
        <f>SUMIFS(Dados!$I$1:$I$1801,Dados!$K$1:$K$1801,Tp.Despesas!I$7,Dados!$A$1:$A$1801,"&gt;="&amp;$A31,Dados!$A$1:$A$1801,"&lt;="&amp;EOMONTH($A31,0))</f>
        <v>0</v>
      </c>
      <c r="J31" s="18">
        <f t="shared" si="0"/>
        <v>0</v>
      </c>
    </row>
    <row r="32" spans="1:10" ht="27.95" customHeight="1" x14ac:dyDescent="0.25">
      <c r="A32" s="42">
        <f t="shared" si="1"/>
        <v>46143</v>
      </c>
      <c r="B32" s="30"/>
      <c r="C32" s="7">
        <f>SUMIFS(Dados!$I$1:$I$1801,Dados!$K$1:$K$1801,Tp.Despesas!C$7,Dados!$A$1:$A$1801,"&gt;="&amp;$A32,Dados!$A$1:$A$1801,"&lt;="&amp;EOMONTH($A32,0))</f>
        <v>0</v>
      </c>
      <c r="D32" s="7">
        <f>SUMIFS(Dados!$I$1:$I$1801,Dados!$K$1:$K$1801,Tp.Despesas!D$7,Dados!$A$1:$A$1801,"&gt;="&amp;$A32,Dados!$A$1:$A$1801,"&lt;="&amp;EOMONTH($A32,0))</f>
        <v>0</v>
      </c>
      <c r="E32" s="7">
        <f>SUMIFS(Dados!$I$1:$I$1801,Dados!$K$1:$K$1801,Tp.Despesas!E$7,Dados!$A$1:$A$1801,"&gt;="&amp;$A32,Dados!$A$1:$A$1801,"&lt;="&amp;EOMONTH($A32,0))</f>
        <v>0</v>
      </c>
      <c r="F32" s="7">
        <f>SUMIFS(Dados!$I$1:$I$1801,Dados!$K$1:$K$1801,Tp.Despesas!F$7,Dados!$A$1:$A$1801,"&gt;="&amp;$A32,Dados!$A$1:$A$1801,"&lt;="&amp;EOMONTH($A32,0))</f>
        <v>0</v>
      </c>
      <c r="G32" s="7">
        <f>SUMIFS(Dados!$I$1:$I$1801,Dados!$K$1:$K$1801,Tp.Despesas!G$7,Dados!$A$1:$A$1801,"&gt;="&amp;$A32,Dados!$A$1:$A$1801,"&lt;="&amp;EOMONTH($A32,0))</f>
        <v>0</v>
      </c>
      <c r="H32" s="7">
        <f>SUMIFS(Dados!$I$1:$I$1801,Dados!$K$1:$K$1801,Tp.Despesas!H$7,Dados!$A$1:$A$1801,"&gt;="&amp;$A32,Dados!$A$1:$A$1801,"&lt;="&amp;EOMONTH($A32,0))</f>
        <v>0</v>
      </c>
      <c r="I32" s="7">
        <f>SUMIFS(Dados!$I$1:$I$1801,Dados!$K$1:$K$1801,Tp.Despesas!I$7,Dados!$A$1:$A$1801,"&gt;="&amp;$A32,Dados!$A$1:$A$1801,"&lt;="&amp;EOMONTH($A32,0))</f>
        <v>0</v>
      </c>
      <c r="J32" s="18">
        <f t="shared" si="0"/>
        <v>0</v>
      </c>
    </row>
    <row r="33" spans="1:10" ht="27.95" customHeight="1" x14ac:dyDescent="0.25">
      <c r="A33" s="42">
        <f t="shared" si="1"/>
        <v>46174</v>
      </c>
      <c r="B33" s="30"/>
      <c r="C33" s="7">
        <f>SUMIFS(Dados!$I$1:$I$1801,Dados!$K$1:$K$1801,Tp.Despesas!C$7,Dados!$A$1:$A$1801,"&gt;="&amp;$A33,Dados!$A$1:$A$1801,"&lt;="&amp;EOMONTH($A33,0))</f>
        <v>0</v>
      </c>
      <c r="D33" s="7">
        <f>SUMIFS(Dados!$I$1:$I$1801,Dados!$K$1:$K$1801,Tp.Despesas!D$7,Dados!$A$1:$A$1801,"&gt;="&amp;$A33,Dados!$A$1:$A$1801,"&lt;="&amp;EOMONTH($A33,0))</f>
        <v>0</v>
      </c>
      <c r="E33" s="7">
        <f>SUMIFS(Dados!$I$1:$I$1801,Dados!$K$1:$K$1801,Tp.Despesas!E$7,Dados!$A$1:$A$1801,"&gt;="&amp;$A33,Dados!$A$1:$A$1801,"&lt;="&amp;EOMONTH($A33,0))</f>
        <v>0</v>
      </c>
      <c r="F33" s="7">
        <f>SUMIFS(Dados!$I$1:$I$1801,Dados!$K$1:$K$1801,Tp.Despesas!F$7,Dados!$A$1:$A$1801,"&gt;="&amp;$A33,Dados!$A$1:$A$1801,"&lt;="&amp;EOMONTH($A33,0))</f>
        <v>0</v>
      </c>
      <c r="G33" s="7">
        <f>SUMIFS(Dados!$I$1:$I$1801,Dados!$K$1:$K$1801,Tp.Despesas!G$7,Dados!$A$1:$A$1801,"&gt;="&amp;$A33,Dados!$A$1:$A$1801,"&lt;="&amp;EOMONTH($A33,0))</f>
        <v>0</v>
      </c>
      <c r="H33" s="7">
        <f>SUMIFS(Dados!$I$1:$I$1801,Dados!$K$1:$K$1801,Tp.Despesas!H$7,Dados!$A$1:$A$1801,"&gt;="&amp;$A33,Dados!$A$1:$A$1801,"&lt;="&amp;EOMONTH($A33,0))</f>
        <v>0</v>
      </c>
      <c r="I33" s="7">
        <f>SUMIFS(Dados!$I$1:$I$1801,Dados!$K$1:$K$1801,Tp.Despesas!I$7,Dados!$A$1:$A$1801,"&gt;="&amp;$A33,Dados!$A$1:$A$1801,"&lt;="&amp;EOMONTH($A33,0))</f>
        <v>0</v>
      </c>
      <c r="J33" s="18">
        <f t="shared" si="0"/>
        <v>0</v>
      </c>
    </row>
    <row r="34" spans="1:10" ht="27.95" customHeight="1" x14ac:dyDescent="0.25">
      <c r="A34" s="42">
        <f t="shared" si="1"/>
        <v>46204</v>
      </c>
      <c r="B34" s="30"/>
      <c r="C34" s="7">
        <f>SUMIFS(Dados!$I$1:$I$1801,Dados!$K$1:$K$1801,Tp.Despesas!C$7,Dados!$A$1:$A$1801,"&gt;="&amp;$A34,Dados!$A$1:$A$1801,"&lt;="&amp;EOMONTH($A34,0))</f>
        <v>0</v>
      </c>
      <c r="D34" s="7">
        <f>SUMIFS(Dados!$I$1:$I$1801,Dados!$K$1:$K$1801,Tp.Despesas!D$7,Dados!$A$1:$A$1801,"&gt;="&amp;$A34,Dados!$A$1:$A$1801,"&lt;="&amp;EOMONTH($A34,0))</f>
        <v>0</v>
      </c>
      <c r="E34" s="7">
        <f>SUMIFS(Dados!$I$1:$I$1801,Dados!$K$1:$K$1801,Tp.Despesas!E$7,Dados!$A$1:$A$1801,"&gt;="&amp;$A34,Dados!$A$1:$A$1801,"&lt;="&amp;EOMONTH($A34,0))</f>
        <v>0</v>
      </c>
      <c r="F34" s="7">
        <f>SUMIFS(Dados!$I$1:$I$1801,Dados!$K$1:$K$1801,Tp.Despesas!F$7,Dados!$A$1:$A$1801,"&gt;="&amp;$A34,Dados!$A$1:$A$1801,"&lt;="&amp;EOMONTH($A34,0))</f>
        <v>0</v>
      </c>
      <c r="G34" s="7">
        <f>SUMIFS(Dados!$I$1:$I$1801,Dados!$K$1:$K$1801,Tp.Despesas!G$7,Dados!$A$1:$A$1801,"&gt;="&amp;$A34,Dados!$A$1:$A$1801,"&lt;="&amp;EOMONTH($A34,0))</f>
        <v>0</v>
      </c>
      <c r="H34" s="7">
        <f>SUMIFS(Dados!$I$1:$I$1801,Dados!$K$1:$K$1801,Tp.Despesas!H$7,Dados!$A$1:$A$1801,"&gt;="&amp;$A34,Dados!$A$1:$A$1801,"&lt;="&amp;EOMONTH($A34,0))</f>
        <v>0</v>
      </c>
      <c r="I34" s="7">
        <f>SUMIFS(Dados!$I$1:$I$1801,Dados!$K$1:$K$1801,Tp.Despesas!I$7,Dados!$A$1:$A$1801,"&gt;="&amp;$A34,Dados!$A$1:$A$1801,"&lt;="&amp;EOMONTH($A34,0))</f>
        <v>0</v>
      </c>
      <c r="J34" s="18">
        <f t="shared" si="0"/>
        <v>0</v>
      </c>
    </row>
    <row r="35" spans="1:10" ht="27.95" customHeight="1" x14ac:dyDescent="0.25">
      <c r="A35" s="42">
        <f t="shared" si="1"/>
        <v>46235</v>
      </c>
      <c r="B35" s="30"/>
      <c r="C35" s="7">
        <f>SUMIFS(Dados!$I$1:$I$1801,Dados!$K$1:$K$1801,Tp.Despesas!C$7,Dados!$A$1:$A$1801,"&gt;="&amp;$A35,Dados!$A$1:$A$1801,"&lt;="&amp;EOMONTH($A35,0))</f>
        <v>0</v>
      </c>
      <c r="D35" s="7">
        <f>SUMIFS(Dados!$I$1:$I$1801,Dados!$K$1:$K$1801,Tp.Despesas!D$7,Dados!$A$1:$A$1801,"&gt;="&amp;$A35,Dados!$A$1:$A$1801,"&lt;="&amp;EOMONTH($A35,0))</f>
        <v>0</v>
      </c>
      <c r="E35" s="7">
        <f>SUMIFS(Dados!$I$1:$I$1801,Dados!$K$1:$K$1801,Tp.Despesas!E$7,Dados!$A$1:$A$1801,"&gt;="&amp;$A35,Dados!$A$1:$A$1801,"&lt;="&amp;EOMONTH($A35,0))</f>
        <v>0</v>
      </c>
      <c r="F35" s="7">
        <f>SUMIFS(Dados!$I$1:$I$1801,Dados!$K$1:$K$1801,Tp.Despesas!F$7,Dados!$A$1:$A$1801,"&gt;="&amp;$A35,Dados!$A$1:$A$1801,"&lt;="&amp;EOMONTH($A35,0))</f>
        <v>0</v>
      </c>
      <c r="G35" s="7">
        <f>SUMIFS(Dados!$I$1:$I$1801,Dados!$K$1:$K$1801,Tp.Despesas!G$7,Dados!$A$1:$A$1801,"&gt;="&amp;$A35,Dados!$A$1:$A$1801,"&lt;="&amp;EOMONTH($A35,0))</f>
        <v>0</v>
      </c>
      <c r="H35" s="7">
        <f>SUMIFS(Dados!$I$1:$I$1801,Dados!$K$1:$K$1801,Tp.Despesas!H$7,Dados!$A$1:$A$1801,"&gt;="&amp;$A35,Dados!$A$1:$A$1801,"&lt;="&amp;EOMONTH($A35,0))</f>
        <v>0</v>
      </c>
      <c r="I35" s="7">
        <f>SUMIFS(Dados!$I$1:$I$1801,Dados!$K$1:$K$1801,Tp.Despesas!I$7,Dados!$A$1:$A$1801,"&gt;="&amp;$A35,Dados!$A$1:$A$1801,"&lt;="&amp;EOMONTH($A35,0))</f>
        <v>0</v>
      </c>
      <c r="J35" s="18">
        <f t="shared" si="0"/>
        <v>0</v>
      </c>
    </row>
    <row r="36" spans="1:10" ht="27.95" customHeight="1" x14ac:dyDescent="0.25">
      <c r="A36" s="42">
        <f t="shared" si="1"/>
        <v>46266</v>
      </c>
      <c r="B36" s="30"/>
      <c r="C36" s="7">
        <f>SUMIFS(Dados!$I$1:$I$1801,Dados!$K$1:$K$1801,Tp.Despesas!C$7,Dados!$A$1:$A$1801,"&gt;="&amp;$A36,Dados!$A$1:$A$1801,"&lt;="&amp;EOMONTH($A36,0))</f>
        <v>0</v>
      </c>
      <c r="D36" s="7">
        <f>SUMIFS(Dados!$I$1:$I$1801,Dados!$K$1:$K$1801,Tp.Despesas!D$7,Dados!$A$1:$A$1801,"&gt;="&amp;$A36,Dados!$A$1:$A$1801,"&lt;="&amp;EOMONTH($A36,0))</f>
        <v>0</v>
      </c>
      <c r="E36" s="7">
        <f>SUMIFS(Dados!$I$1:$I$1801,Dados!$K$1:$K$1801,Tp.Despesas!E$7,Dados!$A$1:$A$1801,"&gt;="&amp;$A36,Dados!$A$1:$A$1801,"&lt;="&amp;EOMONTH($A36,0))</f>
        <v>0</v>
      </c>
      <c r="F36" s="7">
        <f>SUMIFS(Dados!$I$1:$I$1801,Dados!$K$1:$K$1801,Tp.Despesas!F$7,Dados!$A$1:$A$1801,"&gt;="&amp;$A36,Dados!$A$1:$A$1801,"&lt;="&amp;EOMONTH($A36,0))</f>
        <v>0</v>
      </c>
      <c r="G36" s="7">
        <f>SUMIFS(Dados!$I$1:$I$1801,Dados!$K$1:$K$1801,Tp.Despesas!G$7,Dados!$A$1:$A$1801,"&gt;="&amp;$A36,Dados!$A$1:$A$1801,"&lt;="&amp;EOMONTH($A36,0))</f>
        <v>0</v>
      </c>
      <c r="H36" s="7">
        <f>SUMIFS(Dados!$I$1:$I$1801,Dados!$K$1:$K$1801,Tp.Despesas!H$7,Dados!$A$1:$A$1801,"&gt;="&amp;$A36,Dados!$A$1:$A$1801,"&lt;="&amp;EOMONTH($A36,0))</f>
        <v>0</v>
      </c>
      <c r="I36" s="7">
        <f>SUMIFS(Dados!$I$1:$I$1801,Dados!$K$1:$K$1801,Tp.Despesas!I$7,Dados!$A$1:$A$1801,"&gt;="&amp;$A36,Dados!$A$1:$A$1801,"&lt;="&amp;EOMONTH($A36,0))</f>
        <v>0</v>
      </c>
      <c r="J36" s="18">
        <f t="shared" si="0"/>
        <v>0</v>
      </c>
    </row>
    <row r="37" spans="1:10" ht="27.95" customHeight="1" x14ac:dyDescent="0.25">
      <c r="A37" s="42">
        <f t="shared" si="1"/>
        <v>46296</v>
      </c>
      <c r="B37" s="30"/>
      <c r="C37" s="7">
        <f>SUMIFS(Dados!$I$1:$I$1801,Dados!$K$1:$K$1801,Tp.Despesas!C$7,Dados!$A$1:$A$1801,"&gt;="&amp;$A37,Dados!$A$1:$A$1801,"&lt;="&amp;EOMONTH($A37,0))</f>
        <v>0</v>
      </c>
      <c r="D37" s="7">
        <f>SUMIFS(Dados!$I$1:$I$1801,Dados!$K$1:$K$1801,Tp.Despesas!D$7,Dados!$A$1:$A$1801,"&gt;="&amp;$A37,Dados!$A$1:$A$1801,"&lt;="&amp;EOMONTH($A37,0))</f>
        <v>0</v>
      </c>
      <c r="E37" s="7">
        <f>SUMIFS(Dados!$I$1:$I$1801,Dados!$K$1:$K$1801,Tp.Despesas!E$7,Dados!$A$1:$A$1801,"&gt;="&amp;$A37,Dados!$A$1:$A$1801,"&lt;="&amp;EOMONTH($A37,0))</f>
        <v>0</v>
      </c>
      <c r="F37" s="7">
        <f>SUMIFS(Dados!$I$1:$I$1801,Dados!$K$1:$K$1801,Tp.Despesas!F$7,Dados!$A$1:$A$1801,"&gt;="&amp;$A37,Dados!$A$1:$A$1801,"&lt;="&amp;EOMONTH($A37,0))</f>
        <v>0</v>
      </c>
      <c r="G37" s="7">
        <f>SUMIFS(Dados!$I$1:$I$1801,Dados!$K$1:$K$1801,Tp.Despesas!G$7,Dados!$A$1:$A$1801,"&gt;="&amp;$A37,Dados!$A$1:$A$1801,"&lt;="&amp;EOMONTH($A37,0))</f>
        <v>0</v>
      </c>
      <c r="H37" s="7">
        <f>SUMIFS(Dados!$I$1:$I$1801,Dados!$K$1:$K$1801,Tp.Despesas!H$7,Dados!$A$1:$A$1801,"&gt;="&amp;$A37,Dados!$A$1:$A$1801,"&lt;="&amp;EOMONTH($A37,0))</f>
        <v>0</v>
      </c>
      <c r="I37" s="7">
        <f>SUMIFS(Dados!$I$1:$I$1801,Dados!$K$1:$K$1801,Tp.Despesas!I$7,Dados!$A$1:$A$1801,"&gt;="&amp;$A37,Dados!$A$1:$A$1801,"&lt;="&amp;EOMONTH($A37,0))</f>
        <v>0</v>
      </c>
      <c r="J37" s="18">
        <f t="shared" si="0"/>
        <v>0</v>
      </c>
    </row>
    <row r="38" spans="1:10" ht="27.95" customHeight="1" x14ac:dyDescent="0.25">
      <c r="A38" s="42">
        <f t="shared" si="1"/>
        <v>46327</v>
      </c>
      <c r="B38" s="30"/>
      <c r="C38" s="7">
        <f>SUMIFS(Dados!$I$1:$I$1801,Dados!$K$1:$K$1801,Tp.Despesas!C$7,Dados!$A$1:$A$1801,"&gt;="&amp;$A38,Dados!$A$1:$A$1801,"&lt;="&amp;EOMONTH($A38,0))</f>
        <v>0</v>
      </c>
      <c r="D38" s="7">
        <f>SUMIFS(Dados!$I$1:$I$1801,Dados!$K$1:$K$1801,Tp.Despesas!D$7,Dados!$A$1:$A$1801,"&gt;="&amp;$A38,Dados!$A$1:$A$1801,"&lt;="&amp;EOMONTH($A38,0))</f>
        <v>0</v>
      </c>
      <c r="E38" s="7">
        <f>SUMIFS(Dados!$I$1:$I$1801,Dados!$K$1:$K$1801,Tp.Despesas!E$7,Dados!$A$1:$A$1801,"&gt;="&amp;$A38,Dados!$A$1:$A$1801,"&lt;="&amp;EOMONTH($A38,0))</f>
        <v>0</v>
      </c>
      <c r="F38" s="7">
        <f>SUMIFS(Dados!$I$1:$I$1801,Dados!$K$1:$K$1801,Tp.Despesas!F$7,Dados!$A$1:$A$1801,"&gt;="&amp;$A38,Dados!$A$1:$A$1801,"&lt;="&amp;EOMONTH($A38,0))</f>
        <v>0</v>
      </c>
      <c r="G38" s="7">
        <f>SUMIFS(Dados!$I$1:$I$1801,Dados!$K$1:$K$1801,Tp.Despesas!G$7,Dados!$A$1:$A$1801,"&gt;="&amp;$A38,Dados!$A$1:$A$1801,"&lt;="&amp;EOMONTH($A38,0))</f>
        <v>0</v>
      </c>
      <c r="H38" s="7">
        <f>SUMIFS(Dados!$I$1:$I$1801,Dados!$K$1:$K$1801,Tp.Despesas!H$7,Dados!$A$1:$A$1801,"&gt;="&amp;$A38,Dados!$A$1:$A$1801,"&lt;="&amp;EOMONTH($A38,0))</f>
        <v>0</v>
      </c>
      <c r="I38" s="7">
        <f>SUMIFS(Dados!$I$1:$I$1801,Dados!$K$1:$K$1801,Tp.Despesas!I$7,Dados!$A$1:$A$1801,"&gt;="&amp;$A38,Dados!$A$1:$A$1801,"&lt;="&amp;EOMONTH($A38,0))</f>
        <v>0</v>
      </c>
      <c r="J38" s="18">
        <f t="shared" si="0"/>
        <v>0</v>
      </c>
    </row>
    <row r="39" spans="1:10" ht="27.95" customHeight="1" x14ac:dyDescent="0.25">
      <c r="A39" s="42">
        <f t="shared" si="1"/>
        <v>46357</v>
      </c>
      <c r="B39" s="30"/>
      <c r="C39" s="7">
        <f>SUMIFS(Dados!$I$1:$I$1801,Dados!$K$1:$K$1801,Tp.Despesas!C$7,Dados!$A$1:$A$1801,"&gt;="&amp;$A39,Dados!$A$1:$A$1801,"&lt;="&amp;EOMONTH($A39,0))</f>
        <v>0</v>
      </c>
      <c r="D39" s="7">
        <f>SUMIFS(Dados!$I$1:$I$1801,Dados!$K$1:$K$1801,Tp.Despesas!D$7,Dados!$A$1:$A$1801,"&gt;="&amp;$A39,Dados!$A$1:$A$1801,"&lt;="&amp;EOMONTH($A39,0))</f>
        <v>0</v>
      </c>
      <c r="E39" s="7">
        <f>SUMIFS(Dados!$I$1:$I$1801,Dados!$K$1:$K$1801,Tp.Despesas!E$7,Dados!$A$1:$A$1801,"&gt;="&amp;$A39,Dados!$A$1:$A$1801,"&lt;="&amp;EOMONTH($A39,0))</f>
        <v>0</v>
      </c>
      <c r="F39" s="7">
        <f>SUMIFS(Dados!$I$1:$I$1801,Dados!$K$1:$K$1801,Tp.Despesas!F$7,Dados!$A$1:$A$1801,"&gt;="&amp;$A39,Dados!$A$1:$A$1801,"&lt;="&amp;EOMONTH($A39,0))</f>
        <v>0</v>
      </c>
      <c r="G39" s="7">
        <f>SUMIFS(Dados!$I$1:$I$1801,Dados!$K$1:$K$1801,Tp.Despesas!G$7,Dados!$A$1:$A$1801,"&gt;="&amp;$A39,Dados!$A$1:$A$1801,"&lt;="&amp;EOMONTH($A39,0))</f>
        <v>0</v>
      </c>
      <c r="H39" s="7">
        <f>SUMIFS(Dados!$I$1:$I$1801,Dados!$K$1:$K$1801,Tp.Despesas!H$7,Dados!$A$1:$A$1801,"&gt;="&amp;$A39,Dados!$A$1:$A$1801,"&lt;="&amp;EOMONTH($A39,0))</f>
        <v>0</v>
      </c>
      <c r="I39" s="7">
        <f>SUMIFS(Dados!$I$1:$I$1801,Dados!$K$1:$K$1801,Tp.Despesas!I$7,Dados!$A$1:$A$1801,"&gt;="&amp;$A39,Dados!$A$1:$A$1801,"&lt;="&amp;EOMONTH($A39,0))</f>
        <v>0</v>
      </c>
      <c r="J39" s="18">
        <f t="shared" si="0"/>
        <v>0</v>
      </c>
    </row>
    <row r="40" spans="1:10" ht="27.95" customHeight="1" x14ac:dyDescent="0.25">
      <c r="A40" s="42">
        <f t="shared" si="1"/>
        <v>46388</v>
      </c>
      <c r="B40" s="30"/>
      <c r="C40" s="7">
        <f>SUMIFS(Dados!$I$1:$I$1801,Dados!$K$1:$K$1801,Tp.Despesas!C$7,Dados!$A$1:$A$1801,"&gt;="&amp;$A40,Dados!$A$1:$A$1801,"&lt;="&amp;EOMONTH($A40,0))</f>
        <v>0</v>
      </c>
      <c r="D40" s="7">
        <f>SUMIFS(Dados!$I$1:$I$1801,Dados!$K$1:$K$1801,Tp.Despesas!D$7,Dados!$A$1:$A$1801,"&gt;="&amp;$A40,Dados!$A$1:$A$1801,"&lt;="&amp;EOMONTH($A40,0))</f>
        <v>0</v>
      </c>
      <c r="E40" s="7">
        <f>SUMIFS(Dados!$I$1:$I$1801,Dados!$K$1:$K$1801,Tp.Despesas!E$7,Dados!$A$1:$A$1801,"&gt;="&amp;$A40,Dados!$A$1:$A$1801,"&lt;="&amp;EOMONTH($A40,0))</f>
        <v>0</v>
      </c>
      <c r="F40" s="7">
        <f>SUMIFS(Dados!$I$1:$I$1801,Dados!$K$1:$K$1801,Tp.Despesas!F$7,Dados!$A$1:$A$1801,"&gt;="&amp;$A40,Dados!$A$1:$A$1801,"&lt;="&amp;EOMONTH($A40,0))</f>
        <v>0</v>
      </c>
      <c r="G40" s="7">
        <f>SUMIFS(Dados!$I$1:$I$1801,Dados!$K$1:$K$1801,Tp.Despesas!G$7,Dados!$A$1:$A$1801,"&gt;="&amp;$A40,Dados!$A$1:$A$1801,"&lt;="&amp;EOMONTH($A40,0))</f>
        <v>0</v>
      </c>
      <c r="H40" s="7">
        <f>SUMIFS(Dados!$I$1:$I$1801,Dados!$K$1:$K$1801,Tp.Despesas!H$7,Dados!$A$1:$A$1801,"&gt;="&amp;$A40,Dados!$A$1:$A$1801,"&lt;="&amp;EOMONTH($A40,0))</f>
        <v>0</v>
      </c>
      <c r="I40" s="7">
        <f>SUMIFS(Dados!$I$1:$I$1801,Dados!$K$1:$K$1801,Tp.Despesas!I$7,Dados!$A$1:$A$1801,"&gt;="&amp;$A40,Dados!$A$1:$A$1801,"&lt;="&amp;EOMONTH($A40,0))</f>
        <v>0</v>
      </c>
      <c r="J40" s="18">
        <f t="shared" si="0"/>
        <v>0</v>
      </c>
    </row>
    <row r="41" spans="1:10" ht="27.95" customHeight="1" x14ac:dyDescent="0.25">
      <c r="A41" s="42">
        <f t="shared" si="1"/>
        <v>46419</v>
      </c>
      <c r="B41" s="30"/>
      <c r="C41" s="7">
        <f>SUMIFS(Dados!$I$1:$I$1801,Dados!$K$1:$K$1801,Tp.Despesas!C$7,Dados!$A$1:$A$1801,"&gt;="&amp;$A41,Dados!$A$1:$A$1801,"&lt;="&amp;EOMONTH($A41,0))</f>
        <v>0</v>
      </c>
      <c r="D41" s="7">
        <f>SUMIFS(Dados!$I$1:$I$1801,Dados!$K$1:$K$1801,Tp.Despesas!D$7,Dados!$A$1:$A$1801,"&gt;="&amp;$A41,Dados!$A$1:$A$1801,"&lt;="&amp;EOMONTH($A41,0))</f>
        <v>0</v>
      </c>
      <c r="E41" s="7">
        <f>SUMIFS(Dados!$I$1:$I$1801,Dados!$K$1:$K$1801,Tp.Despesas!E$7,Dados!$A$1:$A$1801,"&gt;="&amp;$A41,Dados!$A$1:$A$1801,"&lt;="&amp;EOMONTH($A41,0))</f>
        <v>0</v>
      </c>
      <c r="F41" s="7">
        <f>SUMIFS(Dados!$I$1:$I$1801,Dados!$K$1:$K$1801,Tp.Despesas!F$7,Dados!$A$1:$A$1801,"&gt;="&amp;$A41,Dados!$A$1:$A$1801,"&lt;="&amp;EOMONTH($A41,0))</f>
        <v>0</v>
      </c>
      <c r="G41" s="7">
        <f>SUMIFS(Dados!$I$1:$I$1801,Dados!$K$1:$K$1801,Tp.Despesas!G$7,Dados!$A$1:$A$1801,"&gt;="&amp;$A41,Dados!$A$1:$A$1801,"&lt;="&amp;EOMONTH($A41,0))</f>
        <v>0</v>
      </c>
      <c r="H41" s="7">
        <f>SUMIFS(Dados!$I$1:$I$1801,Dados!$K$1:$K$1801,Tp.Despesas!H$7,Dados!$A$1:$A$1801,"&gt;="&amp;$A41,Dados!$A$1:$A$1801,"&lt;="&amp;EOMONTH($A41,0))</f>
        <v>0</v>
      </c>
      <c r="I41" s="7">
        <f>SUMIFS(Dados!$I$1:$I$1801,Dados!$K$1:$K$1801,Tp.Despesas!I$7,Dados!$A$1:$A$1801,"&gt;="&amp;$A41,Dados!$A$1:$A$1801,"&lt;="&amp;EOMONTH($A41,0))</f>
        <v>0</v>
      </c>
      <c r="J41" s="18">
        <f t="shared" si="0"/>
        <v>0</v>
      </c>
    </row>
    <row r="42" spans="1:10" ht="27.95" customHeight="1" x14ac:dyDescent="0.25">
      <c r="A42" s="42">
        <f t="shared" si="1"/>
        <v>46447</v>
      </c>
      <c r="B42" s="30"/>
      <c r="C42" s="7">
        <f>SUMIFS(Dados!$I$1:$I$1801,Dados!$K$1:$K$1801,Tp.Despesas!C$7,Dados!$A$1:$A$1801,"&gt;="&amp;$A42,Dados!$A$1:$A$1801,"&lt;="&amp;EOMONTH($A42,0))</f>
        <v>0</v>
      </c>
      <c r="D42" s="7">
        <f>SUMIFS(Dados!$I$1:$I$1801,Dados!$K$1:$K$1801,Tp.Despesas!D$7,Dados!$A$1:$A$1801,"&gt;="&amp;$A42,Dados!$A$1:$A$1801,"&lt;="&amp;EOMONTH($A42,0))</f>
        <v>0</v>
      </c>
      <c r="E42" s="7">
        <f>SUMIFS(Dados!$I$1:$I$1801,Dados!$K$1:$K$1801,Tp.Despesas!E$7,Dados!$A$1:$A$1801,"&gt;="&amp;$A42,Dados!$A$1:$A$1801,"&lt;="&amp;EOMONTH($A42,0))</f>
        <v>0</v>
      </c>
      <c r="F42" s="7">
        <f>SUMIFS(Dados!$I$1:$I$1801,Dados!$K$1:$K$1801,Tp.Despesas!F$7,Dados!$A$1:$A$1801,"&gt;="&amp;$A42,Dados!$A$1:$A$1801,"&lt;="&amp;EOMONTH($A42,0))</f>
        <v>0</v>
      </c>
      <c r="G42" s="7">
        <f>SUMIFS(Dados!$I$1:$I$1801,Dados!$K$1:$K$1801,Tp.Despesas!G$7,Dados!$A$1:$A$1801,"&gt;="&amp;$A42,Dados!$A$1:$A$1801,"&lt;="&amp;EOMONTH($A42,0))</f>
        <v>0</v>
      </c>
      <c r="H42" s="7">
        <f>SUMIFS(Dados!$I$1:$I$1801,Dados!$K$1:$K$1801,Tp.Despesas!H$7,Dados!$A$1:$A$1801,"&gt;="&amp;$A42,Dados!$A$1:$A$1801,"&lt;="&amp;EOMONTH($A42,0))</f>
        <v>0</v>
      </c>
      <c r="I42" s="7">
        <f>SUMIFS(Dados!$I$1:$I$1801,Dados!$K$1:$K$1801,Tp.Despesas!I$7,Dados!$A$1:$A$1801,"&gt;="&amp;$A42,Dados!$A$1:$A$1801,"&lt;="&amp;EOMONTH($A42,0))</f>
        <v>0</v>
      </c>
      <c r="J42" s="18">
        <f t="shared" si="0"/>
        <v>0</v>
      </c>
    </row>
    <row r="43" spans="1:10" ht="27.95" customHeight="1" x14ac:dyDescent="0.25">
      <c r="A43" s="42">
        <f t="shared" si="1"/>
        <v>46478</v>
      </c>
      <c r="B43" s="30"/>
      <c r="C43" s="7">
        <f>SUMIFS(Dados!$I$1:$I$1801,Dados!$K$1:$K$1801,Tp.Despesas!C$7,Dados!$A$1:$A$1801,"&gt;="&amp;$A43,Dados!$A$1:$A$1801,"&lt;="&amp;EOMONTH($A43,0))</f>
        <v>0</v>
      </c>
      <c r="D43" s="7">
        <f>SUMIFS(Dados!$I$1:$I$1801,Dados!$K$1:$K$1801,Tp.Despesas!D$7,Dados!$A$1:$A$1801,"&gt;="&amp;$A43,Dados!$A$1:$A$1801,"&lt;="&amp;EOMONTH($A43,0))</f>
        <v>0</v>
      </c>
      <c r="E43" s="7">
        <f>SUMIFS(Dados!$I$1:$I$1801,Dados!$K$1:$K$1801,Tp.Despesas!E$7,Dados!$A$1:$A$1801,"&gt;="&amp;$A43,Dados!$A$1:$A$1801,"&lt;="&amp;EOMONTH($A43,0))</f>
        <v>0</v>
      </c>
      <c r="F43" s="7">
        <f>SUMIFS(Dados!$I$1:$I$1801,Dados!$K$1:$K$1801,Tp.Despesas!F$7,Dados!$A$1:$A$1801,"&gt;="&amp;$A43,Dados!$A$1:$A$1801,"&lt;="&amp;EOMONTH($A43,0))</f>
        <v>0</v>
      </c>
      <c r="G43" s="7">
        <f>SUMIFS(Dados!$I$1:$I$1801,Dados!$K$1:$K$1801,Tp.Despesas!G$7,Dados!$A$1:$A$1801,"&gt;="&amp;$A43,Dados!$A$1:$A$1801,"&lt;="&amp;EOMONTH($A43,0))</f>
        <v>0</v>
      </c>
      <c r="H43" s="7">
        <f>SUMIFS(Dados!$I$1:$I$1801,Dados!$K$1:$K$1801,Tp.Despesas!H$7,Dados!$A$1:$A$1801,"&gt;="&amp;$A43,Dados!$A$1:$A$1801,"&lt;="&amp;EOMONTH($A43,0))</f>
        <v>0</v>
      </c>
      <c r="I43" s="7">
        <f>SUMIFS(Dados!$I$1:$I$1801,Dados!$K$1:$K$1801,Tp.Despesas!I$7,Dados!$A$1:$A$1801,"&gt;="&amp;$A43,Dados!$A$1:$A$1801,"&lt;="&amp;EOMONTH($A43,0))</f>
        <v>0</v>
      </c>
      <c r="J43" s="18">
        <f t="shared" si="0"/>
        <v>0</v>
      </c>
    </row>
    <row r="44" spans="1:10" ht="27.95" customHeight="1" thickBot="1" x14ac:dyDescent="0.3">
      <c r="A44" s="42">
        <f t="shared" si="1"/>
        <v>46508</v>
      </c>
      <c r="B44" s="30"/>
      <c r="C44" s="7">
        <f>SUMIFS(Dados!$I$1:$I$1801,Dados!$K$1:$K$1801,Tp.Despesas!C$7,Dados!$A$1:$A$1801,"&gt;="&amp;$A44,Dados!$A$1:$A$1801,"&lt;="&amp;EOMONTH($A44,0))</f>
        <v>0</v>
      </c>
      <c r="D44" s="7">
        <f>SUMIFS(Dados!$I$1:$I$1801,Dados!$K$1:$K$1801,Tp.Despesas!D$7,Dados!$A$1:$A$1801,"&gt;="&amp;$A44,Dados!$A$1:$A$1801,"&lt;="&amp;EOMONTH($A44,0))</f>
        <v>0</v>
      </c>
      <c r="E44" s="7">
        <f>SUMIFS(Dados!$I$1:$I$1801,Dados!$K$1:$K$1801,Tp.Despesas!E$7,Dados!$A$1:$A$1801,"&gt;="&amp;$A44,Dados!$A$1:$A$1801,"&lt;="&amp;EOMONTH($A44,0))</f>
        <v>0</v>
      </c>
      <c r="F44" s="7">
        <f>SUMIFS(Dados!$I$1:$I$1801,Dados!$K$1:$K$1801,Tp.Despesas!F$7,Dados!$A$1:$A$1801,"&gt;="&amp;$A44,Dados!$A$1:$A$1801,"&lt;="&amp;EOMONTH($A44,0))</f>
        <v>0</v>
      </c>
      <c r="G44" s="7">
        <f>SUMIFS(Dados!$I$1:$I$1801,Dados!$K$1:$K$1801,Tp.Despesas!G$7,Dados!$A$1:$A$1801,"&gt;="&amp;$A44,Dados!$A$1:$A$1801,"&lt;="&amp;EOMONTH($A44,0))</f>
        <v>0</v>
      </c>
      <c r="H44" s="7">
        <f>SUMIFS(Dados!$I$1:$I$1801,Dados!$K$1:$K$1801,Tp.Despesas!H$7,Dados!$A$1:$A$1801,"&gt;="&amp;$A44,Dados!$A$1:$A$1801,"&lt;="&amp;EOMONTH($A44,0))</f>
        <v>0</v>
      </c>
      <c r="I44" s="7">
        <f>SUMIFS(Dados!$I$1:$I$1801,Dados!$K$1:$K$1801,Tp.Despesas!I$7,Dados!$A$1:$A$1801,"&gt;="&amp;$A44,Dados!$A$1:$A$1801,"&lt;="&amp;EOMONTH($A44,0))</f>
        <v>0</v>
      </c>
      <c r="J44" s="18">
        <f t="shared" si="0"/>
        <v>0</v>
      </c>
    </row>
    <row r="45" spans="1:10" ht="33.950000000000003" customHeight="1" thickTop="1" thickBot="1" x14ac:dyDescent="0.3">
      <c r="A45" s="71" t="s">
        <v>575</v>
      </c>
      <c r="B45" s="72"/>
      <c r="C45" s="25">
        <f t="shared" ref="C45:J45" si="2">SUM(C9:C44)</f>
        <v>100820</v>
      </c>
      <c r="D45" s="25">
        <f t="shared" si="2"/>
        <v>3607.4800000000005</v>
      </c>
      <c r="E45" s="25">
        <f t="shared" si="2"/>
        <v>28556.77</v>
      </c>
      <c r="F45" s="25">
        <f t="shared" si="2"/>
        <v>353736.59000000008</v>
      </c>
      <c r="G45" s="25">
        <f t="shared" si="2"/>
        <v>320633.27</v>
      </c>
      <c r="H45" s="25">
        <f t="shared" si="2"/>
        <v>171057.16999999998</v>
      </c>
      <c r="I45" s="25">
        <f t="shared" si="2"/>
        <v>0</v>
      </c>
      <c r="J45" s="26">
        <f t="shared" si="2"/>
        <v>978411.28</v>
      </c>
    </row>
    <row r="46" spans="1:10" ht="17.100000000000001" customHeight="1" thickBot="1" x14ac:dyDescent="0.3">
      <c r="A46" s="73"/>
      <c r="B46" s="74"/>
      <c r="C46" s="27">
        <f t="shared" ref="C46:J46" si="3">C45/$J$45</f>
        <v>0.10304460103935024</v>
      </c>
      <c r="D46" s="27">
        <f t="shared" si="3"/>
        <v>3.6870793231247299E-3</v>
      </c>
      <c r="E46" s="27">
        <f t="shared" si="3"/>
        <v>2.9186877322182957E-2</v>
      </c>
      <c r="F46" s="27">
        <f t="shared" si="3"/>
        <v>0.36154181501259886</v>
      </c>
      <c r="G46" s="27">
        <f t="shared" si="3"/>
        <v>0.32770806771565431</v>
      </c>
      <c r="H46" s="27">
        <f t="shared" si="3"/>
        <v>0.17483155958708896</v>
      </c>
      <c r="I46" s="27">
        <f t="shared" si="3"/>
        <v>0</v>
      </c>
      <c r="J46" s="28">
        <f t="shared" si="3"/>
        <v>1</v>
      </c>
    </row>
    <row r="48" spans="1:10" x14ac:dyDescent="0.25">
      <c r="J48" s="2">
        <f>RESUMO!L80</f>
        <v>978411.28000000014</v>
      </c>
    </row>
    <row r="49" spans="10:10" x14ac:dyDescent="0.25">
      <c r="J49" s="6">
        <f>J48-J45</f>
        <v>0</v>
      </c>
    </row>
    <row r="50" spans="10:10" x14ac:dyDescent="0.25">
      <c r="J50" s="31"/>
    </row>
  </sheetData>
  <mergeCells count="3">
    <mergeCell ref="A45:B46"/>
    <mergeCell ref="G1:J1"/>
    <mergeCell ref="N1:R1"/>
  </mergeCells>
  <printOptions horizontalCentered="1"/>
  <pageMargins left="0" right="0" top="0.59055118110236227" bottom="0.19685039370078741" header="0.31496062992125978" footer="0.31496062992125978"/>
  <pageSetup paperSize="9" scale="65" fitToHeight="6" orientation="portrait"/>
  <rowBreaks count="1" manualBreakCount="1">
    <brk id="5" max="16383" man="1"/>
  </rowBreaks>
  <colBreaks count="1" manualBreakCount="1">
    <brk id="1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9"/>
  <sheetViews>
    <sheetView topLeftCell="X1" zoomScale="80" zoomScaleNormal="80" workbookViewId="0">
      <selection activeCell="AE23" sqref="AE23:AE32"/>
    </sheetView>
  </sheetViews>
  <sheetFormatPr defaultColWidth="8.875" defaultRowHeight="15.75" x14ac:dyDescent="0.25"/>
  <cols>
    <col min="1" max="27" width="15" customWidth="1"/>
    <col min="28" max="28" width="34.625" bestFit="1" customWidth="1"/>
    <col min="29" max="30" width="15" customWidth="1"/>
    <col min="31" max="31" width="10" bestFit="1" customWidth="1"/>
    <col min="32" max="32" width="15.5" bestFit="1" customWidth="1"/>
  </cols>
  <sheetData>
    <row r="1" spans="1:32" x14ac:dyDescent="0.25">
      <c r="A1" t="s">
        <v>576</v>
      </c>
      <c r="G1" t="s">
        <v>577</v>
      </c>
      <c r="N1" t="s">
        <v>578</v>
      </c>
      <c r="R1" t="s">
        <v>579</v>
      </c>
      <c r="Y1" t="s">
        <v>580</v>
      </c>
    </row>
    <row r="2" spans="1:32" x14ac:dyDescent="0.25">
      <c r="A2" s="66" t="s">
        <v>581</v>
      </c>
      <c r="B2" s="66" t="s">
        <v>582</v>
      </c>
      <c r="C2" s="66" t="s">
        <v>583</v>
      </c>
      <c r="D2" s="66" t="s">
        <v>584</v>
      </c>
      <c r="E2" s="66" t="s">
        <v>585</v>
      </c>
      <c r="F2" s="66"/>
      <c r="G2" s="66" t="s">
        <v>581</v>
      </c>
      <c r="H2" s="66" t="s">
        <v>586</v>
      </c>
      <c r="I2" s="66" t="s">
        <v>587</v>
      </c>
      <c r="J2" s="66" t="s">
        <v>588</v>
      </c>
      <c r="K2" s="66" t="s">
        <v>589</v>
      </c>
      <c r="L2" s="66" t="s">
        <v>590</v>
      </c>
      <c r="M2" s="66" t="s">
        <v>591</v>
      </c>
      <c r="N2" s="66" t="s">
        <v>581</v>
      </c>
      <c r="O2" s="66" t="s">
        <v>592</v>
      </c>
      <c r="P2" s="66" t="s">
        <v>582</v>
      </c>
      <c r="Q2" s="66" t="s">
        <v>583</v>
      </c>
      <c r="R2" s="66" t="s">
        <v>581</v>
      </c>
      <c r="S2" s="66" t="s">
        <v>592</v>
      </c>
      <c r="T2" s="66" t="s">
        <v>586</v>
      </c>
      <c r="U2" s="66" t="s">
        <v>587</v>
      </c>
      <c r="V2" s="66" t="s">
        <v>588</v>
      </c>
      <c r="W2" s="66" t="s">
        <v>589</v>
      </c>
      <c r="X2" s="66" t="s">
        <v>590</v>
      </c>
      <c r="Y2" s="66" t="s">
        <v>593</v>
      </c>
      <c r="Z2" s="66" t="s">
        <v>594</v>
      </c>
      <c r="AA2" s="66" t="s">
        <v>586</v>
      </c>
      <c r="AB2" s="66" t="s">
        <v>595</v>
      </c>
      <c r="AC2" s="66" t="s">
        <v>596</v>
      </c>
      <c r="AD2" s="66" t="s">
        <v>597</v>
      </c>
      <c r="AE2" s="66" t="s">
        <v>584</v>
      </c>
      <c r="AF2" s="66" t="s">
        <v>605</v>
      </c>
    </row>
    <row r="3" spans="1:32" x14ac:dyDescent="0.25">
      <c r="A3" t="s">
        <v>598</v>
      </c>
      <c r="B3" s="67">
        <v>45448</v>
      </c>
      <c r="C3" s="67">
        <v>46178</v>
      </c>
      <c r="D3" t="s">
        <v>599</v>
      </c>
    </row>
    <row r="4" spans="1:32" x14ac:dyDescent="0.25">
      <c r="G4" t="s">
        <v>598</v>
      </c>
      <c r="H4" t="s">
        <v>281</v>
      </c>
      <c r="I4" t="s">
        <v>282</v>
      </c>
      <c r="J4" t="s">
        <v>600</v>
      </c>
      <c r="K4" t="s">
        <v>601</v>
      </c>
      <c r="L4">
        <v>140000</v>
      </c>
      <c r="M4">
        <v>17</v>
      </c>
    </row>
    <row r="5" spans="1:32" x14ac:dyDescent="0.25">
      <c r="Y5" t="s">
        <v>598</v>
      </c>
      <c r="Z5">
        <v>1</v>
      </c>
      <c r="AA5" t="s">
        <v>281</v>
      </c>
      <c r="AB5" t="s">
        <v>282</v>
      </c>
      <c r="AC5" s="40">
        <v>45540</v>
      </c>
      <c r="AD5" s="55">
        <v>7714</v>
      </c>
      <c r="AE5" t="s">
        <v>602</v>
      </c>
      <c r="AF5" s="53">
        <v>45541</v>
      </c>
    </row>
    <row r="6" spans="1:32" x14ac:dyDescent="0.25">
      <c r="Y6" t="s">
        <v>598</v>
      </c>
      <c r="Z6">
        <v>2</v>
      </c>
      <c r="AA6" t="s">
        <v>281</v>
      </c>
      <c r="AB6" t="s">
        <v>282</v>
      </c>
      <c r="AC6" s="40">
        <v>45570</v>
      </c>
      <c r="AD6" s="55">
        <v>7714</v>
      </c>
      <c r="AE6" t="s">
        <v>602</v>
      </c>
      <c r="AF6" s="53">
        <v>45541</v>
      </c>
    </row>
    <row r="7" spans="1:32" x14ac:dyDescent="0.25">
      <c r="Y7" t="s">
        <v>598</v>
      </c>
      <c r="Z7">
        <v>3</v>
      </c>
      <c r="AA7" t="s">
        <v>281</v>
      </c>
      <c r="AB7" t="s">
        <v>282</v>
      </c>
      <c r="AC7" s="40">
        <v>45601</v>
      </c>
      <c r="AD7" s="55">
        <v>7714</v>
      </c>
      <c r="AE7" t="s">
        <v>602</v>
      </c>
      <c r="AF7" s="53">
        <v>45541</v>
      </c>
    </row>
    <row r="8" spans="1:32" x14ac:dyDescent="0.25">
      <c r="Y8" t="s">
        <v>598</v>
      </c>
      <c r="Z8">
        <v>4</v>
      </c>
      <c r="AA8" t="s">
        <v>281</v>
      </c>
      <c r="AB8" t="s">
        <v>282</v>
      </c>
      <c r="AC8" s="40">
        <v>45631</v>
      </c>
      <c r="AD8" s="55">
        <v>7714</v>
      </c>
      <c r="AE8" t="s">
        <v>602</v>
      </c>
      <c r="AF8" s="40">
        <v>45708</v>
      </c>
    </row>
    <row r="9" spans="1:32" x14ac:dyDescent="0.25">
      <c r="Y9" t="s">
        <v>598</v>
      </c>
      <c r="Z9">
        <v>5</v>
      </c>
      <c r="AA9" t="s">
        <v>281</v>
      </c>
      <c r="AB9" t="s">
        <v>282</v>
      </c>
      <c r="AC9" s="40">
        <v>45662</v>
      </c>
      <c r="AD9" s="55">
        <v>7714</v>
      </c>
      <c r="AE9" t="s">
        <v>602</v>
      </c>
      <c r="AF9" s="40">
        <v>45646</v>
      </c>
    </row>
    <row r="10" spans="1:32" x14ac:dyDescent="0.25">
      <c r="Y10" t="s">
        <v>598</v>
      </c>
      <c r="Z10">
        <v>6</v>
      </c>
      <c r="AA10" t="s">
        <v>281</v>
      </c>
      <c r="AB10" t="s">
        <v>282</v>
      </c>
      <c r="AC10" s="40">
        <v>45693</v>
      </c>
      <c r="AD10" s="55">
        <v>7714</v>
      </c>
      <c r="AE10" t="s">
        <v>602</v>
      </c>
      <c r="AF10" s="40">
        <v>45646</v>
      </c>
    </row>
    <row r="11" spans="1:32" x14ac:dyDescent="0.25">
      <c r="Y11" t="s">
        <v>598</v>
      </c>
      <c r="Z11">
        <v>7</v>
      </c>
      <c r="AA11" t="s">
        <v>281</v>
      </c>
      <c r="AB11" t="s">
        <v>282</v>
      </c>
      <c r="AC11" s="40">
        <v>45721</v>
      </c>
      <c r="AD11" s="55">
        <v>7714</v>
      </c>
      <c r="AE11" t="s">
        <v>602</v>
      </c>
      <c r="AF11" s="40">
        <v>45694</v>
      </c>
    </row>
    <row r="12" spans="1:32" x14ac:dyDescent="0.25">
      <c r="Y12" t="s">
        <v>598</v>
      </c>
      <c r="Z12">
        <v>8</v>
      </c>
      <c r="AA12" t="s">
        <v>281</v>
      </c>
      <c r="AB12" t="s">
        <v>282</v>
      </c>
      <c r="AC12" s="40">
        <v>45752</v>
      </c>
      <c r="AD12" s="55">
        <v>7714</v>
      </c>
      <c r="AE12" t="s">
        <v>603</v>
      </c>
      <c r="AF12" s="40"/>
    </row>
    <row r="13" spans="1:32" x14ac:dyDescent="0.25">
      <c r="Y13" t="s">
        <v>598</v>
      </c>
      <c r="Z13">
        <v>9</v>
      </c>
      <c r="AA13" t="s">
        <v>281</v>
      </c>
      <c r="AB13" t="s">
        <v>282</v>
      </c>
      <c r="AC13" s="40">
        <v>45782</v>
      </c>
      <c r="AD13" s="55">
        <v>7714</v>
      </c>
      <c r="AE13" t="s">
        <v>602</v>
      </c>
      <c r="AF13" s="40">
        <v>45602</v>
      </c>
    </row>
    <row r="14" spans="1:32" x14ac:dyDescent="0.25">
      <c r="Y14" t="s">
        <v>598</v>
      </c>
      <c r="Z14">
        <v>10</v>
      </c>
      <c r="AA14" t="s">
        <v>281</v>
      </c>
      <c r="AB14" t="s">
        <v>282</v>
      </c>
      <c r="AC14" s="40">
        <v>45813</v>
      </c>
      <c r="AD14" s="55">
        <v>7714</v>
      </c>
      <c r="AE14" t="s">
        <v>602</v>
      </c>
      <c r="AF14" s="40">
        <v>45694</v>
      </c>
    </row>
    <row r="15" spans="1:32" x14ac:dyDescent="0.25">
      <c r="Y15" t="s">
        <v>598</v>
      </c>
      <c r="Z15">
        <v>11</v>
      </c>
      <c r="AA15" t="s">
        <v>281</v>
      </c>
      <c r="AB15" t="s">
        <v>282</v>
      </c>
      <c r="AC15" s="40">
        <v>45843</v>
      </c>
      <c r="AD15" s="55">
        <v>7714</v>
      </c>
      <c r="AE15" t="s">
        <v>603</v>
      </c>
      <c r="AF15" s="40"/>
    </row>
    <row r="16" spans="1:32" x14ac:dyDescent="0.25">
      <c r="Y16" t="s">
        <v>598</v>
      </c>
      <c r="Z16">
        <v>12</v>
      </c>
      <c r="AA16" t="s">
        <v>281</v>
      </c>
      <c r="AB16" t="s">
        <v>282</v>
      </c>
      <c r="AC16" s="40">
        <v>45874</v>
      </c>
      <c r="AD16" s="55">
        <v>7714</v>
      </c>
      <c r="AE16" t="s">
        <v>603</v>
      </c>
      <c r="AF16" s="40"/>
    </row>
    <row r="17" spans="7:32" x14ac:dyDescent="0.25">
      <c r="Y17" t="s">
        <v>598</v>
      </c>
      <c r="Z17">
        <v>13</v>
      </c>
      <c r="AA17" t="s">
        <v>281</v>
      </c>
      <c r="AB17" t="s">
        <v>282</v>
      </c>
      <c r="AC17" s="40">
        <v>45905</v>
      </c>
      <c r="AD17" s="55">
        <v>7714</v>
      </c>
      <c r="AE17" t="s">
        <v>603</v>
      </c>
      <c r="AF17" s="40"/>
    </row>
    <row r="18" spans="7:32" x14ac:dyDescent="0.25">
      <c r="Y18" t="s">
        <v>598</v>
      </c>
      <c r="Z18">
        <v>14</v>
      </c>
      <c r="AA18" t="s">
        <v>281</v>
      </c>
      <c r="AB18" t="s">
        <v>282</v>
      </c>
      <c r="AC18" s="40">
        <v>45935</v>
      </c>
      <c r="AD18" s="55">
        <v>7714</v>
      </c>
      <c r="AE18" t="s">
        <v>603</v>
      </c>
      <c r="AF18" s="40"/>
    </row>
    <row r="19" spans="7:32" x14ac:dyDescent="0.25">
      <c r="Y19" t="s">
        <v>598</v>
      </c>
      <c r="Z19">
        <v>15</v>
      </c>
      <c r="AA19" t="s">
        <v>281</v>
      </c>
      <c r="AB19" t="s">
        <v>282</v>
      </c>
      <c r="AC19" s="40">
        <v>45966</v>
      </c>
      <c r="AD19" s="55">
        <v>7714</v>
      </c>
      <c r="AE19" t="s">
        <v>603</v>
      </c>
      <c r="AF19" s="40"/>
    </row>
    <row r="20" spans="7:32" x14ac:dyDescent="0.25">
      <c r="Y20" t="s">
        <v>598</v>
      </c>
      <c r="Z20">
        <v>16</v>
      </c>
      <c r="AA20" t="s">
        <v>281</v>
      </c>
      <c r="AB20" t="s">
        <v>282</v>
      </c>
      <c r="AC20" s="40">
        <v>45996</v>
      </c>
      <c r="AD20" s="55">
        <v>7714</v>
      </c>
      <c r="AE20" t="s">
        <v>603</v>
      </c>
      <c r="AF20" s="40"/>
    </row>
    <row r="21" spans="7:32" x14ac:dyDescent="0.25">
      <c r="Y21" t="s">
        <v>598</v>
      </c>
      <c r="Z21">
        <v>17</v>
      </c>
      <c r="AA21" t="s">
        <v>281</v>
      </c>
      <c r="AB21" t="s">
        <v>282</v>
      </c>
      <c r="AC21" s="40">
        <v>46027</v>
      </c>
      <c r="AD21" s="55">
        <v>7714</v>
      </c>
      <c r="AE21" t="s">
        <v>603</v>
      </c>
      <c r="AF21" s="40"/>
    </row>
    <row r="22" spans="7:32" x14ac:dyDescent="0.25">
      <c r="G22" t="s">
        <v>598</v>
      </c>
      <c r="H22" t="s">
        <v>524</v>
      </c>
      <c r="I22" t="s">
        <v>525</v>
      </c>
      <c r="J22" t="s">
        <v>600</v>
      </c>
      <c r="K22" t="s">
        <v>604</v>
      </c>
      <c r="L22">
        <v>60000</v>
      </c>
      <c r="M22">
        <v>17</v>
      </c>
      <c r="AC22" s="40"/>
      <c r="AD22" s="55"/>
      <c r="AF22" s="40"/>
    </row>
    <row r="23" spans="7:32" x14ac:dyDescent="0.25">
      <c r="Y23" t="s">
        <v>598</v>
      </c>
      <c r="Z23">
        <v>1</v>
      </c>
      <c r="AA23" t="s">
        <v>524</v>
      </c>
      <c r="AB23" t="s">
        <v>525</v>
      </c>
      <c r="AC23" s="40">
        <v>45540</v>
      </c>
      <c r="AD23" s="55">
        <v>3306</v>
      </c>
      <c r="AE23" t="s">
        <v>602</v>
      </c>
      <c r="AF23" s="53">
        <v>45541</v>
      </c>
    </row>
    <row r="24" spans="7:32" x14ac:dyDescent="0.25">
      <c r="Y24" t="s">
        <v>598</v>
      </c>
      <c r="Z24">
        <v>2</v>
      </c>
      <c r="AA24" t="s">
        <v>524</v>
      </c>
      <c r="AB24" t="s">
        <v>525</v>
      </c>
      <c r="AC24" s="40">
        <v>45570</v>
      </c>
      <c r="AD24" s="55">
        <v>3306</v>
      </c>
      <c r="AE24" t="s">
        <v>602</v>
      </c>
      <c r="AF24" s="53">
        <v>45541</v>
      </c>
    </row>
    <row r="25" spans="7:32" x14ac:dyDescent="0.25">
      <c r="Y25" t="s">
        <v>598</v>
      </c>
      <c r="Z25">
        <v>3</v>
      </c>
      <c r="AA25" t="s">
        <v>524</v>
      </c>
      <c r="AB25" t="s">
        <v>525</v>
      </c>
      <c r="AC25" s="40">
        <v>45601</v>
      </c>
      <c r="AD25" s="55">
        <v>3306</v>
      </c>
      <c r="AE25" t="s">
        <v>602</v>
      </c>
      <c r="AF25" s="53">
        <v>45541</v>
      </c>
    </row>
    <row r="26" spans="7:32" x14ac:dyDescent="0.25">
      <c r="Y26" t="s">
        <v>598</v>
      </c>
      <c r="Z26">
        <v>4</v>
      </c>
      <c r="AA26" t="s">
        <v>524</v>
      </c>
      <c r="AB26" t="s">
        <v>525</v>
      </c>
      <c r="AC26" s="40">
        <v>45631</v>
      </c>
      <c r="AD26" s="55">
        <v>3306</v>
      </c>
      <c r="AE26" t="s">
        <v>602</v>
      </c>
      <c r="AF26" s="40">
        <v>45708</v>
      </c>
    </row>
    <row r="27" spans="7:32" x14ac:dyDescent="0.25">
      <c r="Y27" t="s">
        <v>598</v>
      </c>
      <c r="Z27">
        <v>5</v>
      </c>
      <c r="AA27" t="s">
        <v>524</v>
      </c>
      <c r="AB27" t="s">
        <v>525</v>
      </c>
      <c r="AC27" s="40">
        <v>45662</v>
      </c>
      <c r="AD27" s="55">
        <v>3306</v>
      </c>
      <c r="AE27" t="s">
        <v>602</v>
      </c>
      <c r="AF27" s="40">
        <v>45646</v>
      </c>
    </row>
    <row r="28" spans="7:32" x14ac:dyDescent="0.25">
      <c r="Y28" t="s">
        <v>598</v>
      </c>
      <c r="Z28">
        <v>6</v>
      </c>
      <c r="AA28" t="s">
        <v>524</v>
      </c>
      <c r="AB28" t="s">
        <v>525</v>
      </c>
      <c r="AC28" s="40">
        <v>45693</v>
      </c>
      <c r="AD28" s="55">
        <v>3306</v>
      </c>
      <c r="AE28" t="s">
        <v>602</v>
      </c>
      <c r="AF28" s="40">
        <v>45646</v>
      </c>
    </row>
    <row r="29" spans="7:32" x14ac:dyDescent="0.25">
      <c r="Y29" t="s">
        <v>598</v>
      </c>
      <c r="Z29">
        <v>7</v>
      </c>
      <c r="AA29" t="s">
        <v>524</v>
      </c>
      <c r="AB29" t="s">
        <v>525</v>
      </c>
      <c r="AC29" s="40">
        <v>45721</v>
      </c>
      <c r="AD29" s="55">
        <v>3306</v>
      </c>
      <c r="AE29" t="s">
        <v>602</v>
      </c>
      <c r="AF29" s="40">
        <v>45694</v>
      </c>
    </row>
    <row r="30" spans="7:32" x14ac:dyDescent="0.25">
      <c r="Y30" t="s">
        <v>598</v>
      </c>
      <c r="Z30">
        <v>8</v>
      </c>
      <c r="AA30" t="s">
        <v>524</v>
      </c>
      <c r="AB30" t="s">
        <v>525</v>
      </c>
      <c r="AC30" s="40">
        <v>45752</v>
      </c>
      <c r="AD30" s="55">
        <v>3306</v>
      </c>
      <c r="AE30" t="s">
        <v>603</v>
      </c>
      <c r="AF30" s="40"/>
    </row>
    <row r="31" spans="7:32" x14ac:dyDescent="0.25">
      <c r="Y31" t="s">
        <v>598</v>
      </c>
      <c r="Z31">
        <v>9</v>
      </c>
      <c r="AA31" t="s">
        <v>524</v>
      </c>
      <c r="AB31" t="s">
        <v>525</v>
      </c>
      <c r="AC31" s="40">
        <v>45782</v>
      </c>
      <c r="AD31" s="55">
        <v>3306</v>
      </c>
      <c r="AE31" t="s">
        <v>602</v>
      </c>
      <c r="AF31" s="40">
        <v>45602</v>
      </c>
    </row>
    <row r="32" spans="7:32" x14ac:dyDescent="0.25">
      <c r="Y32" t="s">
        <v>598</v>
      </c>
      <c r="Z32">
        <v>10</v>
      </c>
      <c r="AA32" t="s">
        <v>524</v>
      </c>
      <c r="AB32" t="s">
        <v>525</v>
      </c>
      <c r="AC32" s="40">
        <v>45813</v>
      </c>
      <c r="AD32" s="55">
        <v>3306</v>
      </c>
      <c r="AE32" t="s">
        <v>602</v>
      </c>
      <c r="AF32" s="40">
        <v>45694</v>
      </c>
    </row>
    <row r="33" spans="25:32" x14ac:dyDescent="0.25">
      <c r="Y33" t="s">
        <v>598</v>
      </c>
      <c r="Z33">
        <v>11</v>
      </c>
      <c r="AA33" t="s">
        <v>524</v>
      </c>
      <c r="AB33" t="s">
        <v>525</v>
      </c>
      <c r="AC33" s="40">
        <v>45843</v>
      </c>
      <c r="AD33" s="55">
        <v>3306</v>
      </c>
      <c r="AE33" t="s">
        <v>603</v>
      </c>
      <c r="AF33" s="40"/>
    </row>
    <row r="34" spans="25:32" x14ac:dyDescent="0.25">
      <c r="Y34" t="s">
        <v>598</v>
      </c>
      <c r="Z34">
        <v>12</v>
      </c>
      <c r="AA34" t="s">
        <v>524</v>
      </c>
      <c r="AB34" t="s">
        <v>525</v>
      </c>
      <c r="AC34" s="40">
        <v>45874</v>
      </c>
      <c r="AD34" s="55">
        <v>3306</v>
      </c>
      <c r="AE34" t="s">
        <v>603</v>
      </c>
      <c r="AF34" s="40"/>
    </row>
    <row r="35" spans="25:32" x14ac:dyDescent="0.25">
      <c r="Y35" t="s">
        <v>598</v>
      </c>
      <c r="Z35">
        <v>13</v>
      </c>
      <c r="AA35" t="s">
        <v>524</v>
      </c>
      <c r="AB35" t="s">
        <v>525</v>
      </c>
      <c r="AC35" s="40">
        <v>45905</v>
      </c>
      <c r="AD35" s="55">
        <v>3306</v>
      </c>
      <c r="AE35" t="s">
        <v>603</v>
      </c>
      <c r="AF35" s="40"/>
    </row>
    <row r="36" spans="25:32" x14ac:dyDescent="0.25">
      <c r="Y36" t="s">
        <v>598</v>
      </c>
      <c r="Z36">
        <v>14</v>
      </c>
      <c r="AA36" t="s">
        <v>524</v>
      </c>
      <c r="AB36" t="s">
        <v>525</v>
      </c>
      <c r="AC36" s="40">
        <v>45935</v>
      </c>
      <c r="AD36" s="55">
        <v>3306</v>
      </c>
      <c r="AE36" t="s">
        <v>603</v>
      </c>
      <c r="AF36" s="40"/>
    </row>
    <row r="37" spans="25:32" x14ac:dyDescent="0.25">
      <c r="Y37" t="s">
        <v>598</v>
      </c>
      <c r="Z37">
        <v>15</v>
      </c>
      <c r="AA37" t="s">
        <v>524</v>
      </c>
      <c r="AB37" t="s">
        <v>525</v>
      </c>
      <c r="AC37" s="40">
        <v>45966</v>
      </c>
      <c r="AD37" s="55">
        <v>3306</v>
      </c>
      <c r="AE37" t="s">
        <v>603</v>
      </c>
      <c r="AF37" s="40"/>
    </row>
    <row r="38" spans="25:32" x14ac:dyDescent="0.25">
      <c r="Y38" t="s">
        <v>598</v>
      </c>
      <c r="Z38">
        <v>16</v>
      </c>
      <c r="AA38" t="s">
        <v>524</v>
      </c>
      <c r="AB38" t="s">
        <v>525</v>
      </c>
      <c r="AC38" s="40">
        <v>45996</v>
      </c>
      <c r="AD38" s="55">
        <v>3306</v>
      </c>
      <c r="AE38" t="s">
        <v>603</v>
      </c>
      <c r="AF38" s="40"/>
    </row>
    <row r="39" spans="25:32" x14ac:dyDescent="0.25">
      <c r="Y39" t="s">
        <v>598</v>
      </c>
      <c r="Z39">
        <v>17</v>
      </c>
      <c r="AA39" t="s">
        <v>524</v>
      </c>
      <c r="AB39" t="s">
        <v>525</v>
      </c>
      <c r="AC39" s="40">
        <v>46027</v>
      </c>
      <c r="AD39" s="55">
        <v>3306</v>
      </c>
      <c r="AE39" t="s">
        <v>603</v>
      </c>
      <c r="AF39" s="4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Dados</vt:lpstr>
      <vt:lpstr>RESUMO</vt:lpstr>
      <vt:lpstr>Tp.Despesas</vt:lpstr>
      <vt:lpstr>Contratos_ADM</vt:lpstr>
      <vt:lpstr>RESUMO!Area_de_impressao</vt:lpstr>
      <vt:lpstr>Tp.Despesas!Area_de_impressao</vt:lpstr>
      <vt:lpstr>RESUMO!Titulos_de_impressao</vt:lpstr>
      <vt:lpstr>Tp.Despesas!Titulos_de_impressao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emilia.mga@gmail.com</dc:creator>
  <cp:lastModifiedBy>Obras</cp:lastModifiedBy>
  <cp:lastPrinted>2024-10-16T15:05:30Z</cp:lastPrinted>
  <dcterms:created xsi:type="dcterms:W3CDTF">2024-03-28T14:12:47Z</dcterms:created>
  <dcterms:modified xsi:type="dcterms:W3CDTF">2025-02-20T14:22:43Z</dcterms:modified>
</cp:coreProperties>
</file>