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E50\DE50 2025\Emil\"/>
    </mc:Choice>
  </mc:AlternateContent>
  <xr:revisionPtr revIDLastSave="0" documentId="13_ncr:41000001_{5ABABAB3-04D8-734A-AE0E-CB905AB3C9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.nigrocinctus 0106-1112 MR-17" sheetId="4" r:id="rId1"/>
  </sheets>
  <definedNames>
    <definedName name="_xlnm.Print_Area" localSheetId="0">'M.nigrocinctus 0106-1112 MR-17'!$A$1:$G$12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7" i="4"/>
  <c r="A18" i="4"/>
  <c r="A19" i="4"/>
  <c r="H14" i="4"/>
  <c r="E17" i="4"/>
  <c r="C25" i="4"/>
  <c r="B25" i="4"/>
  <c r="A8" i="4"/>
  <c r="A9" i="4"/>
  <c r="A10" i="4"/>
  <c r="A11" i="4"/>
  <c r="A12" i="4"/>
  <c r="H7" i="4"/>
  <c r="B8" i="4"/>
  <c r="C8" i="4"/>
  <c r="B9" i="4"/>
  <c r="C9" i="4"/>
  <c r="B11" i="4"/>
  <c r="C11" i="4"/>
  <c r="H8" i="4"/>
  <c r="B10" i="4"/>
  <c r="C10" i="4"/>
  <c r="B12" i="4"/>
  <c r="C12" i="4"/>
  <c r="B7" i="4"/>
  <c r="C7" i="4"/>
  <c r="H10" i="4"/>
  <c r="H17" i="4"/>
  <c r="H16" i="4"/>
  <c r="H15" i="4"/>
  <c r="H18" i="4"/>
</calcChain>
</file>

<file path=xl/sharedStrings.xml><?xml version="1.0" encoding="utf-8"?>
<sst xmlns="http://schemas.openxmlformats.org/spreadsheetml/2006/main" count="38" uniqueCount="31">
  <si>
    <t>Veneno(ml)</t>
  </si>
  <si>
    <t>PBS (ml)</t>
  </si>
  <si>
    <t>Sln veneno(mg/ml)</t>
  </si>
  <si>
    <t>Muerte 24 h</t>
  </si>
  <si>
    <t>Muerte 48 h</t>
  </si>
  <si>
    <t>Dosis de reto</t>
  </si>
  <si>
    <t>Veneno pesado (mg)</t>
  </si>
  <si>
    <t>Volumen disolvente (ml)</t>
  </si>
  <si>
    <t>Nivel (µg veneno/ml antiveneno)</t>
  </si>
  <si>
    <t>Antiveneno (ml)</t>
  </si>
  <si>
    <t>Resultado</t>
  </si>
  <si>
    <t>Dosis eficaz media mg/ml</t>
  </si>
  <si>
    <t>Límite inferior 95%</t>
  </si>
  <si>
    <t>Límite superior 95%</t>
  </si>
  <si>
    <t>DL50/ml</t>
  </si>
  <si>
    <t>Nivel (mg veneno/ml antiveneno)</t>
  </si>
  <si>
    <t>Muerte 6 h</t>
  </si>
  <si>
    <t>Muerte 16 h</t>
  </si>
  <si>
    <t>Muestra</t>
  </si>
  <si>
    <t>Analista</t>
  </si>
  <si>
    <t>Solicitud</t>
  </si>
  <si>
    <t>Fecha análisis</t>
  </si>
  <si>
    <r>
      <t>DL</t>
    </r>
    <r>
      <rPr>
        <b/>
        <sz val="10"/>
        <rFont val="Arial"/>
        <family val="2"/>
      </rPr>
      <t>50</t>
    </r>
    <r>
      <rPr>
        <b/>
        <sz val="12"/>
        <rFont val="Arial"/>
        <family val="2"/>
      </rPr>
      <t xml:space="preserve"> (µg)        10-1213C</t>
    </r>
  </si>
  <si>
    <t>Hora de inyección</t>
  </si>
  <si>
    <t>n = 5</t>
  </si>
  <si>
    <t>µg/mL</t>
  </si>
  <si>
    <t>Gina Durán</t>
  </si>
  <si>
    <t>IV</t>
  </si>
  <si>
    <t>7391224ACLQ</t>
  </si>
  <si>
    <t>683-2025</t>
  </si>
  <si>
    <r>
      <t xml:space="preserve">Mezcla de </t>
    </r>
    <r>
      <rPr>
        <b/>
        <i/>
        <sz val="13"/>
        <color indexed="9"/>
        <rFont val="Arial"/>
        <family val="2"/>
      </rPr>
      <t>Micrurus mosquitensis IV LOTE:  01-06 M.n.m.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</si>
</sst>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i/>
      <sz val="13"/>
      <color indexed="9"/>
      <name val="Arial"/>
      <family val="2"/>
    </font>
    <font>
      <b/>
      <sz val="10"/>
      <name val="Arial"/>
      <family val="2"/>
    </font>
    <font>
      <b/>
      <sz val="13"/>
      <color theme="0"/>
      <name val="Arial"/>
      <family val="2"/>
    </font>
    <font>
      <sz val="10"/>
      <name val="Arial"/>
      <family val="2"/>
    </font>
    <font>
      <sz val="10"/>
      <color rgb="FF5555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0" borderId="19" xfId="0" applyFont="1" applyBorder="1" applyProtection="1">
      <protection locked="0"/>
    </xf>
    <xf numFmtId="165" fontId="2" fillId="3" borderId="2" xfId="0" applyNumberFormat="1" applyFont="1" applyFill="1" applyBorder="1" applyAlignment="1" applyProtection="1">
      <alignment horizontal="center"/>
      <protection locked="0"/>
    </xf>
    <xf numFmtId="164" fontId="2" fillId="3" borderId="3" xfId="0" applyNumberFormat="1" applyFont="1" applyFill="1" applyBorder="1" applyAlignment="1" applyProtection="1">
      <alignment horizontal="center"/>
      <protection locked="0"/>
    </xf>
    <xf numFmtId="165" fontId="2" fillId="3" borderId="3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164" fontId="2" fillId="0" borderId="16" xfId="0" applyNumberFormat="1" applyFont="1" applyBorder="1" applyAlignment="1" applyProtection="1">
      <alignment horizontal="right"/>
      <protection locked="0"/>
    </xf>
    <xf numFmtId="0" fontId="1" fillId="0" borderId="2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2" fillId="4" borderId="16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3" borderId="7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7" xfId="0" applyFont="1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2" fillId="0" borderId="0" xfId="0" applyFont="1" applyProtection="1">
      <protection locked="0"/>
    </xf>
    <xf numFmtId="165" fontId="2" fillId="0" borderId="20" xfId="0" applyNumberFormat="1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2" fontId="2" fillId="0" borderId="18" xfId="0" applyNumberFormat="1" applyFont="1" applyBorder="1" applyAlignment="1">
      <alignment horizontal="right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7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6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17</xdr:row>
      <xdr:rowOff>147637</xdr:rowOff>
    </xdr:from>
    <xdr:ext cx="15043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34025" y="3500437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CR" sz="1100" i="1">
                        <a:latin typeface="Cambria Math" panose="02040503050406030204" pitchFamily="18" charset="0"/>
                      </a:rPr>
                      <a:t>Escriba aquí la ecuación.</a:t>
                    </a:fld>
                  </m:oMath>
                </m:oMathPara>
              </a14:m>
              <a:endParaRPr lang="es-C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34025" y="3500437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</a:rPr>
                <a:t>"Escriba aquí la ecuación."</a:t>
              </a:r>
              <a:endParaRPr lang="es-C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29"/>
  <sheetViews>
    <sheetView tabSelected="1" zoomScaleNormal="100" workbookViewId="0">
      <selection activeCell="G38" sqref="G38"/>
    </sheetView>
  </sheetViews>
  <sheetFormatPr defaultColWidth="11.4609375" defaultRowHeight="12.75" x14ac:dyDescent="0.15"/>
  <cols>
    <col min="1" max="1" width="35.6015625" style="2" customWidth="1"/>
    <col min="2" max="2" width="19.1484375" style="2" customWidth="1"/>
    <col min="3" max="3" width="17.6640625" style="2" customWidth="1"/>
    <col min="4" max="4" width="15.1015625" style="2" customWidth="1"/>
    <col min="5" max="5" width="15.37109375" style="2" customWidth="1"/>
    <col min="6" max="6" width="13.88671875" style="2" customWidth="1"/>
    <col min="7" max="7" width="28.72265625" style="2" customWidth="1"/>
    <col min="8" max="8" width="33.7109375" style="2" bestFit="1" customWidth="1"/>
    <col min="9" max="16384" width="11.4609375" style="2"/>
  </cols>
  <sheetData>
    <row r="3" spans="1:9" ht="17.25" x14ac:dyDescent="0.2">
      <c r="A3" s="51" t="s">
        <v>30</v>
      </c>
      <c r="B3" s="51"/>
      <c r="C3" s="51"/>
      <c r="D3" s="51"/>
      <c r="E3" s="51"/>
      <c r="F3" s="51"/>
      <c r="G3" s="51"/>
      <c r="H3" s="1"/>
    </row>
    <row r="4" spans="1:9" ht="17.25" x14ac:dyDescent="0.2">
      <c r="A4" s="51" t="s">
        <v>24</v>
      </c>
      <c r="B4" s="51"/>
      <c r="C4" s="51"/>
      <c r="D4" s="51"/>
      <c r="E4" s="51"/>
      <c r="F4" s="51"/>
      <c r="G4" s="51"/>
      <c r="H4" s="1"/>
    </row>
    <row r="5" spans="1:9" ht="13.5" thickBot="1" x14ac:dyDescent="0.2">
      <c r="A5" s="1"/>
      <c r="B5" s="1"/>
      <c r="C5" s="1"/>
      <c r="D5" s="1"/>
      <c r="E5" s="1"/>
      <c r="F5" s="1"/>
      <c r="G5" s="1"/>
      <c r="H5" s="1"/>
    </row>
    <row r="6" spans="1:9" ht="14.25" x14ac:dyDescent="0.15">
      <c r="A6" s="3" t="s">
        <v>8</v>
      </c>
      <c r="B6" s="4" t="s">
        <v>9</v>
      </c>
      <c r="C6" s="5" t="s">
        <v>1</v>
      </c>
      <c r="D6" s="4" t="s">
        <v>0</v>
      </c>
      <c r="E6" s="6" t="s">
        <v>3</v>
      </c>
      <c r="F6" s="7" t="s">
        <v>4</v>
      </c>
      <c r="G6" s="8" t="s">
        <v>22</v>
      </c>
      <c r="H6" s="38">
        <v>8</v>
      </c>
    </row>
    <row r="7" spans="1:9" ht="14.25" x14ac:dyDescent="0.15">
      <c r="A7" s="9">
        <v>300</v>
      </c>
      <c r="B7" s="10">
        <f>H$7*1.5/0.2/A7</f>
        <v>0.8</v>
      </c>
      <c r="C7" s="10">
        <f>1.5-(D7+B7)</f>
        <v>0.5</v>
      </c>
      <c r="D7" s="11">
        <v>0.2</v>
      </c>
      <c r="E7" s="48">
        <v>0</v>
      </c>
      <c r="F7" s="48">
        <v>0</v>
      </c>
      <c r="G7" s="12" t="s">
        <v>5</v>
      </c>
      <c r="H7" s="39">
        <f>H6*4</f>
        <v>32</v>
      </c>
    </row>
    <row r="8" spans="1:9" ht="14.25" x14ac:dyDescent="0.15">
      <c r="A8" s="9">
        <f>+A7*1.5</f>
        <v>450</v>
      </c>
      <c r="B8" s="10">
        <f t="shared" ref="B8:B11" si="0">H$7*1.5/0.2/A8</f>
        <v>0.53333333333333333</v>
      </c>
      <c r="C8" s="10">
        <f t="shared" ref="C8:C11" si="1">1.5-(D8+B8)</f>
        <v>0.76666666666666661</v>
      </c>
      <c r="D8" s="11">
        <v>0.2</v>
      </c>
      <c r="E8" s="48">
        <v>0</v>
      </c>
      <c r="F8" s="48">
        <v>0</v>
      </c>
      <c r="G8" s="13" t="s">
        <v>2</v>
      </c>
      <c r="H8" s="40">
        <f>((H7*1.5/0.2)/0.2)/1000</f>
        <v>1.2</v>
      </c>
    </row>
    <row r="9" spans="1:9" ht="14.25" x14ac:dyDescent="0.15">
      <c r="A9" s="9">
        <f t="shared" ref="A9:A12" si="2">+A8*1.5</f>
        <v>675</v>
      </c>
      <c r="B9" s="10">
        <f t="shared" si="0"/>
        <v>0.35555555555555557</v>
      </c>
      <c r="C9" s="10">
        <f t="shared" si="1"/>
        <v>0.94444444444444442</v>
      </c>
      <c r="D9" s="11">
        <v>0.2</v>
      </c>
      <c r="E9" s="48">
        <v>0</v>
      </c>
      <c r="F9" s="48">
        <v>0</v>
      </c>
      <c r="G9" s="12" t="s">
        <v>6</v>
      </c>
      <c r="H9" s="14">
        <v>1.6559999999999999</v>
      </c>
    </row>
    <row r="10" spans="1:9" ht="15" thickBot="1" x14ac:dyDescent="0.2">
      <c r="A10" s="9">
        <f t="shared" si="2"/>
        <v>1012.5</v>
      </c>
      <c r="B10" s="10">
        <f t="shared" si="0"/>
        <v>0.23703703703703705</v>
      </c>
      <c r="C10" s="10">
        <f t="shared" si="1"/>
        <v>1.0629629629629629</v>
      </c>
      <c r="D10" s="11">
        <v>0.2</v>
      </c>
      <c r="E10" s="49">
        <v>0</v>
      </c>
      <c r="F10" s="50">
        <v>0</v>
      </c>
      <c r="G10" s="13" t="s">
        <v>7</v>
      </c>
      <c r="H10" s="15">
        <f>H9/H8</f>
        <v>1.38</v>
      </c>
    </row>
    <row r="11" spans="1:9" ht="14.25" x14ac:dyDescent="0.15">
      <c r="A11" s="9">
        <f t="shared" si="2"/>
        <v>1518.75</v>
      </c>
      <c r="B11" s="10">
        <f t="shared" si="0"/>
        <v>0.15802469135802469</v>
      </c>
      <c r="C11" s="10">
        <f t="shared" si="1"/>
        <v>1.1419753086419753</v>
      </c>
      <c r="D11" s="11">
        <v>0.2</v>
      </c>
      <c r="E11" s="49">
        <v>1</v>
      </c>
      <c r="F11" s="50">
        <v>5</v>
      </c>
      <c r="G11" s="16" t="s">
        <v>11</v>
      </c>
      <c r="H11" s="41">
        <v>1297.4000000000001</v>
      </c>
    </row>
    <row r="12" spans="1:9" ht="15" thickBot="1" x14ac:dyDescent="0.2">
      <c r="A12" s="30">
        <f t="shared" si="2"/>
        <v>2278.125</v>
      </c>
      <c r="B12" s="10">
        <f t="shared" ref="B12" si="3">H$7*1.5/0.2/A12</f>
        <v>0.10534979423868313</v>
      </c>
      <c r="C12" s="10">
        <f t="shared" ref="C12" si="4">1.5-(D12+B12)</f>
        <v>1.1946502057613169</v>
      </c>
      <c r="D12" s="11">
        <v>0.2</v>
      </c>
      <c r="E12" s="49">
        <v>5</v>
      </c>
      <c r="F12" s="50">
        <v>5</v>
      </c>
      <c r="G12" s="16" t="s">
        <v>12</v>
      </c>
      <c r="H12" s="42">
        <v>984.4</v>
      </c>
    </row>
    <row r="13" spans="1:9" ht="15" thickBot="1" x14ac:dyDescent="0.2">
      <c r="G13" s="19" t="s">
        <v>13</v>
      </c>
      <c r="H13" s="42">
        <v>1578.4</v>
      </c>
    </row>
    <row r="14" spans="1:9" ht="15" thickBot="1" x14ac:dyDescent="0.2">
      <c r="E14" s="41"/>
      <c r="F14" s="41">
        <v>1297.4000000000001</v>
      </c>
      <c r="G14" s="20" t="s">
        <v>10</v>
      </c>
      <c r="H14" s="21" t="str">
        <f>CONCATENATE(TEXT(H11,"0,0")," LI: ",TEXT(H12,"0,0")," LS: ",TEXT(H13,"0,0"),I14)</f>
        <v>1297,4 LI: 984,4 LS: 1578,4µg/mL</v>
      </c>
      <c r="I14" s="2" t="s">
        <v>25</v>
      </c>
    </row>
    <row r="15" spans="1:9" ht="14.25" x14ac:dyDescent="0.15">
      <c r="A15" s="3" t="s">
        <v>15</v>
      </c>
      <c r="B15" s="6" t="s">
        <v>16</v>
      </c>
      <c r="C15" s="22" t="s">
        <v>17</v>
      </c>
      <c r="E15" s="42"/>
      <c r="F15" s="42">
        <v>984.4</v>
      </c>
      <c r="G15" s="23" t="s">
        <v>14</v>
      </c>
      <c r="H15" s="24">
        <f>H11*1/H6</f>
        <v>162.17500000000001</v>
      </c>
    </row>
    <row r="16" spans="1:9" ht="14.25" x14ac:dyDescent="0.15">
      <c r="A16" s="9">
        <v>300</v>
      </c>
      <c r="B16" s="25"/>
      <c r="C16" s="26"/>
      <c r="E16" s="42"/>
      <c r="F16" s="42">
        <v>1578.4</v>
      </c>
      <c r="G16" s="16" t="s">
        <v>12</v>
      </c>
      <c r="H16" s="27">
        <f>H12*1/H6</f>
        <v>123.05</v>
      </c>
    </row>
    <row r="17" spans="1:9" ht="15" thickBot="1" x14ac:dyDescent="0.2">
      <c r="A17" s="9">
        <f>+A16*1.5</f>
        <v>450</v>
      </c>
      <c r="B17" s="25"/>
      <c r="C17" s="26"/>
      <c r="E17" s="43" t="str">
        <f>CONCATENATE(TEXT(E14,"0,0")," LI: ",TEXT(E15,"0,0")," LS: ",TEXT(E16,"0,0"))</f>
        <v>0,0 LI: 0,0 LS: 0,0</v>
      </c>
      <c r="G17" s="16" t="s">
        <v>13</v>
      </c>
      <c r="H17" s="27">
        <f>H13*1/H6</f>
        <v>197.3</v>
      </c>
    </row>
    <row r="18" spans="1:9" ht="15" thickBot="1" x14ac:dyDescent="0.2">
      <c r="A18" s="9">
        <f t="shared" ref="A18:A20" si="5">+A17*1.5</f>
        <v>675</v>
      </c>
      <c r="B18" s="25"/>
      <c r="C18" s="26"/>
      <c r="G18" s="28" t="s">
        <v>10</v>
      </c>
      <c r="H18" s="29" t="str">
        <f>CONCATENATE(TEXT(H15,"0,0")," LI: ",TEXT(H16,"0,0")," LS: ",TEXT(H17,"0,0"))</f>
        <v>162,2 LI: 123,1 LS: 197,3</v>
      </c>
    </row>
    <row r="19" spans="1:9" ht="15" thickBot="1" x14ac:dyDescent="0.2">
      <c r="A19" s="9">
        <f t="shared" si="5"/>
        <v>1012.5</v>
      </c>
      <c r="B19" s="25"/>
      <c r="C19" s="26"/>
    </row>
    <row r="20" spans="1:9" ht="15" thickBot="1" x14ac:dyDescent="0.2">
      <c r="A20" s="9">
        <f t="shared" si="5"/>
        <v>1518.75</v>
      </c>
      <c r="B20" s="18"/>
      <c r="C20" s="31"/>
      <c r="G20" s="32" t="s">
        <v>18</v>
      </c>
      <c r="H20" s="47" t="s">
        <v>28</v>
      </c>
      <c r="I20" s="46" t="s">
        <v>27</v>
      </c>
    </row>
    <row r="21" spans="1:9" ht="15" thickBot="1" x14ac:dyDescent="0.2">
      <c r="G21" s="34" t="s">
        <v>19</v>
      </c>
      <c r="H21" s="44" t="s">
        <v>26</v>
      </c>
    </row>
    <row r="22" spans="1:9" ht="14.25" x14ac:dyDescent="0.15">
      <c r="A22" s="32" t="s">
        <v>11</v>
      </c>
      <c r="B22" s="33"/>
      <c r="C22" s="33"/>
      <c r="G22" s="34" t="s">
        <v>20</v>
      </c>
      <c r="H22" s="44" t="s">
        <v>29</v>
      </c>
    </row>
    <row r="23" spans="1:9" ht="14.25" x14ac:dyDescent="0.15">
      <c r="A23" s="34" t="s">
        <v>12</v>
      </c>
      <c r="B23" s="17"/>
      <c r="C23" s="17"/>
      <c r="G23" s="34" t="s">
        <v>21</v>
      </c>
      <c r="H23" s="45">
        <v>45938</v>
      </c>
    </row>
    <row r="24" spans="1:9" ht="15" thickBot="1" x14ac:dyDescent="0.2">
      <c r="A24" s="34" t="s">
        <v>13</v>
      </c>
      <c r="B24" s="17"/>
      <c r="C24" s="17"/>
      <c r="G24" s="35" t="s">
        <v>23</v>
      </c>
      <c r="H24" s="36"/>
    </row>
    <row r="25" spans="1:9" ht="15" thickBot="1" x14ac:dyDescent="0.2">
      <c r="A25" s="35" t="s">
        <v>10</v>
      </c>
      <c r="B25" s="36" t="str">
        <f>CONCATENATE(TEXT(B22,"0,0")," LI: ",TEXT(B23,"0,0")," LS: ",TEXT(B24,"0,0"))</f>
        <v>0,0 LI: 0,0 LS: 0,0</v>
      </c>
      <c r="C25" s="36" t="str">
        <f>CONCATENATE(TEXT(C22,"0,0")," LI: ",TEXT(C23,"0,0")," LS: ",TEXT(C24,"0,0"))</f>
        <v>0,0 LI: 0,0 LS: 0,0</v>
      </c>
    </row>
    <row r="29" spans="1:9" ht="14.25" x14ac:dyDescent="0.15">
      <c r="G29" s="37"/>
    </row>
  </sheetData>
  <sheetProtection selectLockedCells="1"/>
  <mergeCells count="2">
    <mergeCell ref="A3:G3"/>
    <mergeCell ref="A4:G4"/>
  </mergeCells>
  <phoneticPr fontId="3" type="noConversion"/>
  <printOptions horizontalCentered="1"/>
  <pageMargins left="0.75" right="0.75" top="1" bottom="1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M.nigrocinctus 0106-1112 MR-17</vt:lpstr>
      <vt:lpstr>M.nigrocinctus 0106-1112 MR-17!Print_Area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2008-07-02T20:57:27Z</cp:lastPrinted>
  <dcterms:created xsi:type="dcterms:W3CDTF">2004-02-27T18:37:05Z</dcterms:created>
  <dcterms:modified xsi:type="dcterms:W3CDTF">2025-10-14T19:13:49Z</dcterms:modified>
</cp:coreProperties>
</file>