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t\Documents\columbia\class2\"/>
    </mc:Choice>
  </mc:AlternateContent>
  <bookViews>
    <workbookView xWindow="0" yWindow="0" windowWidth="28800" windowHeight="12435" activeTab="1"/>
  </bookViews>
  <sheets>
    <sheet name="SPILLtable" sheetId="1" r:id="rId1"/>
    <sheet name="Sheet1" sheetId="2" r:id="rId2"/>
  </sheets>
  <definedNames>
    <definedName name="_xlnm.Print_Area" localSheetId="0">SPILLtable!$A$1:$R$24</definedName>
  </definedNames>
  <calcPr calcId="152511"/>
</workbook>
</file>

<file path=xl/calcChain.xml><?xml version="1.0" encoding="utf-8"?>
<calcChain xmlns="http://schemas.openxmlformats.org/spreadsheetml/2006/main">
  <c r="H20" i="2" l="1"/>
  <c r="I20" i="2"/>
  <c r="J20" i="2"/>
  <c r="K20" i="2"/>
  <c r="L20" i="2"/>
  <c r="M20" i="2"/>
  <c r="N20" i="2"/>
  <c r="O20" i="2"/>
  <c r="P20" i="2"/>
  <c r="G20" i="2"/>
  <c r="H19" i="2"/>
  <c r="I19" i="2"/>
  <c r="J19" i="2"/>
  <c r="K19" i="2"/>
  <c r="L19" i="2"/>
  <c r="M19" i="2"/>
  <c r="N19" i="2"/>
  <c r="O19" i="2"/>
  <c r="P19" i="2"/>
  <c r="G19" i="2"/>
  <c r="P33" i="2"/>
  <c r="O33" i="2"/>
  <c r="N33" i="2"/>
  <c r="N28" i="2" s="1"/>
  <c r="M33" i="2"/>
  <c r="L33" i="2"/>
  <c r="K33" i="2"/>
  <c r="J33" i="2"/>
  <c r="I33" i="2"/>
  <c r="H33" i="2"/>
  <c r="G33" i="2"/>
  <c r="P28" i="2"/>
  <c r="O28" i="2"/>
  <c r="M28" i="2"/>
  <c r="L28" i="2"/>
  <c r="K28" i="2"/>
  <c r="J28" i="2"/>
  <c r="I28" i="2"/>
  <c r="H28" i="2"/>
  <c r="G28" i="2"/>
  <c r="P18" i="2"/>
  <c r="O18" i="2"/>
  <c r="N18" i="2"/>
  <c r="M18" i="2"/>
  <c r="L18" i="2"/>
  <c r="K18" i="2"/>
  <c r="J18" i="2"/>
  <c r="I18" i="2"/>
  <c r="H18" i="2"/>
  <c r="G18" i="2"/>
  <c r="M14" i="2"/>
  <c r="L14" i="2"/>
  <c r="K14" i="2"/>
  <c r="J14" i="2"/>
  <c r="I14" i="2"/>
  <c r="H14" i="2"/>
  <c r="G13" i="2"/>
  <c r="G10" i="2" s="1"/>
  <c r="G12" i="2"/>
  <c r="G9" i="2" s="1"/>
  <c r="L10" i="2"/>
  <c r="J10" i="2"/>
  <c r="I10" i="2"/>
  <c r="H10" i="2"/>
  <c r="F10" i="2"/>
  <c r="E10" i="2"/>
  <c r="D10" i="2"/>
  <c r="C10" i="2"/>
  <c r="B10" i="2"/>
  <c r="L9" i="2"/>
  <c r="J9" i="2"/>
  <c r="I9" i="2"/>
  <c r="H9" i="2"/>
  <c r="F9" i="2"/>
  <c r="E9" i="2"/>
  <c r="D9" i="2"/>
  <c r="C9" i="2"/>
  <c r="B9" i="2"/>
  <c r="G14" i="2" l="1"/>
  <c r="P27" i="1"/>
  <c r="P22" i="1" s="1"/>
  <c r="O27" i="1"/>
  <c r="O22" i="1" s="1"/>
  <c r="N27" i="1"/>
  <c r="N22" i="1" s="1"/>
  <c r="M27" i="1"/>
  <c r="L27" i="1"/>
  <c r="K27" i="1"/>
  <c r="J27" i="1"/>
  <c r="I27" i="1"/>
  <c r="H27" i="1"/>
  <c r="G27" i="1"/>
  <c r="G22" i="1" s="1"/>
  <c r="M22" i="1"/>
  <c r="L22" i="1"/>
  <c r="K22" i="1"/>
  <c r="J22" i="1"/>
  <c r="I22" i="1"/>
  <c r="H22" i="1"/>
  <c r="P18" i="1"/>
  <c r="O18" i="1"/>
  <c r="N18" i="1"/>
  <c r="M18" i="1"/>
  <c r="L18" i="1"/>
  <c r="K18" i="1"/>
  <c r="J18" i="1"/>
  <c r="I18" i="1"/>
  <c r="H18" i="1"/>
  <c r="G18" i="1"/>
  <c r="M14" i="1"/>
  <c r="L14" i="1"/>
  <c r="K14" i="1"/>
  <c r="J14" i="1"/>
  <c r="I14" i="1"/>
  <c r="H14" i="1"/>
  <c r="G13" i="1"/>
  <c r="G12" i="1"/>
  <c r="G14" i="1" s="1"/>
  <c r="L10" i="1"/>
  <c r="J10" i="1"/>
  <c r="I10" i="1"/>
  <c r="H10" i="1"/>
  <c r="F10" i="1"/>
  <c r="E10" i="1"/>
  <c r="D10" i="1"/>
  <c r="C10" i="1"/>
  <c r="B10" i="1"/>
  <c r="L9" i="1"/>
  <c r="J9" i="1"/>
  <c r="I9" i="1"/>
  <c r="H9" i="1"/>
  <c r="F9" i="1"/>
  <c r="E9" i="1"/>
  <c r="D9" i="1"/>
  <c r="C9" i="1"/>
  <c r="B9" i="1"/>
  <c r="G10" i="1" l="1"/>
  <c r="G9" i="1"/>
</calcChain>
</file>

<file path=xl/sharedStrings.xml><?xml version="1.0" encoding="utf-8"?>
<sst xmlns="http://schemas.openxmlformats.org/spreadsheetml/2006/main" count="32" uniqueCount="15">
  <si>
    <t>North Dakota</t>
  </si>
  <si>
    <t>Alaska</t>
  </si>
  <si>
    <t>Indiana</t>
  </si>
  <si>
    <t>contained</t>
  </si>
  <si>
    <t>not contained</t>
  </si>
  <si>
    <t>Total spills</t>
  </si>
  <si>
    <t>Wells Producing</t>
  </si>
  <si>
    <t>SWD Wells</t>
  </si>
  <si>
    <t>EOR Wells</t>
  </si>
  <si>
    <t>Total Wells</t>
  </si>
  <si>
    <t>BBL Produced '000s</t>
  </si>
  <si>
    <t>BBL released</t>
  </si>
  <si>
    <t>BBL Produced</t>
  </si>
  <si>
    <t>Wells Per Spill</t>
  </si>
  <si>
    <t>Spills per 100 wells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</si>
</sst>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0.00000%"/>
  </numFmts>
  <fonts count="3" x14ac:knownFonts="1">
    <font>
      <sz val="10"/>
      <name val="Arial"/>
    </font>
    <font>
      <sz val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9" fontId="0" fillId="0" borderId="0" xfId="0" applyNumberFormat="1"/>
    <xf numFmtId="9" fontId="1" fillId="0" borderId="0" xfId="0" applyNumberFormat="1" applyFont="1"/>
    <xf numFmtId="9" fontId="2" fillId="0" borderId="0" xfId="0" applyNumberFormat="1" applyFont="1"/>
    <xf numFmtId="9" fontId="2" fillId="0" borderId="0" xfId="0" applyNumberFormat="1" applyFont="1" applyFill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1" fontId="2" fillId="0" borderId="0" xfId="0" applyNumberFormat="1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Border="1" applyAlignment="1">
      <alignment horizontal="center"/>
    </xf>
    <xf numFmtId="0" fontId="0" fillId="2" borderId="0" xfId="0" applyFill="1"/>
    <xf numFmtId="43" fontId="0" fillId="0" borderId="0" xfId="1" applyFont="1"/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Spills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Sheet1!$G$2:$P$2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Sheet1!$G$14:$P$14</c:f>
              <c:numCache>
                <c:formatCode>General</c:formatCode>
                <c:ptCount val="10"/>
                <c:pt idx="0">
                  <c:v>240</c:v>
                </c:pt>
                <c:pt idx="1">
                  <c:v>317</c:v>
                </c:pt>
                <c:pt idx="2">
                  <c:v>349</c:v>
                </c:pt>
                <c:pt idx="3">
                  <c:v>454</c:v>
                </c:pt>
                <c:pt idx="4">
                  <c:v>470</c:v>
                </c:pt>
                <c:pt idx="5">
                  <c:v>480</c:v>
                </c:pt>
                <c:pt idx="6">
                  <c:v>617</c:v>
                </c:pt>
                <c:pt idx="7">
                  <c:v>1114</c:v>
                </c:pt>
                <c:pt idx="8">
                  <c:v>1246</c:v>
                </c:pt>
                <c:pt idx="9">
                  <c:v>1785</c:v>
                </c:pt>
              </c:numCache>
            </c:numRef>
          </c:val>
          <c:smooth val="0"/>
        </c:ser>
        <c:ser>
          <c:idx val="1"/>
          <c:order val="1"/>
          <c:tx>
            <c:v>Total Wells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Sheet1!$G$2:$P$2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Sheet1!$G$18:$P$18</c:f>
              <c:numCache>
                <c:formatCode>General</c:formatCode>
                <c:ptCount val="10"/>
                <c:pt idx="0">
                  <c:v>3952</c:v>
                </c:pt>
                <c:pt idx="1">
                  <c:v>4127</c:v>
                </c:pt>
                <c:pt idx="2">
                  <c:v>4374</c:v>
                </c:pt>
                <c:pt idx="3">
                  <c:v>4623</c:v>
                </c:pt>
                <c:pt idx="4">
                  <c:v>5140</c:v>
                </c:pt>
                <c:pt idx="5">
                  <c:v>5514</c:v>
                </c:pt>
                <c:pt idx="6">
                  <c:v>6221</c:v>
                </c:pt>
                <c:pt idx="7">
                  <c:v>7413</c:v>
                </c:pt>
                <c:pt idx="8">
                  <c:v>9244</c:v>
                </c:pt>
                <c:pt idx="9">
                  <c:v>11071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885376"/>
        <c:axId val="458887728"/>
      </c:lineChart>
      <c:catAx>
        <c:axId val="45888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87728"/>
        <c:crosses val="autoZero"/>
        <c:auto val="1"/>
        <c:lblAlgn val="ctr"/>
        <c:lblOffset val="100"/>
        <c:noMultiLvlLbl val="0"/>
      </c:catAx>
      <c:valAx>
        <c:axId val="4588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8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Sheet1!$F$20</c:f>
              <c:strCache>
                <c:ptCount val="1"/>
                <c:pt idx="0">
                  <c:v>Spills per 100 wells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Sheet1!$G$2:$P$2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Sheet1!$G$20:$P$20</c:f>
              <c:numCache>
                <c:formatCode>_(* #,##0.00_);_(* \(#,##0.00\);_(* "-"??_);_(@_)</c:formatCode>
                <c:ptCount val="10"/>
                <c:pt idx="0">
                  <c:v>6.0728744939271255</c:v>
                </c:pt>
                <c:pt idx="1">
                  <c:v>7.6811243033680645</c:v>
                </c:pt>
                <c:pt idx="2">
                  <c:v>7.9789666209419297</c:v>
                </c:pt>
                <c:pt idx="3">
                  <c:v>9.820462902876919</c:v>
                </c:pt>
                <c:pt idx="4">
                  <c:v>9.1439688715953302</c:v>
                </c:pt>
                <c:pt idx="5">
                  <c:v>8.7051142546245917</c:v>
                </c:pt>
                <c:pt idx="6">
                  <c:v>9.9180196109950174</c:v>
                </c:pt>
                <c:pt idx="7">
                  <c:v>15.027654121138539</c:v>
                </c:pt>
                <c:pt idx="8">
                  <c:v>13.479013414106447</c:v>
                </c:pt>
                <c:pt idx="9">
                  <c:v>16.123204769216873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252360"/>
        <c:axId val="398254320"/>
      </c:barChart>
      <c:catAx>
        <c:axId val="39825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54320"/>
        <c:crosses val="autoZero"/>
        <c:auto val="1"/>
        <c:lblAlgn val="ctr"/>
        <c:lblOffset val="100"/>
        <c:noMultiLvlLbl val="0"/>
      </c:catAx>
      <c:valAx>
        <c:axId val="3982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5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409575</xdr:colOff>
      <xdr:row>1</xdr:row>
      <xdr:rowOff>100012</xdr:rowOff>
    </xdr:from>
    <xdr:to>
      <xdr:col>26</xdr:col>
      <xdr:colOff>104775</xdr:colOff>
      <xdr:row>18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476250</xdr:colOff>
      <xdr:row>19</xdr:row>
      <xdr:rowOff>138112</xdr:rowOff>
    </xdr:from>
    <xdr:to>
      <xdr:col>26</xdr:col>
      <xdr:colOff>171450</xdr:colOff>
      <xdr:row>36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590550</xdr:colOff>
      <xdr:row>41</xdr:row>
      <xdr:rowOff>76200</xdr:rowOff>
    </xdr:from>
    <xdr:to>
      <xdr:col>23</xdr:col>
      <xdr:colOff>285750</xdr:colOff>
      <xdr:row>50</xdr:row>
      <xdr:rowOff>142875</xdr:rowOff>
    </xdr:to>
    <xdr:sp macro="" textlink="">
      <xdr:nvSpPr>
        <xdr:cNvPr id="5" name="TextBox 4"/>
        <xdr:cNvSpPr txBox="1"/>
      </xdr:nvSpPr>
      <xdr:spPr>
        <a:xfrm>
          <a:off x="10277475" y="6715125"/>
          <a:ext cx="4572000" cy="152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Presented with The Times’s data analysis, and asked if the state was doing an effective job at preventing spills, Mr. Helms struck a more sober note. “We’re doing O.K.,” he said. “We’re not doing great.”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/>
            <a:t>http://www.nytimes.com/interactive/2014/11/23/us/north-dakota-oil-boom-downside.html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7"/>
  <sheetViews>
    <sheetView workbookViewId="0">
      <selection sqref="A1:R27"/>
    </sheetView>
  </sheetViews>
  <sheetFormatPr defaultRowHeight="12.75" x14ac:dyDescent="0.2"/>
  <cols>
    <col min="1" max="1" width="17" customWidth="1"/>
    <col min="2" max="2" width="6.42578125" hidden="1" customWidth="1"/>
    <col min="3" max="3" width="7" hidden="1" customWidth="1"/>
    <col min="4" max="6" width="5" hidden="1" customWidth="1"/>
    <col min="7" max="17" width="10" bestFit="1" customWidth="1"/>
    <col min="18" max="18" width="5" bestFit="1" customWidth="1"/>
  </cols>
  <sheetData>
    <row r="1" spans="1:18" x14ac:dyDescent="0.2">
      <c r="D1" s="16" t="s">
        <v>0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8" s="1" customFormat="1" x14ac:dyDescent="0.2">
      <c r="B2" s="1" t="s">
        <v>1</v>
      </c>
      <c r="C2" s="1" t="s">
        <v>2</v>
      </c>
      <c r="D2" s="1">
        <v>2001</v>
      </c>
      <c r="E2" s="1">
        <v>2002</v>
      </c>
      <c r="F2" s="1">
        <v>2003</v>
      </c>
      <c r="G2" s="1">
        <v>2004</v>
      </c>
      <c r="H2" s="1">
        <v>2005</v>
      </c>
      <c r="I2" s="1">
        <v>2006</v>
      </c>
      <c r="J2" s="2">
        <v>2007</v>
      </c>
      <c r="K2" s="2">
        <v>2008</v>
      </c>
      <c r="L2" s="2">
        <v>2009</v>
      </c>
      <c r="M2" s="2">
        <v>2010</v>
      </c>
      <c r="N2" s="2">
        <v>2011</v>
      </c>
      <c r="O2" s="1">
        <v>2012</v>
      </c>
      <c r="P2" s="1">
        <v>2013</v>
      </c>
      <c r="Q2" s="1">
        <v>2014</v>
      </c>
      <c r="R2" s="1">
        <v>2015</v>
      </c>
    </row>
    <row r="3" spans="1:18" hidden="1" x14ac:dyDescent="0.2">
      <c r="J3" s="3"/>
      <c r="K3" s="3"/>
      <c r="L3" s="3"/>
      <c r="M3" s="3"/>
      <c r="N3" s="3"/>
    </row>
    <row r="4" spans="1:18" hidden="1" x14ac:dyDescent="0.2">
      <c r="B4">
        <v>11</v>
      </c>
      <c r="C4">
        <v>31</v>
      </c>
      <c r="D4">
        <v>30</v>
      </c>
      <c r="J4" s="3"/>
      <c r="K4" s="3"/>
      <c r="L4" s="3"/>
      <c r="M4" s="3"/>
      <c r="N4" s="3"/>
    </row>
    <row r="5" spans="1:18" hidden="1" x14ac:dyDescent="0.2">
      <c r="B5">
        <v>18</v>
      </c>
      <c r="C5">
        <v>51</v>
      </c>
      <c r="D5">
        <v>40</v>
      </c>
      <c r="J5" s="3"/>
      <c r="K5" s="3"/>
      <c r="L5" s="3"/>
      <c r="M5" s="3"/>
      <c r="N5" s="3"/>
    </row>
    <row r="6" spans="1:18" hidden="1" x14ac:dyDescent="0.2">
      <c r="B6">
        <v>6</v>
      </c>
      <c r="C6">
        <v>21</v>
      </c>
      <c r="D6">
        <v>79</v>
      </c>
      <c r="J6" s="3"/>
      <c r="K6" s="3"/>
      <c r="L6" s="3"/>
      <c r="M6" s="3"/>
      <c r="N6" s="3"/>
    </row>
    <row r="7" spans="1:18" hidden="1" x14ac:dyDescent="0.2">
      <c r="J7" s="3"/>
      <c r="K7" s="3"/>
      <c r="L7" s="3"/>
      <c r="M7" s="3"/>
      <c r="N7" s="3"/>
    </row>
    <row r="8" spans="1:18" hidden="1" x14ac:dyDescent="0.2">
      <c r="J8" s="3"/>
      <c r="K8" s="3"/>
      <c r="L8" s="3"/>
      <c r="M8" s="3"/>
      <c r="N8" s="3"/>
    </row>
    <row r="9" spans="1:18" ht="12.6" customHeight="1" x14ac:dyDescent="0.2">
      <c r="A9" t="s">
        <v>3</v>
      </c>
      <c r="B9" s="4">
        <f t="shared" ref="B9:G9" si="0">B12/(B12+B13)</f>
        <v>0.6029411764705882</v>
      </c>
      <c r="C9" s="4">
        <f t="shared" si="0"/>
        <v>0.77443609022556392</v>
      </c>
      <c r="D9" s="4">
        <f t="shared" si="0"/>
        <v>0.60816326530612241</v>
      </c>
      <c r="E9" s="4">
        <f t="shared" si="0"/>
        <v>0.65644171779141103</v>
      </c>
      <c r="F9" s="4">
        <f t="shared" si="0"/>
        <v>0.66216216216216217</v>
      </c>
      <c r="G9" s="4">
        <f t="shared" si="0"/>
        <v>0.71666666666666667</v>
      </c>
      <c r="H9" s="5">
        <f>H12/(H12+H13)</f>
        <v>0.71293375394321767</v>
      </c>
      <c r="I9" s="5">
        <f>I12/(I12+I13)</f>
        <v>0.71346704871060174</v>
      </c>
      <c r="J9" s="5">
        <f>J12/(J12+J13)</f>
        <v>0.75991189427312777</v>
      </c>
      <c r="K9" s="6">
        <v>0.75</v>
      </c>
      <c r="L9" s="6">
        <f>L12/(L12+L13)</f>
        <v>0.78333333333333333</v>
      </c>
      <c r="M9" s="7">
        <v>0.76</v>
      </c>
      <c r="N9" s="7">
        <v>0.75</v>
      </c>
      <c r="O9" s="7">
        <v>0.8</v>
      </c>
      <c r="P9" s="7">
        <v>0.81</v>
      </c>
    </row>
    <row r="10" spans="1:18" x14ac:dyDescent="0.2">
      <c r="A10" t="s">
        <v>4</v>
      </c>
      <c r="B10" s="4">
        <f t="shared" ref="B10:G10" si="1">B13/(B12+B13)</f>
        <v>0.39705882352941174</v>
      </c>
      <c r="C10" s="4">
        <f t="shared" si="1"/>
        <v>0.22556390977443608</v>
      </c>
      <c r="D10" s="4">
        <f t="shared" si="1"/>
        <v>0.39183673469387753</v>
      </c>
      <c r="E10" s="4">
        <f t="shared" si="1"/>
        <v>0.34355828220858897</v>
      </c>
      <c r="F10" s="4">
        <f t="shared" si="1"/>
        <v>0.33783783783783783</v>
      </c>
      <c r="G10" s="4">
        <f t="shared" si="1"/>
        <v>0.28333333333333333</v>
      </c>
      <c r="H10" s="5">
        <f>H13/(H12+H13)</f>
        <v>0.28706624605678233</v>
      </c>
      <c r="I10" s="5">
        <f>I13/(I12+I13)</f>
        <v>0.28653295128939826</v>
      </c>
      <c r="J10" s="5">
        <f>J13/(J12+J13)</f>
        <v>0.24008810572687225</v>
      </c>
      <c r="K10" s="6">
        <v>0.25</v>
      </c>
      <c r="L10" s="6">
        <f>L13/(L13+L12)</f>
        <v>0.21666666666666667</v>
      </c>
      <c r="M10" s="7">
        <v>0.24</v>
      </c>
      <c r="N10" s="7">
        <v>0.25</v>
      </c>
      <c r="O10" s="7">
        <v>0.2</v>
      </c>
      <c r="P10" s="7">
        <v>0.19</v>
      </c>
    </row>
    <row r="11" spans="1:18" x14ac:dyDescent="0.2">
      <c r="H11" s="3"/>
      <c r="J11" s="3"/>
      <c r="K11" s="8"/>
      <c r="L11" s="8"/>
      <c r="M11" s="9"/>
      <c r="N11" s="9"/>
      <c r="O11" s="9"/>
      <c r="P11" s="9"/>
    </row>
    <row r="12" spans="1:18" x14ac:dyDescent="0.2">
      <c r="A12" t="s">
        <v>3</v>
      </c>
      <c r="B12">
        <v>82</v>
      </c>
      <c r="C12">
        <v>103</v>
      </c>
      <c r="D12">
        <v>149</v>
      </c>
      <c r="E12">
        <v>107</v>
      </c>
      <c r="F12">
        <v>147</v>
      </c>
      <c r="G12">
        <f>62+0+32+24+24+15+12+3</f>
        <v>172</v>
      </c>
      <c r="H12" s="3">
        <v>226</v>
      </c>
      <c r="I12" s="3">
        <v>249</v>
      </c>
      <c r="J12" s="3">
        <v>345</v>
      </c>
      <c r="K12" s="8">
        <v>352</v>
      </c>
      <c r="L12" s="8">
        <v>376</v>
      </c>
      <c r="M12" s="9">
        <v>467</v>
      </c>
      <c r="N12" s="9">
        <v>832</v>
      </c>
      <c r="O12" s="9">
        <v>996</v>
      </c>
      <c r="P12" s="9">
        <v>1453</v>
      </c>
    </row>
    <row r="13" spans="1:18" x14ac:dyDescent="0.2">
      <c r="A13" t="s">
        <v>4</v>
      </c>
      <c r="B13">
        <v>54</v>
      </c>
      <c r="C13">
        <v>30</v>
      </c>
      <c r="D13">
        <v>96</v>
      </c>
      <c r="E13">
        <v>56</v>
      </c>
      <c r="F13">
        <v>75</v>
      </c>
      <c r="G13">
        <f>51+3+2+1+3+3+5+0</f>
        <v>68</v>
      </c>
      <c r="H13" s="3">
        <v>91</v>
      </c>
      <c r="I13" s="3">
        <v>100</v>
      </c>
      <c r="J13" s="3">
        <v>109</v>
      </c>
      <c r="K13" s="8">
        <v>118</v>
      </c>
      <c r="L13" s="8">
        <v>104</v>
      </c>
      <c r="M13" s="9">
        <v>150</v>
      </c>
      <c r="N13" s="9">
        <v>282</v>
      </c>
      <c r="O13" s="9">
        <v>250</v>
      </c>
      <c r="P13" s="9">
        <v>332</v>
      </c>
    </row>
    <row r="14" spans="1:18" x14ac:dyDescent="0.2">
      <c r="A14" t="s">
        <v>5</v>
      </c>
      <c r="G14">
        <f>G12+G13</f>
        <v>240</v>
      </c>
      <c r="H14">
        <f t="shared" ref="H14:M14" si="2">H12+H13</f>
        <v>317</v>
      </c>
      <c r="I14">
        <f t="shared" si="2"/>
        <v>349</v>
      </c>
      <c r="J14">
        <f t="shared" si="2"/>
        <v>454</v>
      </c>
      <c r="K14">
        <f t="shared" si="2"/>
        <v>470</v>
      </c>
      <c r="L14">
        <f t="shared" si="2"/>
        <v>480</v>
      </c>
      <c r="M14">
        <f t="shared" si="2"/>
        <v>617</v>
      </c>
      <c r="N14" s="10">
        <v>1114</v>
      </c>
      <c r="O14" s="10">
        <v>1246</v>
      </c>
      <c r="P14" s="10">
        <v>1785</v>
      </c>
    </row>
    <row r="15" spans="1:18" ht="12.6" customHeight="1" x14ac:dyDescent="0.2">
      <c r="A15" t="s">
        <v>6</v>
      </c>
      <c r="G15">
        <v>3276</v>
      </c>
      <c r="H15">
        <v>3400</v>
      </c>
      <c r="I15">
        <v>3641</v>
      </c>
      <c r="J15">
        <v>3867</v>
      </c>
      <c r="K15">
        <v>4282</v>
      </c>
      <c r="L15">
        <v>4639</v>
      </c>
      <c r="M15">
        <v>5343</v>
      </c>
      <c r="N15" s="10">
        <v>6500</v>
      </c>
      <c r="O15" s="10">
        <v>8244</v>
      </c>
      <c r="P15" s="10">
        <v>10052</v>
      </c>
    </row>
    <row r="16" spans="1:18" x14ac:dyDescent="0.2">
      <c r="A16" t="s">
        <v>7</v>
      </c>
      <c r="G16">
        <v>264</v>
      </c>
      <c r="H16">
        <v>266</v>
      </c>
      <c r="I16">
        <v>251</v>
      </c>
      <c r="J16">
        <v>267</v>
      </c>
      <c r="K16">
        <v>288</v>
      </c>
      <c r="L16">
        <v>285</v>
      </c>
      <c r="M16">
        <v>298</v>
      </c>
      <c r="N16" s="10">
        <v>324</v>
      </c>
      <c r="O16" s="10">
        <v>404</v>
      </c>
      <c r="P16" s="10">
        <v>429</v>
      </c>
    </row>
    <row r="17" spans="1:17" x14ac:dyDescent="0.2">
      <c r="A17" t="s">
        <v>8</v>
      </c>
      <c r="G17">
        <v>412</v>
      </c>
      <c r="H17">
        <v>461</v>
      </c>
      <c r="I17">
        <v>482</v>
      </c>
      <c r="J17">
        <v>489</v>
      </c>
      <c r="K17">
        <v>570</v>
      </c>
      <c r="L17">
        <v>590</v>
      </c>
      <c r="M17">
        <v>580</v>
      </c>
      <c r="N17">
        <v>589</v>
      </c>
      <c r="O17">
        <v>596</v>
      </c>
      <c r="P17">
        <v>590</v>
      </c>
    </row>
    <row r="18" spans="1:17" x14ac:dyDescent="0.2">
      <c r="A18" t="s">
        <v>9</v>
      </c>
      <c r="G18">
        <f>G15+G16+G17</f>
        <v>3952</v>
      </c>
      <c r="H18">
        <f t="shared" ref="H18:P18" si="3">H15+H16+H17</f>
        <v>4127</v>
      </c>
      <c r="I18">
        <f t="shared" si="3"/>
        <v>4374</v>
      </c>
      <c r="J18">
        <f t="shared" si="3"/>
        <v>4623</v>
      </c>
      <c r="K18">
        <f t="shared" si="3"/>
        <v>5140</v>
      </c>
      <c r="L18">
        <f t="shared" si="3"/>
        <v>5514</v>
      </c>
      <c r="M18">
        <f t="shared" si="3"/>
        <v>6221</v>
      </c>
      <c r="N18">
        <f t="shared" si="3"/>
        <v>7413</v>
      </c>
      <c r="O18">
        <f t="shared" si="3"/>
        <v>9244</v>
      </c>
      <c r="P18">
        <f t="shared" si="3"/>
        <v>11071</v>
      </c>
    </row>
    <row r="19" spans="1:17" x14ac:dyDescent="0.2">
      <c r="H19" s="8"/>
      <c r="I19" s="11"/>
    </row>
    <row r="20" spans="1:17" x14ac:dyDescent="0.2">
      <c r="A20" s="8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1:17" x14ac:dyDescent="0.2">
      <c r="H21" s="8"/>
      <c r="I21" s="11"/>
    </row>
    <row r="22" spans="1:17" x14ac:dyDescent="0.2">
      <c r="A22" s="8" t="s">
        <v>10</v>
      </c>
      <c r="G22" s="13">
        <f>G27/1000</f>
        <v>145844.85500000001</v>
      </c>
      <c r="H22" s="13">
        <f t="shared" ref="H22:P22" si="4">H27/1000</f>
        <v>156158.101</v>
      </c>
      <c r="I22" s="13">
        <f t="shared" si="4"/>
        <v>169542.84400000001</v>
      </c>
      <c r="J22" s="13">
        <f t="shared" si="4"/>
        <v>179865.06</v>
      </c>
      <c r="K22" s="13">
        <f t="shared" si="4"/>
        <v>212483.73199999999</v>
      </c>
      <c r="L22" s="13">
        <f t="shared" si="4"/>
        <v>235207.39199999999</v>
      </c>
      <c r="M22" s="13">
        <f t="shared" si="4"/>
        <v>291730.15600000002</v>
      </c>
      <c r="N22" s="13">
        <f t="shared" si="4"/>
        <v>363538.97899999999</v>
      </c>
      <c r="O22" s="13">
        <f t="shared" si="4"/>
        <v>535758.09</v>
      </c>
      <c r="P22" s="13">
        <f t="shared" si="4"/>
        <v>744084.71699999995</v>
      </c>
      <c r="Q22" s="13"/>
    </row>
    <row r="23" spans="1:17" x14ac:dyDescent="0.2">
      <c r="A23" t="s">
        <v>11</v>
      </c>
      <c r="G23">
        <v>11941</v>
      </c>
      <c r="H23" s="8">
        <v>14077</v>
      </c>
      <c r="I23" s="14">
        <v>20218</v>
      </c>
      <c r="J23" s="8">
        <v>21792</v>
      </c>
      <c r="K23" s="8">
        <v>21362</v>
      </c>
      <c r="L23" s="8">
        <v>16286</v>
      </c>
      <c r="M23" s="8">
        <v>20885</v>
      </c>
      <c r="N23" s="8">
        <v>34584</v>
      </c>
      <c r="O23" s="8">
        <v>44306</v>
      </c>
      <c r="P23" s="8">
        <v>69642</v>
      </c>
      <c r="Q23" s="8"/>
    </row>
    <row r="24" spans="1:17" x14ac:dyDescent="0.2"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</row>
    <row r="25" spans="1:17" x14ac:dyDescent="0.2">
      <c r="H25" s="8"/>
      <c r="I25" s="14"/>
    </row>
    <row r="26" spans="1:17" x14ac:dyDescent="0.2">
      <c r="H26" s="8"/>
      <c r="I26" s="14"/>
    </row>
    <row r="27" spans="1:17" x14ac:dyDescent="0.2">
      <c r="A27" s="8" t="s">
        <v>12</v>
      </c>
      <c r="G27">
        <f>31152247+114692608</f>
        <v>145844855</v>
      </c>
      <c r="H27" s="8">
        <f>35675190+120482911</f>
        <v>156158101</v>
      </c>
      <c r="I27" s="11">
        <f>39929532+129613312</f>
        <v>169542844</v>
      </c>
      <c r="J27" s="8">
        <f>45143784+134721276</f>
        <v>179865060</v>
      </c>
      <c r="K27" s="8">
        <f>62761222+149722510</f>
        <v>212483732</v>
      </c>
      <c r="L27" s="8">
        <f>79795999+155411393</f>
        <v>235207392</v>
      </c>
      <c r="M27" s="8">
        <f>113071587+178658569</f>
        <v>291730156</v>
      </c>
      <c r="N27" s="8">
        <f>153059846+210479133</f>
        <v>363538979</v>
      </c>
      <c r="O27" s="8">
        <f>243291697+292466393</f>
        <v>535758090</v>
      </c>
      <c r="P27" s="8">
        <f>313909768+430174949</f>
        <v>744084717</v>
      </c>
      <c r="Q27" s="8"/>
    </row>
  </sheetData>
  <mergeCells count="1">
    <mergeCell ref="D1:O1"/>
  </mergeCells>
  <pageMargins left="0.75" right="0.75" top="1" bottom="1" header="0.5" footer="0.5"/>
  <pageSetup scale="93" orientation="landscape" r:id="rId1"/>
  <headerFooter alignWithMargins="0">
    <oddFooter>&amp;L&amp;A&amp;F&amp;R&amp;T&amp;D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topLeftCell="A5" workbookViewId="0">
      <selection activeCell="N45" sqref="N45"/>
    </sheetView>
  </sheetViews>
  <sheetFormatPr defaultRowHeight="12.75" x14ac:dyDescent="0.2"/>
  <cols>
    <col min="6" max="6" width="17.28515625" bestFit="1" customWidth="1"/>
  </cols>
  <sheetData>
    <row r="1" spans="1:18" x14ac:dyDescent="0.2">
      <c r="D1" s="16" t="s">
        <v>0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8" x14ac:dyDescent="0.2">
      <c r="A2" s="1"/>
      <c r="B2" s="1" t="s">
        <v>1</v>
      </c>
      <c r="C2" s="1" t="s">
        <v>2</v>
      </c>
      <c r="D2" s="1">
        <v>2001</v>
      </c>
      <c r="E2" s="1">
        <v>2002</v>
      </c>
      <c r="F2" s="1">
        <v>2003</v>
      </c>
      <c r="G2" s="1">
        <v>2004</v>
      </c>
      <c r="H2" s="1">
        <v>2005</v>
      </c>
      <c r="I2" s="1">
        <v>2006</v>
      </c>
      <c r="J2" s="2">
        <v>2007</v>
      </c>
      <c r="K2" s="2">
        <v>2008</v>
      </c>
      <c r="L2" s="2">
        <v>2009</v>
      </c>
      <c r="M2" s="2">
        <v>2010</v>
      </c>
      <c r="N2" s="2">
        <v>2011</v>
      </c>
      <c r="O2" s="1">
        <v>2012</v>
      </c>
      <c r="P2" s="1">
        <v>2013</v>
      </c>
      <c r="Q2" s="1">
        <v>2014</v>
      </c>
      <c r="R2" s="1">
        <v>2015</v>
      </c>
    </row>
    <row r="3" spans="1:18" x14ac:dyDescent="0.2">
      <c r="J3" s="3"/>
      <c r="K3" s="3"/>
      <c r="L3" s="3"/>
      <c r="M3" s="3"/>
      <c r="N3" s="3"/>
    </row>
    <row r="4" spans="1:18" x14ac:dyDescent="0.2">
      <c r="B4">
        <v>11</v>
      </c>
      <c r="C4">
        <v>31</v>
      </c>
      <c r="D4">
        <v>30</v>
      </c>
      <c r="J4" s="3"/>
      <c r="K4" s="3"/>
      <c r="L4" s="3"/>
      <c r="M4" s="3"/>
      <c r="N4" s="3"/>
    </row>
    <row r="5" spans="1:18" x14ac:dyDescent="0.2">
      <c r="B5">
        <v>18</v>
      </c>
      <c r="C5">
        <v>51</v>
      </c>
      <c r="D5">
        <v>40</v>
      </c>
      <c r="J5" s="3"/>
      <c r="K5" s="3"/>
      <c r="L5" s="3"/>
      <c r="M5" s="3"/>
      <c r="N5" s="3"/>
    </row>
    <row r="6" spans="1:18" x14ac:dyDescent="0.2">
      <c r="B6">
        <v>6</v>
      </c>
      <c r="C6">
        <v>21</v>
      </c>
      <c r="D6">
        <v>79</v>
      </c>
      <c r="J6" s="3"/>
      <c r="K6" s="3"/>
      <c r="L6" s="3"/>
      <c r="M6" s="3"/>
      <c r="N6" s="3"/>
    </row>
    <row r="7" spans="1:18" x14ac:dyDescent="0.2">
      <c r="J7" s="3"/>
      <c r="K7" s="3"/>
      <c r="L7" s="3"/>
      <c r="M7" s="3"/>
      <c r="N7" s="3"/>
    </row>
    <row r="8" spans="1:18" x14ac:dyDescent="0.2">
      <c r="J8" s="3"/>
      <c r="K8" s="3"/>
      <c r="L8" s="3"/>
      <c r="M8" s="3"/>
      <c r="N8" s="3"/>
    </row>
    <row r="9" spans="1:18" x14ac:dyDescent="0.2">
      <c r="A9" t="s">
        <v>3</v>
      </c>
      <c r="B9" s="4">
        <f t="shared" ref="B9:G9" si="0">B12/(B12+B13)</f>
        <v>0.6029411764705882</v>
      </c>
      <c r="C9" s="4">
        <f t="shared" si="0"/>
        <v>0.77443609022556392</v>
      </c>
      <c r="D9" s="4">
        <f t="shared" si="0"/>
        <v>0.60816326530612241</v>
      </c>
      <c r="E9" s="4">
        <f t="shared" si="0"/>
        <v>0.65644171779141103</v>
      </c>
      <c r="F9" s="4">
        <f t="shared" si="0"/>
        <v>0.66216216216216217</v>
      </c>
      <c r="G9" s="4">
        <f t="shared" si="0"/>
        <v>0.71666666666666667</v>
      </c>
      <c r="H9" s="5">
        <f>H12/(H12+H13)</f>
        <v>0.71293375394321767</v>
      </c>
      <c r="I9" s="5">
        <f>I12/(I12+I13)</f>
        <v>0.71346704871060174</v>
      </c>
      <c r="J9" s="5">
        <f>J12/(J12+J13)</f>
        <v>0.75991189427312777</v>
      </c>
      <c r="K9" s="6">
        <v>0.75</v>
      </c>
      <c r="L9" s="6">
        <f>L12/(L12+L13)</f>
        <v>0.78333333333333333</v>
      </c>
      <c r="M9" s="7">
        <v>0.76</v>
      </c>
      <c r="N9" s="7">
        <v>0.75</v>
      </c>
      <c r="O9" s="7">
        <v>0.8</v>
      </c>
      <c r="P9" s="7">
        <v>0.81</v>
      </c>
    </row>
    <row r="10" spans="1:18" x14ac:dyDescent="0.2">
      <c r="A10" t="s">
        <v>4</v>
      </c>
      <c r="B10" s="4">
        <f t="shared" ref="B10:G10" si="1">B13/(B12+B13)</f>
        <v>0.39705882352941174</v>
      </c>
      <c r="C10" s="4">
        <f t="shared" si="1"/>
        <v>0.22556390977443608</v>
      </c>
      <c r="D10" s="4">
        <f t="shared" si="1"/>
        <v>0.39183673469387753</v>
      </c>
      <c r="E10" s="4">
        <f t="shared" si="1"/>
        <v>0.34355828220858897</v>
      </c>
      <c r="F10" s="4">
        <f t="shared" si="1"/>
        <v>0.33783783783783783</v>
      </c>
      <c r="G10" s="4">
        <f t="shared" si="1"/>
        <v>0.28333333333333333</v>
      </c>
      <c r="H10" s="5">
        <f>H13/(H12+H13)</f>
        <v>0.28706624605678233</v>
      </c>
      <c r="I10" s="5">
        <f>I13/(I12+I13)</f>
        <v>0.28653295128939826</v>
      </c>
      <c r="J10" s="5">
        <f>J13/(J12+J13)</f>
        <v>0.24008810572687225</v>
      </c>
      <c r="K10" s="6">
        <v>0.25</v>
      </c>
      <c r="L10" s="6">
        <f>L13/(L13+L12)</f>
        <v>0.21666666666666667</v>
      </c>
      <c r="M10" s="7">
        <v>0.24</v>
      </c>
      <c r="N10" s="7">
        <v>0.25</v>
      </c>
      <c r="O10" s="7">
        <v>0.2</v>
      </c>
      <c r="P10" s="7">
        <v>0.19</v>
      </c>
    </row>
    <row r="11" spans="1:18" x14ac:dyDescent="0.2">
      <c r="H11" s="3"/>
      <c r="J11" s="3"/>
      <c r="K11" s="8"/>
      <c r="L11" s="8"/>
      <c r="M11" s="9"/>
      <c r="N11" s="9"/>
      <c r="O11" s="9"/>
      <c r="P11" s="9"/>
    </row>
    <row r="12" spans="1:18" x14ac:dyDescent="0.2">
      <c r="A12" t="s">
        <v>3</v>
      </c>
      <c r="B12">
        <v>82</v>
      </c>
      <c r="C12">
        <v>103</v>
      </c>
      <c r="D12">
        <v>149</v>
      </c>
      <c r="E12">
        <v>107</v>
      </c>
      <c r="F12">
        <v>147</v>
      </c>
      <c r="G12">
        <f>62+0+32+24+24+15+12+3</f>
        <v>172</v>
      </c>
      <c r="H12" s="3">
        <v>226</v>
      </c>
      <c r="I12" s="3">
        <v>249</v>
      </c>
      <c r="J12" s="3">
        <v>345</v>
      </c>
      <c r="K12" s="8">
        <v>352</v>
      </c>
      <c r="L12" s="8">
        <v>376</v>
      </c>
      <c r="M12" s="9">
        <v>467</v>
      </c>
      <c r="N12" s="9">
        <v>832</v>
      </c>
      <c r="O12" s="9">
        <v>996</v>
      </c>
      <c r="P12" s="9">
        <v>1453</v>
      </c>
    </row>
    <row r="13" spans="1:18" x14ac:dyDescent="0.2">
      <c r="A13" t="s">
        <v>4</v>
      </c>
      <c r="B13">
        <v>54</v>
      </c>
      <c r="C13">
        <v>30</v>
      </c>
      <c r="D13">
        <v>96</v>
      </c>
      <c r="E13">
        <v>56</v>
      </c>
      <c r="F13">
        <v>75</v>
      </c>
      <c r="G13">
        <f>51+3+2+1+3+3+5+0</f>
        <v>68</v>
      </c>
      <c r="H13" s="3">
        <v>91</v>
      </c>
      <c r="I13" s="3">
        <v>100</v>
      </c>
      <c r="J13" s="3">
        <v>109</v>
      </c>
      <c r="K13" s="8">
        <v>118</v>
      </c>
      <c r="L13" s="8">
        <v>104</v>
      </c>
      <c r="M13" s="9">
        <v>150</v>
      </c>
      <c r="N13" s="9">
        <v>282</v>
      </c>
      <c r="O13" s="9">
        <v>250</v>
      </c>
      <c r="P13" s="9">
        <v>332</v>
      </c>
    </row>
    <row r="14" spans="1:18" x14ac:dyDescent="0.2">
      <c r="A14" s="17" t="s">
        <v>5</v>
      </c>
      <c r="B14" s="17"/>
      <c r="C14" s="17"/>
      <c r="D14" s="17"/>
      <c r="E14" s="17"/>
      <c r="F14" s="17"/>
      <c r="G14" s="17">
        <f>G12+G13</f>
        <v>240</v>
      </c>
      <c r="H14" s="17">
        <f t="shared" ref="H14:M14" si="2">H12+H13</f>
        <v>317</v>
      </c>
      <c r="I14" s="17">
        <f t="shared" si="2"/>
        <v>349</v>
      </c>
      <c r="J14" s="17">
        <f t="shared" si="2"/>
        <v>454</v>
      </c>
      <c r="K14" s="17">
        <f t="shared" si="2"/>
        <v>470</v>
      </c>
      <c r="L14" s="17">
        <f t="shared" si="2"/>
        <v>480</v>
      </c>
      <c r="M14" s="17">
        <f t="shared" si="2"/>
        <v>617</v>
      </c>
      <c r="N14" s="17">
        <v>1114</v>
      </c>
      <c r="O14" s="17">
        <v>1246</v>
      </c>
      <c r="P14" s="17">
        <v>1785</v>
      </c>
    </row>
    <row r="15" spans="1:18" x14ac:dyDescent="0.2">
      <c r="A15" t="s">
        <v>6</v>
      </c>
      <c r="G15">
        <v>3276</v>
      </c>
      <c r="H15">
        <v>3400</v>
      </c>
      <c r="I15">
        <v>3641</v>
      </c>
      <c r="J15">
        <v>3867</v>
      </c>
      <c r="K15">
        <v>4282</v>
      </c>
      <c r="L15">
        <v>4639</v>
      </c>
      <c r="M15">
        <v>5343</v>
      </c>
      <c r="N15" s="10">
        <v>6500</v>
      </c>
      <c r="O15" s="10">
        <v>8244</v>
      </c>
      <c r="P15" s="10">
        <v>10052</v>
      </c>
    </row>
    <row r="16" spans="1:18" x14ac:dyDescent="0.2">
      <c r="A16" t="s">
        <v>7</v>
      </c>
      <c r="G16">
        <v>264</v>
      </c>
      <c r="H16">
        <v>266</v>
      </c>
      <c r="I16">
        <v>251</v>
      </c>
      <c r="J16">
        <v>267</v>
      </c>
      <c r="K16">
        <v>288</v>
      </c>
      <c r="L16">
        <v>285</v>
      </c>
      <c r="M16">
        <v>298</v>
      </c>
      <c r="N16" s="10">
        <v>324</v>
      </c>
      <c r="O16" s="10">
        <v>404</v>
      </c>
      <c r="P16" s="10">
        <v>429</v>
      </c>
    </row>
    <row r="17" spans="1:17" x14ac:dyDescent="0.2">
      <c r="A17" t="s">
        <v>8</v>
      </c>
      <c r="G17">
        <v>412</v>
      </c>
      <c r="H17">
        <v>461</v>
      </c>
      <c r="I17">
        <v>482</v>
      </c>
      <c r="J17">
        <v>489</v>
      </c>
      <c r="K17">
        <v>570</v>
      </c>
      <c r="L17">
        <v>590</v>
      </c>
      <c r="M17">
        <v>580</v>
      </c>
      <c r="N17">
        <v>589</v>
      </c>
      <c r="O17">
        <v>596</v>
      </c>
      <c r="P17">
        <v>590</v>
      </c>
    </row>
    <row r="18" spans="1:17" x14ac:dyDescent="0.2">
      <c r="A18" s="17" t="s">
        <v>9</v>
      </c>
      <c r="B18" s="17"/>
      <c r="C18" s="17"/>
      <c r="D18" s="17"/>
      <c r="E18" s="17"/>
      <c r="F18" s="17"/>
      <c r="G18" s="17">
        <f>G15+G16+G17</f>
        <v>3952</v>
      </c>
      <c r="H18" s="17">
        <f t="shared" ref="H18:P18" si="3">H15+H16+H17</f>
        <v>4127</v>
      </c>
      <c r="I18" s="17">
        <f t="shared" si="3"/>
        <v>4374</v>
      </c>
      <c r="J18" s="17">
        <f t="shared" si="3"/>
        <v>4623</v>
      </c>
      <c r="K18" s="17">
        <f t="shared" si="3"/>
        <v>5140</v>
      </c>
      <c r="L18" s="17">
        <f t="shared" si="3"/>
        <v>5514</v>
      </c>
      <c r="M18" s="17">
        <f t="shared" si="3"/>
        <v>6221</v>
      </c>
      <c r="N18" s="17">
        <f t="shared" si="3"/>
        <v>7413</v>
      </c>
      <c r="O18" s="17">
        <f t="shared" si="3"/>
        <v>9244</v>
      </c>
      <c r="P18" s="17">
        <f t="shared" si="3"/>
        <v>11071</v>
      </c>
    </row>
    <row r="19" spans="1:17" x14ac:dyDescent="0.2">
      <c r="F19" s="19" t="s">
        <v>13</v>
      </c>
      <c r="G19" s="18">
        <f>G18/G14</f>
        <v>16.466666666666665</v>
      </c>
      <c r="H19" s="18">
        <f t="shared" ref="H19:P19" si="4">H18/H14</f>
        <v>13.018927444794953</v>
      </c>
      <c r="I19" s="18">
        <f t="shared" si="4"/>
        <v>12.53295128939828</v>
      </c>
      <c r="J19" s="18">
        <f t="shared" si="4"/>
        <v>10.182819383259911</v>
      </c>
      <c r="K19" s="18">
        <f t="shared" si="4"/>
        <v>10.936170212765957</v>
      </c>
      <c r="L19" s="18">
        <f t="shared" si="4"/>
        <v>11.487500000000001</v>
      </c>
      <c r="M19" s="18">
        <f t="shared" si="4"/>
        <v>10.082658022690438</v>
      </c>
      <c r="N19" s="18">
        <f t="shared" si="4"/>
        <v>6.6543985637342908</v>
      </c>
      <c r="O19" s="18">
        <f t="shared" si="4"/>
        <v>7.4189406099518456</v>
      </c>
      <c r="P19" s="18">
        <f t="shared" si="4"/>
        <v>6.2022408963585436</v>
      </c>
    </row>
    <row r="20" spans="1:17" x14ac:dyDescent="0.2">
      <c r="A20" s="8"/>
      <c r="F20" s="19" t="s">
        <v>14</v>
      </c>
      <c r="G20" s="18">
        <f>(G14/G18)*100</f>
        <v>6.0728744939271255</v>
      </c>
      <c r="H20" s="18">
        <f t="shared" ref="H20:P20" si="5">(H14/H18)*100</f>
        <v>7.6811243033680645</v>
      </c>
      <c r="I20" s="18">
        <f t="shared" si="5"/>
        <v>7.9789666209419297</v>
      </c>
      <c r="J20" s="18">
        <f t="shared" si="5"/>
        <v>9.820462902876919</v>
      </c>
      <c r="K20" s="18">
        <f t="shared" si="5"/>
        <v>9.1439688715953302</v>
      </c>
      <c r="L20" s="18">
        <f t="shared" si="5"/>
        <v>8.7051142546245917</v>
      </c>
      <c r="M20" s="18">
        <f t="shared" si="5"/>
        <v>9.9180196109950174</v>
      </c>
      <c r="N20" s="18">
        <f t="shared" si="5"/>
        <v>15.027654121138539</v>
      </c>
      <c r="O20" s="18">
        <f t="shared" si="5"/>
        <v>13.479013414106447</v>
      </c>
      <c r="P20" s="18">
        <f t="shared" si="5"/>
        <v>16.123204769216873</v>
      </c>
    </row>
    <row r="21" spans="1:17" x14ac:dyDescent="0.2">
      <c r="A21" s="8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1:17" x14ac:dyDescent="0.2">
      <c r="A22" s="8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7" x14ac:dyDescent="0.2">
      <c r="A23" s="8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1:17" x14ac:dyDescent="0.2">
      <c r="A24" s="8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1:17" x14ac:dyDescent="0.2">
      <c r="A25" s="8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pans="1:17" x14ac:dyDescent="0.2">
      <c r="A26" s="8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1:17" x14ac:dyDescent="0.2">
      <c r="H27" s="8"/>
      <c r="I27" s="11"/>
    </row>
    <row r="28" spans="1:17" x14ac:dyDescent="0.2">
      <c r="A28" s="8" t="s">
        <v>10</v>
      </c>
      <c r="G28" s="13">
        <f>G33/1000</f>
        <v>145844.85500000001</v>
      </c>
      <c r="H28" s="13">
        <f t="shared" ref="H28:P28" si="6">H33/1000</f>
        <v>156158.101</v>
      </c>
      <c r="I28" s="13">
        <f t="shared" si="6"/>
        <v>169542.84400000001</v>
      </c>
      <c r="J28" s="13">
        <f t="shared" si="6"/>
        <v>179865.06</v>
      </c>
      <c r="K28" s="13">
        <f t="shared" si="6"/>
        <v>212483.73199999999</v>
      </c>
      <c r="L28" s="13">
        <f t="shared" si="6"/>
        <v>235207.39199999999</v>
      </c>
      <c r="M28" s="13">
        <f t="shared" si="6"/>
        <v>291730.15600000002</v>
      </c>
      <c r="N28" s="13">
        <f t="shared" si="6"/>
        <v>363538.97899999999</v>
      </c>
      <c r="O28" s="13">
        <f t="shared" si="6"/>
        <v>535758.09</v>
      </c>
      <c r="P28" s="13">
        <f t="shared" si="6"/>
        <v>744084.71699999995</v>
      </c>
      <c r="Q28" s="13"/>
    </row>
    <row r="29" spans="1:17" x14ac:dyDescent="0.2">
      <c r="A29" t="s">
        <v>11</v>
      </c>
      <c r="G29">
        <v>11941</v>
      </c>
      <c r="H29" s="8">
        <v>14077</v>
      </c>
      <c r="I29" s="14">
        <v>20218</v>
      </c>
      <c r="J29" s="8">
        <v>21792</v>
      </c>
      <c r="K29" s="8">
        <v>21362</v>
      </c>
      <c r="L29" s="8">
        <v>16286</v>
      </c>
      <c r="M29" s="8">
        <v>20885</v>
      </c>
      <c r="N29" s="8">
        <v>34584</v>
      </c>
      <c r="O29" s="8">
        <v>44306</v>
      </c>
      <c r="P29" s="8">
        <v>69642</v>
      </c>
      <c r="Q29" s="8"/>
    </row>
    <row r="30" spans="1:17" x14ac:dyDescent="0.2"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2">
      <c r="H31" s="8"/>
      <c r="I31" s="14"/>
    </row>
    <row r="32" spans="1:17" x14ac:dyDescent="0.2">
      <c r="H32" s="8"/>
      <c r="I32" s="14"/>
    </row>
    <row r="33" spans="1:17" x14ac:dyDescent="0.2">
      <c r="A33" s="8" t="s">
        <v>12</v>
      </c>
      <c r="G33">
        <f>31152247+114692608</f>
        <v>145844855</v>
      </c>
      <c r="H33" s="8">
        <f>35675190+120482911</f>
        <v>156158101</v>
      </c>
      <c r="I33" s="11">
        <f>39929532+129613312</f>
        <v>169542844</v>
      </c>
      <c r="J33" s="8">
        <f>45143784+134721276</f>
        <v>179865060</v>
      </c>
      <c r="K33" s="8">
        <f>62761222+149722510</f>
        <v>212483732</v>
      </c>
      <c r="L33" s="8">
        <f>79795999+155411393</f>
        <v>235207392</v>
      </c>
      <c r="M33" s="8">
        <f>113071587+178658569</f>
        <v>291730156</v>
      </c>
      <c r="N33" s="8">
        <f>153059846+210479133</f>
        <v>363538979</v>
      </c>
      <c r="O33" s="8">
        <f>243291697+292466393</f>
        <v>535758090</v>
      </c>
      <c r="P33" s="8">
        <f>313909768+430174949</f>
        <v>744084717</v>
      </c>
      <c r="Q33" s="8"/>
    </row>
  </sheetData>
  <mergeCells count="1">
    <mergeCell ref="D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SPILLtable</vt:lpstr>
      <vt:lpstr>Sheet1</vt:lpstr>
      <vt:lpstr>SPILLtable!Print_Area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Oil and Gas Division</dc:creator>
  <cp:lastModifiedBy>Robert Gebeloff</cp:lastModifiedBy>
  <dcterms:created xsi:type="dcterms:W3CDTF">2014-08-19T18:40:39Z</dcterms:created>
  <dcterms:modified xsi:type="dcterms:W3CDTF">2015-09-21T13:02:29Z</dcterms:modified>
</cp:coreProperties>
</file>