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antacuzene/n-ri-22/divers/"/>
    </mc:Choice>
  </mc:AlternateContent>
  <xr:revisionPtr revIDLastSave="0" documentId="13_ncr:1_{918B913A-997D-FA4A-AD0C-04C5CB0F57BA}" xr6:coauthVersionLast="47" xr6:coauthVersionMax="47" xr10:uidLastSave="{00000000-0000-0000-0000-000000000000}"/>
  <bookViews>
    <workbookView xWindow="-28800" yWindow="11300" windowWidth="28800" windowHeight="17500" activeTab="5" xr2:uid="{E76A3D8A-04E9-2843-901E-00CE4EC30078}"/>
  </bookViews>
  <sheets>
    <sheet name="Tri runs" sheetId="9" r:id="rId1"/>
    <sheet name="Tri runs MANIP" sheetId="8" r:id="rId2"/>
    <sheet name="Eff 82Ga" sheetId="5" r:id="rId3"/>
    <sheet name="Pn 82Ga" sheetId="16" r:id="rId4"/>
    <sheet name="Eff 84Ga" sheetId="15" r:id="rId5"/>
    <sheet name="&lt;n&gt; 84Ga" sheetId="14" r:id="rId6"/>
    <sheet name="P1n 84Ga" sheetId="20" r:id="rId7"/>
    <sheet name="P2n 84Ga" sheetId="17" r:id="rId8"/>
    <sheet name="Eff 125Ag" sheetId="18" r:id="rId9"/>
    <sheet name="Pn 125Ag" sheetId="19" r:id="rId10"/>
    <sheet name="Calbration RUN58" sheetId="7" r:id="rId11"/>
    <sheet name="Comparaison reglages beta" sheetId="4" r:id="rId12"/>
    <sheet name="Calcul Pn 82Ga avec RUN29" sheetId="6" r:id="rId13"/>
    <sheet name="RUN51" sheetId="10" r:id="rId14"/>
    <sheet name="RUN55" sheetId="13" r:id="rId15"/>
    <sheet name="RUN56" sheetId="11" r:id="rId16"/>
    <sheet name="RUN61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7" l="1"/>
  <c r="E2" i="20"/>
  <c r="E27" i="5"/>
  <c r="E3" i="14"/>
  <c r="D13" i="18"/>
  <c r="D7" i="18"/>
  <c r="B13" i="18"/>
  <c r="A13" i="18"/>
  <c r="B7" i="18"/>
  <c r="A7" i="18"/>
  <c r="C5" i="19"/>
  <c r="C5" i="16"/>
  <c r="F2" i="17"/>
  <c r="C7" i="16"/>
  <c r="C10" i="15"/>
  <c r="B10" i="15"/>
  <c r="C5" i="15"/>
  <c r="B5" i="15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B7" i="5"/>
  <c r="D7" i="5"/>
  <c r="G7" i="5"/>
  <c r="B11" i="5"/>
  <c r="D11" i="5"/>
  <c r="G11" i="5"/>
  <c r="B15" i="5"/>
  <c r="D15" i="5"/>
  <c r="G15" i="5"/>
  <c r="B19" i="5"/>
  <c r="D19" i="5"/>
  <c r="B23" i="5"/>
  <c r="D23" i="5"/>
  <c r="D2" i="4"/>
  <c r="G2" i="4"/>
  <c r="I2" i="4"/>
  <c r="K2" i="4" s="1"/>
  <c r="D8" i="4"/>
  <c r="G8" i="4"/>
  <c r="I8" i="4"/>
  <c r="D7" i="15" l="1"/>
  <c r="D2" i="15"/>
  <c r="E2" i="15"/>
  <c r="E15" i="5"/>
  <c r="E2" i="10"/>
  <c r="G4" i="6"/>
  <c r="H11" i="5"/>
  <c r="H7" i="5"/>
  <c r="E23" i="5"/>
  <c r="H21" i="6"/>
  <c r="E7" i="5"/>
  <c r="E11" i="5"/>
  <c r="E19" i="5"/>
  <c r="H15" i="5"/>
  <c r="H27" i="5" l="1"/>
  <c r="I12" i="6"/>
</calcChain>
</file>

<file path=xl/sharedStrings.xml><?xml version="1.0" encoding="utf-8"?>
<sst xmlns="http://schemas.openxmlformats.org/spreadsheetml/2006/main" count="335" uniqueCount="203">
  <si>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</si>
  <si>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</si>
  <si>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</si>
  <si>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</si>
  <si>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</si>
  <si>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</si>
  <si>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</si>
  <si>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</si>
  <si>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</si>
  <si>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</si>
  <si>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</si>
  <si>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</si>
  <si>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</si>
  <si>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</si>
  <si>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</si>
  <si>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</si>
  <si>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Intégrale</t>
  </si>
  <si>
    <t>Valeur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</si>
  <si>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</si>
  <si>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</si>
  <si>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</si>
  <si>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</si>
  <si>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</si>
  <si>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</si>
  <si>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</si>
  <si>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</si>
  <si>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</si>
  <si>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</si>
  <si>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</si>
  <si>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</si>
  <si>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</si>
  <si>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</si>
  <si>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</si>
  <si>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</si>
  <si>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</si>
  <si>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</si>
  <si>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</si>
  <si>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</si>
  <si>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</si>
  <si>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</si>
  <si>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</si>
  <si>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</si>
  <si>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</si>
  <si>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</si>
  <si>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</si>
  <si>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</si>
  <si>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</si>
  <si>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</si>
  <si>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</si>
  <si>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</si>
  <si>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</si>
  <si>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</si>
  <si>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</si>
  <si>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</si>
  <si>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</si>
  <si>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</si>
  <si>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</si>
  <si>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</si>
  <si>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</si>
  <si>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</si>
  <si>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</si>
  <si>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</si>
  <si>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</si>
  <si>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</si>
  <si>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</si>
  <si>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</si>
  <si>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</si>
  <si>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</si>
  <si>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</si>
  <si>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</si>
  <si>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</si>
  <si>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</si>
  <si>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</si>
  <si>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</si>
  <si>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</si>
  <si>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</si>
  <si>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</si>
  <si>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</si>
  <si>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</si>
  <si>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</si>
  <si>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</si>
  <si>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</si>
  <si>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</si>
  <si>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</si>
  <si>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</si>
  <si>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</si>
  <si>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</si>
  <si>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</si>
  <si>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</si>
  <si>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</si>
  <si>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</si>
  <si>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</si>
  <si>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</si>
  <si>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</si>
  <si>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</si>
  <si>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</si>
  <si>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</si>
  <si>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</si>
  <si>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</si>
  <si>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</si>
  <si>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</si>
  <si>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</si>
  <si>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</si>
  <si>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</si>
  <si>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</si>
  <si>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</si>
  <si>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</si>
  <si>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</si>
  <si>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</si>
  <si>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</si>
  <si>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</si>
  <si>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</si>
  <si>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</si>
  <si>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</si>
  <si>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</si>
  <si>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</si>
  <si>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</si>
  <si>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</si>
  <si>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</si>
  <si>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</si>
  <si>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</si>
  <si>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</si>
  <si>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</si>
  <si>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</si>
  <si>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</si>
  <si>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</si>
  <si>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</si>
  <si>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</si>
  <si>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</si>
  <si>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</si>
  <si>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</si>
  <si>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</si>
  <si>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</si>
  <si>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</si>
  <si>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</si>
  <si>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</si>
  <si>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</si>
  <si>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</si>
  <si>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</si>
  <si>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</si>
  <si>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</si>
  <si>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</si>
  <si>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</si>
  <si>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</si>
  <si>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</si>
  <si>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</si>
  <si>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</si>
  <si>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</si>
  <si>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</si>
  <si>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</si>
  <si>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</si>
  <si>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</si>
  <si>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</si>
  <si>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</si>
  <si>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</si>
  <si>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</si>
  <si>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</si>
  <si>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</si>
  <si>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</si>
  <si>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</si>
  <si>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</si>
  <si>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</si>
  <si>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</si>
  <si>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</si>
  <si>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</si>
  <si>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</si>
  <si>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</si>
  <si>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</si>
  <si>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</si>
  <si>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</si>
  <si>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</si>
  <si>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</si>
  <si>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</si>
  <si>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</si>
  <si>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</si>
  <si>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</si>
  <si>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</si>
  <si>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</si>
  <si>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</si>
  <si>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Courbe activité beta moche</t>
  </si>
  <si>
    <t>20, 29</t>
  </si>
  <si>
    <t>Méthode n-n</t>
  </si>
  <si>
    <t>N2n</t>
  </si>
  <si>
    <t>Reff</t>
  </si>
  <si>
    <t>Effn</t>
  </si>
  <si>
    <t>P2n</t>
  </si>
  <si>
    <t>Nb</t>
  </si>
  <si>
    <t>Ratio eff beta/neutron</t>
  </si>
  <si>
    <t>64,65,66,67,68,69</t>
  </si>
  <si>
    <t>beta-gamma</t>
  </si>
  <si>
    <t>gamma single</t>
  </si>
  <si>
    <t>eff beta</t>
  </si>
  <si>
    <t>Moyenne</t>
  </si>
  <si>
    <t>Données corrompues</t>
  </si>
  <si>
    <t>BetaCoinc window 1.14-1.59 us</t>
  </si>
  <si>
    <t>Méthode b-n</t>
  </si>
  <si>
    <t>N_b1n</t>
  </si>
  <si>
    <t>N_b</t>
  </si>
  <si>
    <t>Eff_1n</t>
  </si>
  <si>
    <t>P1n</t>
  </si>
  <si>
    <t>AllBut97.root</t>
  </si>
  <si>
    <t>Methode beta-n</t>
  </si>
  <si>
    <t>&lt;n&gt;*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</si>
</sst>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.000"/>
    <numFmt numFmtId="165" formatCode="0.0000"/>
    <numFmt numFmtId="166" formatCode="0.00000"/>
  </numFmts>
  <fonts count="20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000000"/>
      <name val="Menlo Regular"/>
    </font>
    <font>
      <b/>
      <i/>
      <sz val="14"/>
      <color theme="1"/>
      <name val="Menlo Regular"/>
    </font>
    <font>
      <b/>
      <sz val="14"/>
      <color rgb="FFFF0000"/>
      <name val="Menlo"/>
      <family val="2"/>
    </font>
    <font>
      <b/>
      <sz val="14"/>
      <color rgb="FFFF0000"/>
      <name val="Menlo Regular"/>
    </font>
    <font>
      <b/>
      <sz val="16"/>
      <color rgb="FFFF0000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2" fontId="4" fillId="0" borderId="0" xfId="1" applyNumberFormat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5" fillId="0" borderId="0" xfId="1" applyFont="1"/>
    <xf numFmtId="0" fontId="3" fillId="5" borderId="0" xfId="1" applyFont="1" applyFill="1"/>
    <xf numFmtId="0" fontId="16" fillId="0" borderId="0" xfId="1" applyFont="1"/>
    <xf numFmtId="0" fontId="17" fillId="0" borderId="0" xfId="0" applyFont="1"/>
    <xf numFmtId="2" fontId="4" fillId="0" borderId="0" xfId="0" applyNumberFormat="1" applyFont="1"/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horizontal="center"/>
    </xf>
    <xf numFmtId="2" fontId="0" fillId="0" borderId="0" xfId="0" applyNumberFormat="1"/>
    <xf numFmtId="2" fontId="6" fillId="0" borderId="0" xfId="1" applyNumberFormat="1" applyFont="1"/>
    <xf numFmtId="2" fontId="3" fillId="0" borderId="0" xfId="1" applyNumberFormat="1" applyFont="1"/>
    <xf numFmtId="2" fontId="5" fillId="7" borderId="0" xfId="1" applyNumberFormat="1" applyFont="1" applyFill="1"/>
    <xf numFmtId="2" fontId="2" fillId="7" borderId="0" xfId="1" applyNumberFormat="1" applyFont="1" applyFill="1"/>
    <xf numFmtId="2" fontId="3" fillId="7" borderId="0" xfId="1" applyNumberFormat="1" applyFont="1" applyFill="1"/>
    <xf numFmtId="2" fontId="4" fillId="7" borderId="0" xfId="1" applyNumberFormat="1" applyFont="1" applyFill="1"/>
    <xf numFmtId="2" fontId="4" fillId="7" borderId="0" xfId="0" applyNumberFormat="1" applyFont="1" applyFill="1"/>
    <xf numFmtId="2" fontId="5" fillId="8" borderId="0" xfId="1" applyNumberFormat="1" applyFont="1" applyFill="1"/>
    <xf numFmtId="2" fontId="2" fillId="8" borderId="0" xfId="1" applyNumberFormat="1" applyFont="1" applyFill="1"/>
    <xf numFmtId="2" fontId="3" fillId="8" borderId="0" xfId="1" applyNumberFormat="1" applyFont="1" applyFill="1"/>
    <xf numFmtId="2" fontId="4" fillId="8" borderId="0" xfId="0" applyNumberFormat="1" applyFont="1" applyFill="1"/>
    <xf numFmtId="2" fontId="5" fillId="9" borderId="0" xfId="1" applyNumberFormat="1" applyFont="1" applyFill="1"/>
    <xf numFmtId="2" fontId="2" fillId="9" borderId="0" xfId="1" applyNumberFormat="1" applyFont="1" applyFill="1"/>
    <xf numFmtId="2" fontId="3" fillId="9" borderId="0" xfId="1" applyNumberFormat="1" applyFont="1" applyFill="1"/>
    <xf numFmtId="2" fontId="4" fillId="9" borderId="0" xfId="0" applyNumberFormat="1" applyFont="1" applyFill="1"/>
    <xf numFmtId="11" fontId="0" fillId="0" borderId="0" xfId="0" applyNumberFormat="1"/>
    <xf numFmtId="2" fontId="5" fillId="0" borderId="0" xfId="1" applyNumberFormat="1" applyFont="1"/>
    <xf numFmtId="164" fontId="2" fillId="8" borderId="0" xfId="1" applyNumberFormat="1" applyFont="1" applyFill="1"/>
    <xf numFmtId="164" fontId="2" fillId="9" borderId="0" xfId="1" applyNumberFormat="1" applyFont="1" applyFill="1"/>
    <xf numFmtId="166" fontId="0" fillId="0" borderId="0" xfId="0" applyNumberFormat="1"/>
    <xf numFmtId="166" fontId="14" fillId="0" borderId="0" xfId="0" applyNumberFormat="1" applyFont="1"/>
    <xf numFmtId="166" fontId="4" fillId="0" borderId="0" xfId="0" applyNumberFormat="1" applyFont="1"/>
    <xf numFmtId="166" fontId="2" fillId="0" borderId="0" xfId="1" applyNumberFormat="1" applyFont="1"/>
    <xf numFmtId="165" fontId="2" fillId="0" borderId="0" xfId="1" applyNumberFormat="1" applyFont="1"/>
    <xf numFmtId="0" fontId="19" fillId="0" borderId="0" xfId="1" applyFont="1"/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433613</xdr:colOff>
      <xdr:row>29</xdr:row>
      <xdr:rowOff>179615</xdr:rowOff>
    </xdr:from>
    <xdr:to>
      <xdr:col>6</xdr:col>
      <xdr:colOff>1117600</xdr:colOff>
      <xdr:row>32</xdr:row>
      <xdr:rowOff>25400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90EF435-E819-E3AF-A653-FC12932E3CC9}"/>
            </a:ext>
          </a:extLst>
        </xdr:cNvPr>
        <xdr:cNvSpPr txBox="1"/>
      </xdr:nvSpPr>
      <xdr:spPr>
        <a:xfrm>
          <a:off x="6948713" y="6948715"/>
          <a:ext cx="4125687" cy="531585"/>
        </a:xfrm>
        <a:prstGeom prst="rect">
          <a:avLst/>
        </a:prstGeom>
        <a:solidFill>
          <a:schemeClr val="bg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 b="1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Beta-Gamma</a:t>
          </a:r>
          <a:r>
            <a:rPr lang="fr-FR" sz="1400" b="1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window : 1.16 - 1.59 us</a:t>
          </a:r>
        </a:p>
        <a:p>
          <a:pPr algn="l"/>
          <a:r>
            <a:rPr lang="fr-FR" sz="1400" b="1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Neutron - Gamma windows : 0 - 200 us</a:t>
          </a:r>
          <a:endParaRPr lang="fr-FR" sz="1400" b="1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9</xdr:row>
      <xdr:rowOff>76200</xdr:rowOff>
    </xdr:from>
    <xdr:to>
      <xdr:col>3</xdr:col>
      <xdr:colOff>5092700</xdr:colOff>
      <xdr:row>10</xdr:row>
      <xdr:rowOff>127000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60FA127-5314-A048-810F-0DB994DB605D}"/>
            </a:ext>
          </a:extLst>
        </xdr:cNvPr>
        <xdr:cNvSpPr txBox="1"/>
      </xdr:nvSpPr>
      <xdr:spPr>
        <a:xfrm>
          <a:off x="4940300" y="2133600"/>
          <a:ext cx="4470400" cy="2794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Dmitry, je trouve 24%.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4</xdr:row>
      <xdr:rowOff>50800</xdr:rowOff>
    </xdr:from>
    <xdr:to>
      <xdr:col>6</xdr:col>
      <xdr:colOff>977900</xdr:colOff>
      <xdr:row>10</xdr:row>
      <xdr:rowOff>177800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EC477BA0-EB36-C346-2CD7-9399CC8D46A2}"/>
            </a:ext>
          </a:extLst>
        </xdr:cNvPr>
        <xdr:cNvSpPr txBox="1"/>
      </xdr:nvSpPr>
      <xdr:spPr>
        <a:xfrm>
          <a:off x="5168900" y="965200"/>
          <a:ext cx="7188200" cy="14986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ce n'est pas Pn mais bien &lt;n&gt;* = P1n + (1+Effn)*P2n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(voir démo cahier)</a:t>
          </a:r>
        </a:p>
        <a:p>
          <a:pPr algn="l"/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139700</xdr:rowOff>
    </xdr:from>
    <xdr:to>
      <xdr:col>12</xdr:col>
      <xdr:colOff>266700</xdr:colOff>
      <xdr:row>5</xdr:row>
      <xdr:rowOff>25400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1B99CB8-DB0E-B400-7A2E-1497CC3126D0}"/>
            </a:ext>
          </a:extLst>
        </xdr:cNvPr>
        <xdr:cNvSpPr txBox="1"/>
      </xdr:nvSpPr>
      <xdr:spPr>
        <a:xfrm>
          <a:off x="7150100" y="368300"/>
          <a:ext cx="6502400" cy="8001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j'ai pris le ratio calculé pour Pn 84Ga et j'ai pris Effn qui conserve ce ratio avec l'efficacité beta de 82Ga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topLeftCell="A11" zoomScale="110" zoomScaleNormal="110" workbookViewId="0">
      <selection activeCell="D6" sqref="D6"/>
    </sheetView>
  </sheetViews>
  <sheetFormatPr baseColWidth="10" defaultRowHeight="18"/>
  <cols>
    <col min="1" max="1" width="30.75" style="3" customWidth="1"/>
    <col min="2" max="2" width="30.625" style="3" customWidth="1"/>
    <col min="3" max="3" width="30.75" style="3" customWidth="1"/>
    <col min="4" max="4" width="18.125" style="3" customWidth="1"/>
    <col min="5" max="5" width="18.25" style="3" customWidth="1"/>
    <col min="6" max="16384" width="10.625" style="3"/>
  </cols>
  <sheetData>
    <row r="1" spans="1:5">
      <c r="A1" s="38" t="s">
        <v>157</v>
      </c>
      <c r="B1" s="37">
        <v>144</v>
      </c>
    </row>
    <row r="2" spans="1:5">
      <c r="B2" s="5" t="s">
        <v>156</v>
      </c>
      <c r="C2" s="5" t="s">
        <v>155</v>
      </c>
      <c r="D2" s="5" t="s">
        <v>154</v>
      </c>
      <c r="E2" s="5" t="s">
        <v>153</v>
      </c>
    </row>
    <row r="3" spans="1:5">
      <c r="B3" s="27" t="s">
        <v>152</v>
      </c>
      <c r="C3" s="5" t="s">
        <v>151</v>
      </c>
      <c r="D3" s="5" t="s">
        <v>97</v>
      </c>
      <c r="E3" s="5" t="s">
        <v>150</v>
      </c>
    </row>
    <row r="4" spans="1:5">
      <c r="A4" s="5" t="s">
        <v>149</v>
      </c>
      <c r="B4" s="3" t="s">
        <v>148</v>
      </c>
      <c r="C4" s="3">
        <v>37</v>
      </c>
    </row>
    <row r="5" spans="1:5">
      <c r="A5" s="5" t="s">
        <v>147</v>
      </c>
      <c r="B5" s="3" t="s">
        <v>146</v>
      </c>
      <c r="C5" s="3">
        <v>48</v>
      </c>
      <c r="D5" s="3">
        <v>58</v>
      </c>
    </row>
    <row r="6" spans="1:5">
      <c r="A6" s="5" t="s">
        <v>145</v>
      </c>
      <c r="B6" s="3" t="s">
        <v>144</v>
      </c>
      <c r="C6" s="3">
        <v>57</v>
      </c>
      <c r="D6" s="3" t="s">
        <v>143</v>
      </c>
    </row>
    <row r="7" spans="1:5">
      <c r="A7" s="5" t="s">
        <v>142</v>
      </c>
      <c r="B7" s="3" t="s">
        <v>141</v>
      </c>
      <c r="C7" s="3" t="s">
        <v>140</v>
      </c>
      <c r="D7" s="3" t="s">
        <v>139</v>
      </c>
      <c r="E7" s="3" t="s">
        <v>138</v>
      </c>
    </row>
    <row r="8" spans="1:5">
      <c r="A8" s="5" t="s">
        <v>137</v>
      </c>
      <c r="B8" s="3" t="s">
        <v>136</v>
      </c>
      <c r="C8" s="3">
        <v>38</v>
      </c>
      <c r="E8" s="3" t="s">
        <v>135</v>
      </c>
    </row>
    <row r="9" spans="1:5">
      <c r="A9" s="5" t="s">
        <v>134</v>
      </c>
      <c r="B9" s="3">
        <v>28</v>
      </c>
      <c r="C9" s="3">
        <v>39</v>
      </c>
      <c r="D9" s="3">
        <v>86</v>
      </c>
    </row>
    <row r="10" spans="1:5">
      <c r="A10" s="5" t="s">
        <v>133</v>
      </c>
      <c r="E10" s="3" t="s">
        <v>132</v>
      </c>
    </row>
    <row r="12" spans="1:5">
      <c r="A12" s="5" t="s">
        <v>131</v>
      </c>
      <c r="B12" s="3" t="s">
        <v>130</v>
      </c>
      <c r="C12" s="3" t="s">
        <v>129</v>
      </c>
    </row>
    <row r="13" spans="1:5">
      <c r="A13" s="5" t="s">
        <v>128</v>
      </c>
      <c r="C13" s="3">
        <v>42</v>
      </c>
    </row>
    <row r="14" spans="1:5">
      <c r="A14" s="5" t="s">
        <v>127</v>
      </c>
      <c r="C14" s="3">
        <v>43</v>
      </c>
    </row>
    <row r="15" spans="1:5">
      <c r="A15" s="5" t="s">
        <v>126</v>
      </c>
      <c r="C15" s="3">
        <v>44</v>
      </c>
    </row>
    <row r="16" spans="1:5">
      <c r="A16" s="5" t="s">
        <v>125</v>
      </c>
      <c r="C16" s="3" t="s">
        <v>124</v>
      </c>
    </row>
    <row r="17" spans="1:5">
      <c r="A17" s="5" t="s">
        <v>123</v>
      </c>
      <c r="C17" s="3">
        <v>52</v>
      </c>
    </row>
    <row r="18" spans="1:5">
      <c r="A18" s="5" t="s">
        <v>122</v>
      </c>
      <c r="C18" s="3">
        <v>55</v>
      </c>
      <c r="D18" s="3" t="s">
        <v>121</v>
      </c>
    </row>
    <row r="19" spans="1:5">
      <c r="A19" s="5" t="s">
        <v>120</v>
      </c>
      <c r="C19" s="3">
        <v>56</v>
      </c>
      <c r="D19" s="3" t="s">
        <v>188</v>
      </c>
    </row>
    <row r="20" spans="1:5">
      <c r="A20" s="5" t="s">
        <v>119</v>
      </c>
      <c r="D20" s="3" t="s">
        <v>118</v>
      </c>
    </row>
    <row r="21" spans="1:5">
      <c r="A21" s="5"/>
    </row>
    <row r="22" spans="1:5">
      <c r="A22" s="5" t="s">
        <v>117</v>
      </c>
      <c r="B22" s="3" t="s">
        <v>116</v>
      </c>
    </row>
    <row r="23" spans="1:5">
      <c r="A23" s="5" t="s">
        <v>115</v>
      </c>
      <c r="B23" s="3" t="s">
        <v>114</v>
      </c>
      <c r="E23" s="3" t="s">
        <v>113</v>
      </c>
    </row>
    <row r="24" spans="1:5">
      <c r="A24" s="5" t="s">
        <v>112</v>
      </c>
      <c r="B24" s="3">
        <v>19</v>
      </c>
      <c r="E24" s="3" t="s">
        <v>111</v>
      </c>
    </row>
    <row r="25" spans="1:5">
      <c r="A25" s="5" t="s">
        <v>110</v>
      </c>
      <c r="B25" s="3" t="s">
        <v>180</v>
      </c>
      <c r="D25" s="3" t="s">
        <v>109</v>
      </c>
      <c r="E25" s="3">
        <v>139</v>
      </c>
    </row>
    <row r="26" spans="1:5">
      <c r="A26" s="5" t="s">
        <v>108</v>
      </c>
      <c r="B26" s="3">
        <v>21</v>
      </c>
      <c r="E26" s="3" t="s">
        <v>107</v>
      </c>
    </row>
    <row r="27" spans="1:5">
      <c r="A27" s="5" t="s">
        <v>106</v>
      </c>
      <c r="B27" s="3">
        <v>22</v>
      </c>
      <c r="D27" s="3" t="s">
        <v>105</v>
      </c>
      <c r="E27" s="3" t="s">
        <v>104</v>
      </c>
    </row>
    <row r="28" spans="1:5">
      <c r="A28" s="5"/>
    </row>
    <row r="29" spans="1:5">
      <c r="A29" s="5" t="s">
        <v>103</v>
      </c>
      <c r="D29" s="3">
        <v>79</v>
      </c>
    </row>
    <row r="30" spans="1:5">
      <c r="A30" s="5" t="s">
        <v>102</v>
      </c>
      <c r="D30" s="3">
        <v>83</v>
      </c>
    </row>
    <row r="32" spans="1:5">
      <c r="A32" s="5" t="s">
        <v>101</v>
      </c>
      <c r="E32" s="3" t="s">
        <v>100</v>
      </c>
    </row>
    <row r="33" spans="1:5">
      <c r="A33" s="5" t="s">
        <v>99</v>
      </c>
      <c r="E33" s="3">
        <v>142</v>
      </c>
    </row>
    <row r="34" spans="1:5">
      <c r="A34" s="5" t="s">
        <v>98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DCAB-2D63-E741-858D-EABD32ED0100}">
  <dimension ref="A1:C5"/>
  <sheetViews>
    <sheetView workbookViewId="0">
      <selection activeCell="D19" sqref="D19"/>
    </sheetView>
  </sheetViews>
  <sheetFormatPr baseColWidth="10" defaultRowHeight="18"/>
  <cols>
    <col min="1" max="1" width="10.875" bestFit="1" customWidth="1"/>
  </cols>
  <sheetData>
    <row r="1" spans="1:3">
      <c r="A1" s="26" t="s">
        <v>170</v>
      </c>
      <c r="B1" s="26" t="s">
        <v>171</v>
      </c>
    </row>
    <row r="2" spans="1:3">
      <c r="A2" s="36">
        <v>1241480</v>
      </c>
      <c r="B2" s="22">
        <v>16208.4</v>
      </c>
    </row>
    <row r="4" spans="1:3">
      <c r="A4" s="26" t="s">
        <v>172</v>
      </c>
      <c r="B4" s="26" t="s">
        <v>173</v>
      </c>
      <c r="C4" s="26" t="s">
        <v>175</v>
      </c>
    </row>
    <row r="5" spans="1:3">
      <c r="A5" s="25">
        <v>0.77900000000000003</v>
      </c>
      <c r="B5" s="25">
        <v>0.57799999999999996</v>
      </c>
      <c r="C5" s="25">
        <f>(B2/A2)*(A5/B5)*100</f>
        <v>1.7595841351537898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C6" sqref="C6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4" t="s">
        <v>35</v>
      </c>
    </row>
    <row r="3" spans="1:8">
      <c r="E3" s="13" t="s">
        <v>34</v>
      </c>
      <c r="F3" s="13" t="s">
        <v>33</v>
      </c>
      <c r="G3" s="13" t="s">
        <v>32</v>
      </c>
      <c r="H3" s="13"/>
    </row>
    <row r="4" spans="1:8">
      <c r="A4" s="13"/>
      <c r="G4" s="11"/>
    </row>
    <row r="5" spans="1:8">
      <c r="G5" s="11"/>
    </row>
    <row r="6" spans="1:8">
      <c r="E6" s="1">
        <v>121.7817</v>
      </c>
      <c r="F6" s="1">
        <v>2.9999999999999997E-4</v>
      </c>
      <c r="G6" s="11">
        <v>537.65</v>
      </c>
    </row>
    <row r="7" spans="1:8">
      <c r="E7" s="1">
        <v>244.69739999999999</v>
      </c>
      <c r="F7" s="1">
        <v>8.0000000000000004E-4</v>
      </c>
      <c r="G7" s="11">
        <v>1232</v>
      </c>
      <c r="H7" s="11"/>
    </row>
    <row r="8" spans="1:8">
      <c r="E8" s="1">
        <v>344.27850000000001</v>
      </c>
      <c r="F8" s="1">
        <v>1.1999999999999999E-3</v>
      </c>
      <c r="G8" s="11">
        <v>1794</v>
      </c>
      <c r="H8" s="11"/>
    </row>
    <row r="9" spans="1:8">
      <c r="E9" s="1">
        <v>411.11649999999997</v>
      </c>
      <c r="F9" s="1">
        <v>1.1999999999999999E-3</v>
      </c>
      <c r="G9" s="11">
        <v>2172</v>
      </c>
    </row>
    <row r="10" spans="1:8">
      <c r="E10" s="1">
        <v>443.9606</v>
      </c>
      <c r="F10" s="1">
        <v>1.6000000000000001E-3</v>
      </c>
      <c r="G10" s="11">
        <v>2358</v>
      </c>
    </row>
    <row r="11" spans="1:8">
      <c r="E11" s="1">
        <v>778.90449999999998</v>
      </c>
      <c r="F11" s="1">
        <v>2.3999999999999998E-3</v>
      </c>
      <c r="G11" s="11">
        <v>4249.8</v>
      </c>
      <c r="H11" s="11"/>
    </row>
    <row r="12" spans="1:8">
      <c r="E12" s="1">
        <v>867.38</v>
      </c>
      <c r="F12" s="1">
        <v>3.0000000000000001E-3</v>
      </c>
      <c r="G12" s="11">
        <v>4749</v>
      </c>
      <c r="H12" s="11"/>
    </row>
    <row r="13" spans="1:8">
      <c r="E13" s="1">
        <v>964.05700000000002</v>
      </c>
      <c r="F13" s="1">
        <v>5.0000000000000001E-3</v>
      </c>
      <c r="G13" s="11">
        <v>5296</v>
      </c>
      <c r="H13" s="11"/>
    </row>
    <row r="14" spans="1:8">
      <c r="E14" s="1">
        <v>1085.837</v>
      </c>
      <c r="F14" s="1">
        <v>0.01</v>
      </c>
      <c r="G14" s="11">
        <v>5983.6</v>
      </c>
    </row>
    <row r="15" spans="1:8">
      <c r="E15" s="1">
        <v>1089.7370000000001</v>
      </c>
      <c r="F15" s="1">
        <v>5.0000000000000001E-3</v>
      </c>
      <c r="G15" s="11">
        <v>6005.5</v>
      </c>
    </row>
    <row r="16" spans="1:8">
      <c r="E16" s="1">
        <v>1112.076</v>
      </c>
      <c r="F16" s="1">
        <v>3.0000000000000001E-3</v>
      </c>
      <c r="G16" s="11">
        <v>6132.08</v>
      </c>
      <c r="H16" s="11"/>
    </row>
    <row r="17" spans="1:8">
      <c r="E17" s="1">
        <v>1408.0129999999999</v>
      </c>
      <c r="F17" s="1">
        <v>3.0000000000000001E-3</v>
      </c>
      <c r="G17" s="11">
        <v>7804.35</v>
      </c>
      <c r="H17" s="11"/>
    </row>
    <row r="20" spans="1:8" ht="21">
      <c r="A20" s="12" t="s">
        <v>31</v>
      </c>
      <c r="B20" s="11">
        <v>0.17701043557000001</v>
      </c>
    </row>
    <row r="21" spans="1:8" ht="21">
      <c r="A21" s="12" t="s">
        <v>30</v>
      </c>
      <c r="B21" s="11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0" t="s">
        <v>29</v>
      </c>
      <c r="G1" s="1" t="s">
        <v>28</v>
      </c>
      <c r="H1" s="1" t="s">
        <v>27</v>
      </c>
      <c r="J1" s="1" t="s">
        <v>26</v>
      </c>
      <c r="K1" s="1" t="s">
        <v>25</v>
      </c>
    </row>
    <row r="4" spans="1:11" ht="18">
      <c r="A4" s="1" t="s">
        <v>22</v>
      </c>
      <c r="C4" s="8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8">
        <v>711.02300000000002</v>
      </c>
    </row>
    <row r="6" spans="1:11" ht="18">
      <c r="C6" s="8">
        <v>1.13541</v>
      </c>
    </row>
    <row r="7" spans="1:11">
      <c r="C7" s="4"/>
    </row>
    <row r="8" spans="1:11">
      <c r="C8" s="4"/>
    </row>
    <row r="9" spans="1:11" ht="18">
      <c r="A9" s="1" t="s">
        <v>24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9" t="s">
        <v>23</v>
      </c>
    </row>
    <row r="21" spans="1:8" ht="18">
      <c r="A21" s="1" t="s">
        <v>22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160</v>
      </c>
      <c r="B1" s="1" t="s">
        <v>159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158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160</v>
      </c>
      <c r="B1" s="1" t="s">
        <v>159</v>
      </c>
    </row>
    <row r="3" spans="1:3" ht="18">
      <c r="A3" s="6">
        <v>2164.83</v>
      </c>
      <c r="B3" s="6">
        <v>881.94899999999996</v>
      </c>
    </row>
    <row r="4" spans="1:3" ht="18">
      <c r="A4" s="6" t="s">
        <v>162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160</v>
      </c>
      <c r="B1" s="1" t="s">
        <v>159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160</v>
      </c>
      <c r="B1" s="1" t="s">
        <v>159</v>
      </c>
    </row>
    <row r="3" spans="1:8" ht="18">
      <c r="A3" s="6">
        <v>287.565</v>
      </c>
      <c r="B3" s="7">
        <v>317.685</v>
      </c>
    </row>
    <row r="4" spans="1:8" ht="18">
      <c r="A4" s="6" t="s">
        <v>161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1">
        <f>SQRT(2*PI())*A3*A5</f>
        <v>596.24237137926013</v>
      </c>
      <c r="B7" s="11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topLeftCell="A44" zoomScale="110" zoomScaleNormal="110" workbookViewId="0">
      <selection activeCell="E70" sqref="E70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19" t="s">
        <v>97</v>
      </c>
      <c r="C1" s="13"/>
      <c r="D1" s="13"/>
      <c r="E1" s="34" t="s">
        <v>96</v>
      </c>
    </row>
    <row r="2" spans="1:8" ht="18">
      <c r="E2" s="34" t="s">
        <v>95</v>
      </c>
    </row>
    <row r="3" spans="1:8" ht="18">
      <c r="G3" s="18"/>
      <c r="H3" s="3" t="s">
        <v>94</v>
      </c>
    </row>
    <row r="4" spans="1:8" ht="18">
      <c r="G4" s="17"/>
      <c r="H4" s="3" t="s">
        <v>93</v>
      </c>
    </row>
    <row r="5" spans="1:8" ht="18">
      <c r="A5" s="3"/>
      <c r="B5" s="3"/>
      <c r="C5" s="5" t="s">
        <v>92</v>
      </c>
      <c r="D5" s="5" t="s">
        <v>91</v>
      </c>
      <c r="E5" s="5" t="s">
        <v>90</v>
      </c>
      <c r="G5" s="16"/>
      <c r="H5" s="3" t="s">
        <v>89</v>
      </c>
    </row>
    <row r="6" spans="1:8" ht="18">
      <c r="A6" s="28">
        <v>58</v>
      </c>
      <c r="B6" s="3" t="s">
        <v>88</v>
      </c>
      <c r="C6" s="3"/>
      <c r="D6" s="3"/>
      <c r="E6" s="3"/>
      <c r="G6" s="15"/>
      <c r="H6" s="3" t="s">
        <v>87</v>
      </c>
    </row>
    <row r="7" spans="1:8" ht="18">
      <c r="A7" s="5">
        <f t="shared" ref="A7:A38" si="0">A6+1</f>
        <v>59</v>
      </c>
      <c r="B7" s="3" t="s">
        <v>86</v>
      </c>
      <c r="C7" s="3"/>
      <c r="D7" s="3"/>
      <c r="E7" s="3"/>
    </row>
    <row r="8" spans="1:8" ht="18">
      <c r="A8" s="5">
        <f t="shared" si="0"/>
        <v>60</v>
      </c>
      <c r="B8" s="3" t="s">
        <v>86</v>
      </c>
      <c r="C8" s="3"/>
      <c r="D8" s="3"/>
      <c r="E8" s="3"/>
    </row>
    <row r="9" spans="1:8" ht="18">
      <c r="A9" s="5">
        <f t="shared" si="0"/>
        <v>61</v>
      </c>
      <c r="B9" s="3" t="s">
        <v>83</v>
      </c>
      <c r="C9" s="3" t="s">
        <v>82</v>
      </c>
      <c r="D9" s="3">
        <v>9</v>
      </c>
      <c r="E9" s="3"/>
    </row>
    <row r="10" spans="1:8" ht="18">
      <c r="A10" s="5">
        <f t="shared" si="0"/>
        <v>62</v>
      </c>
      <c r="B10" s="3" t="s">
        <v>83</v>
      </c>
      <c r="C10" s="3" t="s">
        <v>85</v>
      </c>
      <c r="D10" s="3">
        <v>9</v>
      </c>
      <c r="E10" s="3" t="s">
        <v>84</v>
      </c>
    </row>
    <row r="11" spans="1:8" ht="18">
      <c r="A11" s="5">
        <f t="shared" si="0"/>
        <v>63</v>
      </c>
      <c r="B11" s="3" t="s">
        <v>83</v>
      </c>
      <c r="C11" s="3" t="s">
        <v>82</v>
      </c>
      <c r="D11" s="3">
        <v>9</v>
      </c>
      <c r="E11" s="3"/>
    </row>
    <row r="12" spans="1:8" ht="18">
      <c r="A12" s="29">
        <f t="shared" si="0"/>
        <v>64</v>
      </c>
      <c r="B12" s="3" t="s">
        <v>75</v>
      </c>
      <c r="C12" s="3" t="s">
        <v>59</v>
      </c>
      <c r="D12" s="3">
        <v>8</v>
      </c>
      <c r="E12" s="3" t="s">
        <v>81</v>
      </c>
    </row>
    <row r="13" spans="1:8" ht="18">
      <c r="A13" s="29">
        <f t="shared" si="0"/>
        <v>65</v>
      </c>
      <c r="B13" s="3" t="s">
        <v>75</v>
      </c>
      <c r="C13" s="3" t="s">
        <v>80</v>
      </c>
      <c r="D13" s="3">
        <v>8</v>
      </c>
      <c r="E13" s="3" t="s">
        <v>79</v>
      </c>
    </row>
    <row r="14" spans="1:8" ht="18">
      <c r="A14" s="30">
        <f t="shared" si="0"/>
        <v>66</v>
      </c>
      <c r="B14" s="3" t="s">
        <v>75</v>
      </c>
      <c r="C14" s="3" t="s">
        <v>59</v>
      </c>
      <c r="D14" s="3">
        <v>8</v>
      </c>
      <c r="E14" s="3" t="s">
        <v>46</v>
      </c>
    </row>
    <row r="15" spans="1:8" ht="18">
      <c r="A15" s="29">
        <f t="shared" si="0"/>
        <v>67</v>
      </c>
      <c r="B15" s="3" t="s">
        <v>75</v>
      </c>
      <c r="C15" s="3" t="s">
        <v>59</v>
      </c>
      <c r="D15" s="3">
        <v>8</v>
      </c>
      <c r="E15" s="3" t="s">
        <v>78</v>
      </c>
    </row>
    <row r="16" spans="1:8" ht="18">
      <c r="A16" s="30">
        <f t="shared" si="0"/>
        <v>68</v>
      </c>
      <c r="B16" s="3" t="s">
        <v>75</v>
      </c>
      <c r="C16" s="3" t="s">
        <v>77</v>
      </c>
      <c r="D16" s="3">
        <v>8</v>
      </c>
      <c r="E16" s="3" t="s">
        <v>76</v>
      </c>
    </row>
    <row r="17" spans="1:5" ht="18">
      <c r="A17" s="29">
        <f t="shared" si="0"/>
        <v>69</v>
      </c>
      <c r="B17" s="3" t="s">
        <v>75</v>
      </c>
      <c r="C17" s="3" t="s">
        <v>59</v>
      </c>
      <c r="D17" s="3">
        <v>8</v>
      </c>
      <c r="E17" s="3" t="s">
        <v>74</v>
      </c>
    </row>
    <row r="18" spans="1:5" ht="18">
      <c r="A18" s="5">
        <f t="shared" si="0"/>
        <v>70</v>
      </c>
      <c r="B18" s="3" t="s">
        <v>57</v>
      </c>
      <c r="C18" s="3"/>
      <c r="D18" s="3"/>
      <c r="E18" s="3" t="s">
        <v>60</v>
      </c>
    </row>
    <row r="19" spans="1:5" ht="18">
      <c r="A19" s="30">
        <f t="shared" si="0"/>
        <v>71</v>
      </c>
      <c r="B19" s="3" t="s">
        <v>57</v>
      </c>
      <c r="C19" s="3" t="s">
        <v>59</v>
      </c>
      <c r="D19" s="3">
        <v>6</v>
      </c>
      <c r="E19" s="3" t="s">
        <v>73</v>
      </c>
    </row>
    <row r="20" spans="1:5" ht="18">
      <c r="A20" s="31">
        <f t="shared" si="0"/>
        <v>72</v>
      </c>
      <c r="B20" s="3" t="s">
        <v>57</v>
      </c>
      <c r="C20" s="3" t="s">
        <v>59</v>
      </c>
      <c r="D20" s="3">
        <v>6.5</v>
      </c>
      <c r="E20" s="3" t="s">
        <v>72</v>
      </c>
    </row>
    <row r="21" spans="1:5" ht="18">
      <c r="A21" s="30">
        <f t="shared" si="0"/>
        <v>73</v>
      </c>
      <c r="B21" s="3" t="s">
        <v>57</v>
      </c>
      <c r="C21" s="3" t="s">
        <v>59</v>
      </c>
      <c r="D21" s="3">
        <v>6</v>
      </c>
      <c r="E21" s="3" t="s">
        <v>58</v>
      </c>
    </row>
    <row r="22" spans="1:5" ht="18">
      <c r="A22" s="30">
        <f t="shared" si="0"/>
        <v>74</v>
      </c>
      <c r="B22" s="3" t="s">
        <v>57</v>
      </c>
      <c r="C22" s="3" t="s">
        <v>59</v>
      </c>
      <c r="D22" s="3">
        <v>6</v>
      </c>
      <c r="E22" s="3" t="s">
        <v>58</v>
      </c>
    </row>
    <row r="23" spans="1:5" ht="18">
      <c r="A23" s="30">
        <f t="shared" si="0"/>
        <v>75</v>
      </c>
      <c r="B23" s="3" t="s">
        <v>57</v>
      </c>
      <c r="C23" s="3" t="s">
        <v>59</v>
      </c>
      <c r="D23" s="3">
        <v>6</v>
      </c>
      <c r="E23" s="3" t="s">
        <v>58</v>
      </c>
    </row>
    <row r="24" spans="1:5" ht="18">
      <c r="A24" s="30">
        <f t="shared" si="0"/>
        <v>76</v>
      </c>
      <c r="B24" s="3" t="s">
        <v>57</v>
      </c>
      <c r="C24" s="3" t="s">
        <v>59</v>
      </c>
      <c r="D24" s="3">
        <v>7</v>
      </c>
      <c r="E24" s="3" t="s">
        <v>71</v>
      </c>
    </row>
    <row r="25" spans="1:5" ht="18">
      <c r="A25" s="30">
        <f t="shared" si="0"/>
        <v>77</v>
      </c>
      <c r="B25" s="3" t="s">
        <v>57</v>
      </c>
      <c r="C25" s="3" t="s">
        <v>59</v>
      </c>
      <c r="D25" s="3">
        <v>7</v>
      </c>
      <c r="E25" s="3"/>
    </row>
    <row r="26" spans="1:5" ht="18">
      <c r="A26" s="31">
        <f t="shared" si="0"/>
        <v>78</v>
      </c>
      <c r="B26" s="3" t="s">
        <v>57</v>
      </c>
      <c r="C26" s="3" t="s">
        <v>70</v>
      </c>
      <c r="D26" s="3">
        <v>7</v>
      </c>
      <c r="E26" s="3" t="s">
        <v>69</v>
      </c>
    </row>
    <row r="27" spans="1:5" ht="18">
      <c r="A27" s="5">
        <f t="shared" si="0"/>
        <v>79</v>
      </c>
      <c r="B27" s="3" t="s">
        <v>68</v>
      </c>
      <c r="C27" s="3" t="s">
        <v>67</v>
      </c>
      <c r="D27" s="3">
        <v>10</v>
      </c>
      <c r="E27" s="3" t="s">
        <v>66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60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60</v>
      </c>
    </row>
    <row r="30" spans="1:5" ht="18">
      <c r="A30" s="5">
        <f t="shared" si="0"/>
        <v>82</v>
      </c>
      <c r="B30" s="3" t="s">
        <v>65</v>
      </c>
      <c r="C30" s="3" t="s">
        <v>64</v>
      </c>
      <c r="D30" s="3">
        <v>10</v>
      </c>
      <c r="E30" s="3" t="s">
        <v>63</v>
      </c>
    </row>
    <row r="31" spans="1:5" ht="18">
      <c r="A31" s="5">
        <f t="shared" si="0"/>
        <v>83</v>
      </c>
      <c r="B31" s="3" t="s">
        <v>62</v>
      </c>
      <c r="C31" s="3" t="s">
        <v>61</v>
      </c>
      <c r="D31" s="3">
        <v>10</v>
      </c>
      <c r="E31" s="3" t="s">
        <v>60</v>
      </c>
    </row>
    <row r="32" spans="1:5" ht="18">
      <c r="A32" s="31">
        <f t="shared" si="0"/>
        <v>84</v>
      </c>
      <c r="B32" s="3" t="s">
        <v>57</v>
      </c>
      <c r="C32" s="3" t="s">
        <v>59</v>
      </c>
      <c r="D32" s="3">
        <v>10</v>
      </c>
      <c r="E32" s="3" t="s">
        <v>58</v>
      </c>
    </row>
    <row r="33" spans="1:5" ht="18">
      <c r="A33" s="31">
        <f t="shared" si="0"/>
        <v>85</v>
      </c>
      <c r="B33" s="3" t="s">
        <v>57</v>
      </c>
      <c r="C33" s="3" t="s">
        <v>56</v>
      </c>
      <c r="D33" s="3">
        <v>9.5</v>
      </c>
      <c r="E33" s="3" t="s">
        <v>55</v>
      </c>
    </row>
    <row r="34" spans="1:5" ht="18">
      <c r="A34" s="5">
        <f t="shared" si="0"/>
        <v>86</v>
      </c>
      <c r="B34" s="3"/>
      <c r="C34" s="3"/>
      <c r="D34" s="3"/>
      <c r="E34" s="3" t="s">
        <v>54</v>
      </c>
    </row>
    <row r="35" spans="1:5" ht="18">
      <c r="A35" s="5">
        <f t="shared" si="0"/>
        <v>87</v>
      </c>
      <c r="B35" s="3" t="s">
        <v>37</v>
      </c>
      <c r="C35" s="3" t="s">
        <v>53</v>
      </c>
      <c r="D35" s="3">
        <v>8</v>
      </c>
      <c r="E35" s="3"/>
    </row>
    <row r="36" spans="1:5" ht="18">
      <c r="A36" s="5">
        <f t="shared" si="0"/>
        <v>88</v>
      </c>
      <c r="B36" s="3" t="s">
        <v>37</v>
      </c>
      <c r="C36" s="3" t="s">
        <v>52</v>
      </c>
      <c r="D36" s="3">
        <v>9</v>
      </c>
      <c r="E36" s="3"/>
    </row>
    <row r="37" spans="1:5" ht="18">
      <c r="A37" s="5">
        <f t="shared" si="0"/>
        <v>89</v>
      </c>
      <c r="B37" s="3" t="s">
        <v>37</v>
      </c>
      <c r="C37" s="3" t="s">
        <v>51</v>
      </c>
      <c r="D37" s="3">
        <v>9</v>
      </c>
      <c r="E37" s="3" t="s">
        <v>47</v>
      </c>
    </row>
    <row r="38" spans="1:5" ht="18">
      <c r="A38" s="5">
        <f t="shared" si="0"/>
        <v>90</v>
      </c>
      <c r="B38" s="3" t="s">
        <v>40</v>
      </c>
      <c r="C38" s="3" t="s">
        <v>50</v>
      </c>
      <c r="D38" s="3">
        <v>9</v>
      </c>
      <c r="E38" s="3" t="s">
        <v>49</v>
      </c>
    </row>
    <row r="39" spans="1:5" ht="18">
      <c r="A39" s="5">
        <f t="shared" ref="A39:A73" si="1">A38+1</f>
        <v>91</v>
      </c>
      <c r="B39" s="3" t="s">
        <v>37</v>
      </c>
      <c r="C39" s="3" t="s">
        <v>48</v>
      </c>
      <c r="D39" s="3">
        <v>9</v>
      </c>
      <c r="E39" s="3"/>
    </row>
    <row r="40" spans="1:5" ht="18">
      <c r="A40" s="30">
        <f t="shared" si="1"/>
        <v>92</v>
      </c>
      <c r="B40" s="3" t="s">
        <v>37</v>
      </c>
      <c r="C40" s="3" t="s">
        <v>38</v>
      </c>
      <c r="D40" s="3">
        <v>6.5</v>
      </c>
      <c r="E40" s="3" t="s">
        <v>47</v>
      </c>
    </row>
    <row r="41" spans="1:5" ht="18">
      <c r="A41" s="30">
        <f t="shared" si="1"/>
        <v>93</v>
      </c>
      <c r="B41" s="3" t="s">
        <v>37</v>
      </c>
      <c r="C41" s="3" t="s">
        <v>38</v>
      </c>
      <c r="D41" s="3">
        <v>6.5</v>
      </c>
      <c r="E41" s="3"/>
    </row>
    <row r="42" spans="1:5" ht="18">
      <c r="A42" s="30">
        <f t="shared" si="1"/>
        <v>94</v>
      </c>
      <c r="B42" s="3" t="s">
        <v>37</v>
      </c>
      <c r="C42" s="3" t="s">
        <v>38</v>
      </c>
      <c r="D42" s="3">
        <v>10</v>
      </c>
      <c r="E42" s="3"/>
    </row>
    <row r="43" spans="1:5" ht="18">
      <c r="A43" s="31">
        <f t="shared" si="1"/>
        <v>95</v>
      </c>
      <c r="B43" s="3" t="s">
        <v>37</v>
      </c>
      <c r="C43" s="3" t="s">
        <v>38</v>
      </c>
      <c r="D43" s="3">
        <v>9.5</v>
      </c>
      <c r="E43" s="3" t="s">
        <v>179</v>
      </c>
    </row>
    <row r="44" spans="1:5" ht="18">
      <c r="A44" s="30">
        <f t="shared" si="1"/>
        <v>96</v>
      </c>
      <c r="B44" s="3" t="s">
        <v>37</v>
      </c>
      <c r="C44" s="3" t="s">
        <v>38</v>
      </c>
      <c r="D44" s="3">
        <v>9.5</v>
      </c>
      <c r="E44" s="3"/>
    </row>
    <row r="45" spans="1:5" ht="18">
      <c r="A45" s="31">
        <f t="shared" si="1"/>
        <v>97</v>
      </c>
      <c r="B45" s="3" t="s">
        <v>37</v>
      </c>
      <c r="C45" s="3" t="s">
        <v>38</v>
      </c>
      <c r="D45" s="3">
        <v>9</v>
      </c>
      <c r="E45" s="3" t="s">
        <v>179</v>
      </c>
    </row>
    <row r="46" spans="1:5" ht="18">
      <c r="A46" s="30">
        <f t="shared" si="1"/>
        <v>98</v>
      </c>
      <c r="B46" s="3" t="s">
        <v>37</v>
      </c>
      <c r="C46" s="3" t="s">
        <v>38</v>
      </c>
      <c r="D46" s="3">
        <v>9</v>
      </c>
      <c r="E46" s="3"/>
    </row>
    <row r="47" spans="1:5" ht="18">
      <c r="A47" s="30">
        <f t="shared" si="1"/>
        <v>99</v>
      </c>
      <c r="B47" s="3" t="s">
        <v>37</v>
      </c>
      <c r="C47" s="3" t="s">
        <v>38</v>
      </c>
      <c r="D47" s="3">
        <v>9</v>
      </c>
      <c r="E47" s="3"/>
    </row>
    <row r="48" spans="1:5" ht="18">
      <c r="A48" s="30">
        <f t="shared" si="1"/>
        <v>100</v>
      </c>
      <c r="B48" s="3" t="s">
        <v>37</v>
      </c>
      <c r="C48" s="3" t="s">
        <v>38</v>
      </c>
      <c r="D48" s="3">
        <v>9</v>
      </c>
      <c r="E48" s="3"/>
    </row>
    <row r="49" spans="1:5" ht="18">
      <c r="A49" s="30">
        <f t="shared" si="1"/>
        <v>101</v>
      </c>
      <c r="B49" s="3" t="s">
        <v>37</v>
      </c>
      <c r="C49" s="3" t="s">
        <v>38</v>
      </c>
      <c r="D49" s="3">
        <v>10</v>
      </c>
      <c r="E49" s="3"/>
    </row>
    <row r="50" spans="1:5" ht="18">
      <c r="A50" s="30">
        <f t="shared" si="1"/>
        <v>102</v>
      </c>
      <c r="B50" s="3" t="s">
        <v>37</v>
      </c>
      <c r="C50" s="3" t="s">
        <v>38</v>
      </c>
      <c r="D50" s="3">
        <v>10</v>
      </c>
      <c r="E50" s="3"/>
    </row>
    <row r="51" spans="1:5" ht="18">
      <c r="A51" s="30">
        <f t="shared" si="1"/>
        <v>103</v>
      </c>
      <c r="B51" s="3" t="s">
        <v>37</v>
      </c>
      <c r="C51" s="3" t="s">
        <v>38</v>
      </c>
      <c r="D51" s="3">
        <v>10</v>
      </c>
      <c r="E51" s="3" t="s">
        <v>46</v>
      </c>
    </row>
    <row r="52" spans="1:5" ht="18">
      <c r="A52" s="30">
        <f t="shared" si="1"/>
        <v>104</v>
      </c>
      <c r="B52" s="3" t="s">
        <v>37</v>
      </c>
      <c r="C52" s="3" t="s">
        <v>38</v>
      </c>
      <c r="D52" s="3">
        <v>10</v>
      </c>
      <c r="E52" s="3"/>
    </row>
    <row r="53" spans="1:5" ht="18">
      <c r="A53" s="30">
        <f t="shared" si="1"/>
        <v>105</v>
      </c>
      <c r="B53" s="3" t="s">
        <v>37</v>
      </c>
      <c r="C53" s="3" t="s">
        <v>38</v>
      </c>
      <c r="D53" s="3">
        <v>10</v>
      </c>
      <c r="E53" s="3" t="s">
        <v>45</v>
      </c>
    </row>
    <row r="54" spans="1:5" ht="18">
      <c r="A54" s="30">
        <f t="shared" si="1"/>
        <v>106</v>
      </c>
      <c r="B54" s="3" t="s">
        <v>37</v>
      </c>
      <c r="C54" s="3" t="s">
        <v>38</v>
      </c>
      <c r="D54" s="3">
        <v>10</v>
      </c>
      <c r="E54" s="3"/>
    </row>
    <row r="55" spans="1:5" ht="18">
      <c r="A55" s="30">
        <f t="shared" si="1"/>
        <v>107</v>
      </c>
      <c r="B55" s="3" t="s">
        <v>37</v>
      </c>
      <c r="C55" s="3" t="s">
        <v>38</v>
      </c>
      <c r="D55" s="3">
        <v>10</v>
      </c>
      <c r="E55" s="3"/>
    </row>
    <row r="56" spans="1:5" ht="18">
      <c r="A56" s="31">
        <f t="shared" si="1"/>
        <v>108</v>
      </c>
      <c r="B56" s="3" t="s">
        <v>37</v>
      </c>
      <c r="C56" s="3" t="s">
        <v>38</v>
      </c>
      <c r="D56" s="3">
        <v>10</v>
      </c>
      <c r="E56" s="3" t="s">
        <v>44</v>
      </c>
    </row>
    <row r="57" spans="1:5" ht="18">
      <c r="A57" s="30">
        <f t="shared" si="1"/>
        <v>109</v>
      </c>
      <c r="B57" s="3" t="s">
        <v>37</v>
      </c>
      <c r="C57" s="3" t="s">
        <v>43</v>
      </c>
      <c r="D57" s="3">
        <v>10</v>
      </c>
      <c r="E57" s="3" t="s">
        <v>42</v>
      </c>
    </row>
    <row r="58" spans="1:5" ht="18">
      <c r="A58" s="30">
        <f t="shared" si="1"/>
        <v>110</v>
      </c>
      <c r="B58" s="3" t="s">
        <v>37</v>
      </c>
      <c r="C58" s="3" t="s">
        <v>38</v>
      </c>
      <c r="D58" s="3">
        <v>10</v>
      </c>
      <c r="E58" s="3"/>
    </row>
    <row r="59" spans="1:5" ht="18">
      <c r="A59" s="30">
        <f t="shared" si="1"/>
        <v>111</v>
      </c>
      <c r="B59" s="3" t="s">
        <v>37</v>
      </c>
      <c r="C59" s="3" t="s">
        <v>38</v>
      </c>
      <c r="D59" s="3">
        <v>10</v>
      </c>
      <c r="E59" s="3"/>
    </row>
    <row r="60" spans="1:5" ht="18">
      <c r="A60" s="30">
        <f t="shared" si="1"/>
        <v>112</v>
      </c>
      <c r="B60" s="3" t="s">
        <v>37</v>
      </c>
      <c r="C60" s="3" t="s">
        <v>38</v>
      </c>
      <c r="D60" s="3">
        <v>10</v>
      </c>
      <c r="E60" s="3"/>
    </row>
    <row r="61" spans="1:5" ht="18">
      <c r="A61" s="30">
        <f t="shared" si="1"/>
        <v>113</v>
      </c>
      <c r="B61" s="3" t="s">
        <v>37</v>
      </c>
      <c r="C61" s="3" t="s">
        <v>38</v>
      </c>
      <c r="D61" s="3">
        <v>10</v>
      </c>
      <c r="E61" s="3"/>
    </row>
    <row r="62" spans="1:5" ht="18">
      <c r="A62" s="30">
        <f t="shared" si="1"/>
        <v>114</v>
      </c>
      <c r="B62" s="3" t="s">
        <v>37</v>
      </c>
      <c r="C62" s="3" t="s">
        <v>38</v>
      </c>
      <c r="D62" s="3">
        <v>10</v>
      </c>
      <c r="E62" s="3"/>
    </row>
    <row r="63" spans="1:5" ht="18">
      <c r="A63" s="30">
        <f t="shared" si="1"/>
        <v>115</v>
      </c>
      <c r="B63" s="3" t="s">
        <v>37</v>
      </c>
      <c r="C63" s="32" t="s">
        <v>38</v>
      </c>
      <c r="D63" s="3">
        <v>10</v>
      </c>
      <c r="E63" s="3"/>
    </row>
    <row r="64" spans="1:5" ht="18">
      <c r="A64" s="30">
        <f t="shared" si="1"/>
        <v>116</v>
      </c>
      <c r="B64" s="3" t="s">
        <v>37</v>
      </c>
      <c r="C64" s="32" t="s">
        <v>38</v>
      </c>
      <c r="D64" s="3">
        <v>10</v>
      </c>
      <c r="E64" s="3"/>
    </row>
    <row r="65" spans="1:5" ht="18">
      <c r="A65" s="30">
        <f t="shared" si="1"/>
        <v>117</v>
      </c>
      <c r="B65" s="3" t="s">
        <v>37</v>
      </c>
      <c r="C65" s="32" t="s">
        <v>38</v>
      </c>
      <c r="D65" s="3">
        <v>9</v>
      </c>
      <c r="E65" s="3"/>
    </row>
    <row r="66" spans="1:5" ht="18">
      <c r="A66" s="30">
        <f t="shared" si="1"/>
        <v>118</v>
      </c>
      <c r="B66" s="3" t="s">
        <v>37</v>
      </c>
      <c r="C66" s="32" t="s">
        <v>38</v>
      </c>
      <c r="D66" s="3">
        <v>10</v>
      </c>
      <c r="E66" s="3"/>
    </row>
    <row r="67" spans="1:5" ht="18">
      <c r="A67" s="30">
        <f t="shared" si="1"/>
        <v>119</v>
      </c>
      <c r="B67" s="3" t="s">
        <v>37</v>
      </c>
      <c r="C67" s="32" t="s">
        <v>38</v>
      </c>
      <c r="D67" s="3">
        <v>10</v>
      </c>
      <c r="E67" s="3"/>
    </row>
    <row r="68" spans="1:5" ht="18">
      <c r="A68" s="5">
        <f t="shared" si="1"/>
        <v>120</v>
      </c>
      <c r="B68" s="3" t="s">
        <v>40</v>
      </c>
      <c r="C68" s="32" t="s">
        <v>36</v>
      </c>
      <c r="D68" s="3">
        <v>10</v>
      </c>
      <c r="E68" s="3" t="s">
        <v>41</v>
      </c>
    </row>
    <row r="69" spans="1:5" ht="18">
      <c r="A69" s="33">
        <f t="shared" si="1"/>
        <v>121</v>
      </c>
      <c r="B69" s="3" t="s">
        <v>40</v>
      </c>
      <c r="C69" s="32" t="s">
        <v>39</v>
      </c>
      <c r="D69" s="3">
        <v>10</v>
      </c>
      <c r="E69" s="3"/>
    </row>
    <row r="70" spans="1:5" ht="18">
      <c r="A70" s="30">
        <f t="shared" si="1"/>
        <v>122</v>
      </c>
      <c r="B70" s="3" t="s">
        <v>37</v>
      </c>
      <c r="C70" s="32" t="s">
        <v>38</v>
      </c>
      <c r="D70" s="3">
        <v>10</v>
      </c>
      <c r="E70" s="3"/>
    </row>
    <row r="71" spans="1:5" ht="18">
      <c r="A71" s="30">
        <f t="shared" si="1"/>
        <v>123</v>
      </c>
      <c r="B71" s="3" t="s">
        <v>37</v>
      </c>
      <c r="C71" s="32" t="s">
        <v>38</v>
      </c>
      <c r="D71" s="3">
        <v>10</v>
      </c>
      <c r="E71" s="3"/>
    </row>
    <row r="72" spans="1:5" ht="18">
      <c r="A72" s="30">
        <f t="shared" si="1"/>
        <v>124</v>
      </c>
      <c r="B72" s="3" t="s">
        <v>37</v>
      </c>
      <c r="C72" s="32" t="s">
        <v>38</v>
      </c>
      <c r="D72" s="3">
        <v>10</v>
      </c>
      <c r="E72" s="3"/>
    </row>
    <row r="73" spans="1:5" ht="18">
      <c r="A73" s="31">
        <f t="shared" si="1"/>
        <v>125</v>
      </c>
      <c r="B73" s="3" t="s">
        <v>37</v>
      </c>
      <c r="C73" s="32" t="s">
        <v>36</v>
      </c>
      <c r="D73" s="3">
        <v>10</v>
      </c>
      <c r="E73" s="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68"/>
  <sheetViews>
    <sheetView zoomScaleNormal="100" workbookViewId="0">
      <selection activeCell="I24" sqref="I24"/>
    </sheetView>
  </sheetViews>
  <sheetFormatPr baseColWidth="10" defaultRowHeight="18"/>
  <cols>
    <col min="1" max="1" width="13.125" style="2" customWidth="1"/>
    <col min="2" max="2" width="19.25" style="2" customWidth="1"/>
    <col min="3" max="3" width="10.625" style="2"/>
    <col min="4" max="4" width="21.125" style="2" customWidth="1"/>
    <col min="5" max="5" width="16.125" style="2" customWidth="1"/>
    <col min="6" max="6" width="17.75" style="2" customWidth="1"/>
    <col min="7" max="7" width="13.25" style="2" customWidth="1"/>
    <col min="8" max="8" width="19.75" style="2" customWidth="1"/>
    <col min="9" max="9" width="22.5" style="2" customWidth="1"/>
    <col min="10" max="10" width="18.5" style="2" customWidth="1"/>
    <col min="11" max="11" width="18.625" style="2" customWidth="1"/>
    <col min="12" max="12" width="26.875" style="2" customWidth="1"/>
    <col min="13" max="13" width="22.125" style="2" customWidth="1"/>
    <col min="14" max="14" width="25.125" style="2" customWidth="1"/>
    <col min="15" max="15" width="13.5" style="2" customWidth="1"/>
    <col min="16" max="16" width="18.625" style="2" customWidth="1"/>
    <col min="17" max="17" width="17.625" style="2" customWidth="1"/>
    <col min="18" max="18" width="26.75" style="2" customWidth="1"/>
    <col min="19" max="19" width="11.875" style="2" bestFit="1" customWidth="1"/>
    <col min="20" max="20" width="8.25" style="2" bestFit="1" customWidth="1"/>
    <col min="21" max="21" width="9.625" style="2" bestFit="1" customWidth="1"/>
    <col min="22" max="23" width="10.625" style="2"/>
    <col min="24" max="24" width="9.75" style="2" bestFit="1" customWidth="1"/>
    <col min="25" max="25" width="8.25" style="2" bestFit="1" customWidth="1"/>
    <col min="26" max="26" width="10.625" style="2"/>
    <col min="27" max="27" width="8.75" style="2" bestFit="1" customWidth="1"/>
    <col min="28" max="16384" width="10.625" style="2"/>
  </cols>
  <sheetData>
    <row r="1" spans="1:29" ht="26">
      <c r="A1" s="40" t="s">
        <v>21</v>
      </c>
    </row>
    <row r="2" spans="1:29" ht="21">
      <c r="A2" s="42" t="s">
        <v>20</v>
      </c>
      <c r="B2" s="42"/>
      <c r="C2" s="47" t="s">
        <v>19</v>
      </c>
      <c r="D2" s="47"/>
      <c r="E2" s="47"/>
      <c r="F2" s="51" t="s">
        <v>18</v>
      </c>
      <c r="G2" s="52"/>
      <c r="H2" s="52"/>
      <c r="I2" s="56"/>
      <c r="P2" s="56"/>
      <c r="Q2" s="56"/>
      <c r="R2" s="56"/>
    </row>
    <row r="3" spans="1:29">
      <c r="A3" s="43"/>
      <c r="B3" s="43"/>
      <c r="C3" s="48"/>
      <c r="D3" s="48"/>
      <c r="E3" s="48"/>
      <c r="F3" s="52"/>
      <c r="G3" s="52"/>
      <c r="H3" s="52"/>
    </row>
    <row r="4" spans="1:29">
      <c r="A4" s="43"/>
      <c r="B4" s="43"/>
      <c r="C4" s="48"/>
      <c r="D4" s="48"/>
      <c r="E4" s="48"/>
      <c r="F4" s="52"/>
      <c r="G4" s="52"/>
      <c r="H4" s="52"/>
    </row>
    <row r="5" spans="1:29">
      <c r="A5" s="44" t="s">
        <v>17</v>
      </c>
      <c r="B5" s="44" t="s">
        <v>16</v>
      </c>
      <c r="C5" s="49" t="s">
        <v>17</v>
      </c>
      <c r="D5" s="49" t="s">
        <v>16</v>
      </c>
      <c r="E5" s="49" t="s">
        <v>3</v>
      </c>
      <c r="F5" s="53" t="s">
        <v>17</v>
      </c>
      <c r="G5" s="53" t="s">
        <v>16</v>
      </c>
      <c r="H5" s="53" t="s">
        <v>2</v>
      </c>
      <c r="Q5" s="41"/>
      <c r="R5" s="41"/>
      <c r="AB5" s="41"/>
      <c r="AC5" s="41"/>
    </row>
    <row r="6" spans="1:29">
      <c r="A6" s="45"/>
      <c r="B6" s="43"/>
      <c r="C6" s="48"/>
      <c r="D6" s="48"/>
      <c r="E6" s="48"/>
      <c r="F6" s="52"/>
      <c r="G6" s="52"/>
      <c r="H6" s="52"/>
    </row>
    <row r="7" spans="1:29">
      <c r="A7" s="46">
        <v>1058.01</v>
      </c>
      <c r="B7" s="43">
        <f>(SQRT(2*PI())*A7*A9)</f>
        <v>2669.2495060400115</v>
      </c>
      <c r="C7" s="50">
        <v>738.24199999999996</v>
      </c>
      <c r="D7" s="48">
        <f>(SQRT(2*PI())*C7*C9)</f>
        <v>1782.2907549596653</v>
      </c>
      <c r="E7" s="48">
        <f>(D7/B7)*100</f>
        <v>66.771231049277162</v>
      </c>
      <c r="F7" s="54">
        <v>561.51599999999996</v>
      </c>
      <c r="G7" s="52">
        <f>(SQRT(2*PI())*F7*F9)</f>
        <v>1374.1158478273721</v>
      </c>
      <c r="H7" s="52">
        <f>(G7/B7)*100</f>
        <v>51.479483080094433</v>
      </c>
    </row>
    <row r="8" spans="1:29">
      <c r="A8" s="46">
        <v>216.70099999999999</v>
      </c>
      <c r="B8" s="43"/>
      <c r="C8" s="50">
        <v>216.60900000000001</v>
      </c>
      <c r="D8" s="48"/>
      <c r="E8" s="48"/>
      <c r="F8" s="54">
        <v>216.63300000000001</v>
      </c>
      <c r="G8" s="52"/>
      <c r="H8" s="52"/>
    </row>
    <row r="9" spans="1:29">
      <c r="A9" s="46">
        <v>1.0064900000000001</v>
      </c>
      <c r="B9" s="43"/>
      <c r="C9" s="50">
        <v>0.96314100000000002</v>
      </c>
      <c r="D9" s="48"/>
      <c r="E9" s="48"/>
      <c r="F9" s="54">
        <v>0.97627299999999995</v>
      </c>
      <c r="G9" s="52"/>
      <c r="H9" s="52"/>
    </row>
    <row r="10" spans="1:29">
      <c r="A10" s="43"/>
      <c r="B10" s="43"/>
      <c r="C10" s="48"/>
      <c r="D10" s="48"/>
      <c r="E10" s="48"/>
      <c r="F10" s="52"/>
      <c r="G10" s="52"/>
      <c r="H10" s="52"/>
    </row>
    <row r="11" spans="1:29">
      <c r="A11" s="46">
        <v>245.422</v>
      </c>
      <c r="B11" s="43">
        <f>(SQRT(2*PI())*A11*A13)</f>
        <v>715.24718371007555</v>
      </c>
      <c r="C11" s="50">
        <v>175.57300000000001</v>
      </c>
      <c r="D11" s="48">
        <f>(SQRT(2*PI())*C11*C13)</f>
        <v>535.77757091808212</v>
      </c>
      <c r="E11" s="48">
        <f>(D11/B11)*100</f>
        <v>74.908029436612054</v>
      </c>
      <c r="F11" s="54">
        <v>151.24</v>
      </c>
      <c r="G11" s="52">
        <f>(SQRT(2*PI())*F11*F13)</f>
        <v>397.41310908551833</v>
      </c>
      <c r="H11" s="52">
        <f>(G11/B11)*100</f>
        <v>55.563044236551541</v>
      </c>
    </row>
    <row r="12" spans="1:29">
      <c r="A12" s="46">
        <v>530.25</v>
      </c>
      <c r="B12" s="43"/>
      <c r="C12" s="50">
        <v>530.38</v>
      </c>
      <c r="D12" s="48"/>
      <c r="E12" s="48"/>
      <c r="F12" s="54">
        <v>530.279</v>
      </c>
      <c r="G12" s="52"/>
      <c r="H12" s="52"/>
    </row>
    <row r="13" spans="1:29">
      <c r="A13" s="46">
        <v>1.16266</v>
      </c>
      <c r="B13" s="43"/>
      <c r="C13" s="50">
        <v>1.2174100000000001</v>
      </c>
      <c r="D13" s="48"/>
      <c r="E13" s="48"/>
      <c r="F13" s="54">
        <v>1.0483</v>
      </c>
      <c r="G13" s="52"/>
      <c r="H13" s="52"/>
    </row>
    <row r="14" spans="1:29">
      <c r="A14" s="43"/>
      <c r="B14" s="43"/>
      <c r="C14" s="48"/>
      <c r="D14" s="48"/>
      <c r="E14" s="48"/>
      <c r="F14" s="52"/>
      <c r="G14" s="52"/>
      <c r="H14" s="52"/>
    </row>
    <row r="15" spans="1:29">
      <c r="A15" s="46">
        <v>987.40499999999997</v>
      </c>
      <c r="B15" s="43">
        <f>(SQRT(2*PI())*A15*A17)</f>
        <v>2595.0233184316107</v>
      </c>
      <c r="C15" s="50">
        <v>684.86599999999999</v>
      </c>
      <c r="D15" s="48">
        <f>(SQRT(2*PI())*C15*C17)</f>
        <v>1849.9207475762689</v>
      </c>
      <c r="E15" s="48">
        <f t="shared" ref="E15" si="0">(D15/B15)*100</f>
        <v>71.287249499335161</v>
      </c>
      <c r="F15" s="54">
        <v>525.327</v>
      </c>
      <c r="G15" s="52">
        <f>(SQRT(2*PI())*F15*F17)</f>
        <v>1441.0000415637455</v>
      </c>
      <c r="H15" s="52">
        <f>(G15/B15)*100</f>
        <v>55.529367745129242</v>
      </c>
    </row>
    <row r="16" spans="1:29">
      <c r="A16" s="46">
        <v>711.36199999999997</v>
      </c>
      <c r="B16" s="43"/>
      <c r="C16" s="50">
        <v>711.38099999999997</v>
      </c>
      <c r="D16" s="48"/>
      <c r="E16" s="48"/>
      <c r="F16" s="54">
        <v>711.38599999999997</v>
      </c>
      <c r="G16" s="52"/>
      <c r="H16" s="52"/>
    </row>
    <row r="17" spans="1:9">
      <c r="A17" s="46">
        <v>1.04847</v>
      </c>
      <c r="B17" s="43"/>
      <c r="C17" s="50">
        <v>1.0775999999999999</v>
      </c>
      <c r="D17" s="48"/>
      <c r="E17" s="48"/>
      <c r="F17" s="54">
        <v>1.09432</v>
      </c>
      <c r="G17" s="52"/>
      <c r="H17" s="52"/>
    </row>
    <row r="18" spans="1:9">
      <c r="A18" s="43"/>
      <c r="B18" s="43"/>
      <c r="C18" s="48"/>
      <c r="D18" s="48"/>
      <c r="E18" s="48"/>
      <c r="F18" s="52"/>
      <c r="G18" s="52"/>
      <c r="H18" s="52"/>
    </row>
    <row r="19" spans="1:9">
      <c r="A19" s="46">
        <v>406.65600000000001</v>
      </c>
      <c r="B19" s="43">
        <f>(SQRT(2*PI())*A19*A21)</f>
        <v>1191.5725348580847</v>
      </c>
      <c r="C19" s="50">
        <v>322.78899999999999</v>
      </c>
      <c r="D19" s="48">
        <f>(SQRT(2*PI())*C19*C21)</f>
        <v>907.54860421332216</v>
      </c>
      <c r="E19" s="48">
        <f>(D19/B19)*100</f>
        <v>76.163941150373233</v>
      </c>
      <c r="F19" s="52"/>
      <c r="G19" s="52"/>
      <c r="H19" s="52"/>
    </row>
    <row r="20" spans="1:9">
      <c r="A20" s="46">
        <v>867.30600000000004</v>
      </c>
      <c r="B20" s="43"/>
      <c r="C20" s="50">
        <v>867.21400000000006</v>
      </c>
      <c r="D20" s="48"/>
      <c r="E20" s="48"/>
      <c r="F20" s="52"/>
      <c r="G20" s="52"/>
      <c r="H20" s="52"/>
    </row>
    <row r="21" spans="1:9">
      <c r="A21" s="46">
        <v>1.1689700000000001</v>
      </c>
      <c r="B21" s="43"/>
      <c r="C21" s="50">
        <v>1.1216600000000001</v>
      </c>
      <c r="D21" s="48"/>
      <c r="E21" s="48"/>
      <c r="F21" s="52"/>
      <c r="G21" s="52"/>
      <c r="H21" s="52"/>
    </row>
    <row r="22" spans="1:9">
      <c r="A22" s="43"/>
      <c r="B22" s="43"/>
      <c r="C22" s="48"/>
      <c r="D22" s="48"/>
      <c r="E22" s="48"/>
      <c r="F22" s="52"/>
      <c r="G22" s="52"/>
      <c r="H22" s="52"/>
    </row>
    <row r="23" spans="1:9">
      <c r="A23" s="46">
        <v>2907.56</v>
      </c>
      <c r="B23" s="43">
        <f>(SQRT(2*PI())*A23*A25)</f>
        <v>9818.9898700592385</v>
      </c>
      <c r="C23" s="50">
        <v>2356.73</v>
      </c>
      <c r="D23" s="48">
        <f>(SQRT(2*PI())*C23*C25)</f>
        <v>7510.3724658742385</v>
      </c>
      <c r="E23" s="48">
        <f>(D23/B23)*100</f>
        <v>76.488239271693317</v>
      </c>
      <c r="F23" s="52"/>
      <c r="G23" s="52"/>
      <c r="H23" s="52"/>
    </row>
    <row r="24" spans="1:9">
      <c r="A24" s="46">
        <v>1348.5</v>
      </c>
      <c r="B24" s="43"/>
      <c r="C24" s="50">
        <v>1348.47</v>
      </c>
      <c r="D24" s="48"/>
      <c r="E24" s="48"/>
      <c r="F24" s="52"/>
      <c r="G24" s="52"/>
      <c r="H24" s="52"/>
    </row>
    <row r="25" spans="1:9">
      <c r="A25" s="46">
        <v>1.3472500000000001</v>
      </c>
      <c r="B25" s="43"/>
      <c r="C25" s="50">
        <v>1.2713399999999999</v>
      </c>
      <c r="D25" s="48"/>
      <c r="E25" s="48"/>
      <c r="F25" s="52"/>
      <c r="G25" s="52"/>
      <c r="H25" s="52"/>
    </row>
    <row r="26" spans="1:9">
      <c r="A26" s="43"/>
      <c r="B26" s="43"/>
      <c r="C26" s="48"/>
      <c r="D26" s="48"/>
      <c r="E26" s="48"/>
      <c r="F26" s="52"/>
      <c r="G26" s="52"/>
      <c r="H26" s="52"/>
    </row>
    <row r="27" spans="1:9">
      <c r="A27" s="44" t="s">
        <v>192</v>
      </c>
      <c r="B27" s="43"/>
      <c r="C27" s="48"/>
      <c r="D27" s="48"/>
      <c r="E27" s="57">
        <f>(E7+E11+E15+E19+E23)/5</f>
        <v>73.123738081458185</v>
      </c>
      <c r="F27" s="52"/>
      <c r="G27" s="52"/>
      <c r="H27" s="58">
        <f>(H7+H11+H15)/3</f>
        <v>54.19063168725841</v>
      </c>
      <c r="I27" s="62"/>
    </row>
    <row r="29" spans="1:9">
      <c r="G29" s="41"/>
      <c r="I29" s="63"/>
    </row>
    <row r="33" spans="3:21">
      <c r="C33" s="41"/>
    </row>
    <row r="37" spans="3:21">
      <c r="C37" s="41"/>
    </row>
    <row r="38" spans="3:21">
      <c r="C38" s="41"/>
      <c r="D38" s="8"/>
    </row>
    <row r="39" spans="3:21">
      <c r="C39" s="41"/>
      <c r="D39" s="8"/>
    </row>
    <row r="40" spans="3:21">
      <c r="C40" s="41"/>
      <c r="D40" s="8"/>
    </row>
    <row r="41" spans="3:21">
      <c r="C41" s="41"/>
    </row>
    <row r="46" spans="3:21">
      <c r="U46" s="8"/>
    </row>
    <row r="47" spans="3:21">
      <c r="U47" s="8"/>
    </row>
    <row r="48" spans="3:21">
      <c r="U48" s="8"/>
    </row>
    <row r="61" spans="3:8">
      <c r="C61" s="41"/>
    </row>
    <row r="62" spans="3:8">
      <c r="C62" s="41"/>
      <c r="D62" s="8"/>
      <c r="H62" s="8"/>
    </row>
    <row r="63" spans="3:8">
      <c r="C63" s="41"/>
      <c r="D63" s="8"/>
      <c r="H63" s="8"/>
    </row>
    <row r="64" spans="3:8">
      <c r="C64" s="41"/>
      <c r="D64" s="8"/>
      <c r="H64" s="8"/>
    </row>
    <row r="65" spans="3:8">
      <c r="C65" s="41"/>
    </row>
    <row r="66" spans="3:8">
      <c r="C66" s="41"/>
      <c r="D66" s="8"/>
      <c r="H66" s="8"/>
    </row>
    <row r="67" spans="3:8">
      <c r="C67" s="41"/>
      <c r="D67" s="8"/>
      <c r="H67" s="8"/>
    </row>
    <row r="68" spans="3:8">
      <c r="C68" s="41"/>
      <c r="D68" s="8"/>
      <c r="H6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22"/>
  <sheetViews>
    <sheetView zoomScale="110" zoomScaleNormal="110" workbookViewId="0">
      <selection activeCell="D22" sqref="D22"/>
    </sheetView>
  </sheetViews>
  <sheetFormatPr baseColWidth="10" defaultRowHeight="18"/>
  <cols>
    <col min="1" max="1" width="13.875" bestFit="1" customWidth="1"/>
    <col min="2" max="2" width="12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60" t="s">
        <v>170</v>
      </c>
      <c r="B1" s="60" t="s">
        <v>171</v>
      </c>
      <c r="C1" s="59"/>
      <c r="D1" s="26" t="s">
        <v>90</v>
      </c>
    </row>
    <row r="2" spans="1:4">
      <c r="A2" s="61">
        <v>3791110</v>
      </c>
      <c r="B2" s="61">
        <v>635655</v>
      </c>
      <c r="C2" s="59"/>
    </row>
    <row r="3" spans="1:4">
      <c r="A3" s="59"/>
      <c r="B3" s="59"/>
      <c r="C3" s="59"/>
    </row>
    <row r="4" spans="1:4">
      <c r="A4" s="60" t="s">
        <v>172</v>
      </c>
      <c r="B4" s="60" t="s">
        <v>173</v>
      </c>
      <c r="C4" s="60" t="s">
        <v>175</v>
      </c>
      <c r="D4" t="s">
        <v>177</v>
      </c>
    </row>
    <row r="5" spans="1:4">
      <c r="A5" s="59">
        <v>0.73124</v>
      </c>
      <c r="B5" s="59">
        <v>0.54191</v>
      </c>
      <c r="C5" s="59">
        <f>(A5/B5)*(B2/A2)*100</f>
        <v>22.624961894848962</v>
      </c>
    </row>
    <row r="6" spans="1:4">
      <c r="A6" s="60" t="s">
        <v>174</v>
      </c>
      <c r="B6" s="60" t="s">
        <v>173</v>
      </c>
      <c r="C6" s="60" t="s">
        <v>176</v>
      </c>
      <c r="D6" t="s">
        <v>178</v>
      </c>
    </row>
    <row r="7" spans="1:4">
      <c r="A7" s="59">
        <v>0.22700000000000001</v>
      </c>
      <c r="B7" s="59">
        <v>0.54191</v>
      </c>
      <c r="C7" s="59">
        <f>(A7*B7*A2)/B2</f>
        <v>0.73366523564307684</v>
      </c>
    </row>
    <row r="8" spans="1:4">
      <c r="A8" s="26"/>
      <c r="B8" s="26"/>
      <c r="C8" s="26"/>
    </row>
    <row r="16" spans="1:4">
      <c r="A16" s="35"/>
    </row>
    <row r="17" spans="1:3">
      <c r="A17" s="22"/>
    </row>
    <row r="18" spans="1:3">
      <c r="A18" s="26"/>
      <c r="B18" s="26"/>
    </row>
    <row r="19" spans="1:3">
      <c r="A19" s="24"/>
    </row>
    <row r="20" spans="1:3">
      <c r="B20" s="39"/>
    </row>
    <row r="21" spans="1:3">
      <c r="A21" s="26"/>
      <c r="B21" s="26"/>
      <c r="C21" s="26"/>
    </row>
    <row r="22" spans="1:3">
      <c r="A22" s="25"/>
      <c r="C22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F21"/>
  <sheetViews>
    <sheetView workbookViewId="0">
      <selection activeCell="F15" sqref="F15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1" t="s">
        <v>169</v>
      </c>
      <c r="B1" s="5" t="s">
        <v>168</v>
      </c>
      <c r="C1" s="5" t="s">
        <v>167</v>
      </c>
      <c r="D1" s="5" t="s">
        <v>1</v>
      </c>
      <c r="E1" s="5" t="s">
        <v>166</v>
      </c>
      <c r="F1" s="5" t="s">
        <v>90</v>
      </c>
    </row>
    <row r="2" spans="1:6" ht="18">
      <c r="B2" s="23">
        <v>704.24099999999999</v>
      </c>
      <c r="C2" s="23">
        <v>419.63099999999997</v>
      </c>
      <c r="D2" s="3">
        <f>B5/C5</f>
        <v>1.6177835675840071</v>
      </c>
      <c r="E2" s="3">
        <f>(D2+D7)/2</f>
        <v>1.6109990424331131</v>
      </c>
    </row>
    <row r="3" spans="1:6" ht="18">
      <c r="B3" s="23">
        <v>247.69300000000001</v>
      </c>
      <c r="C3" s="23">
        <v>247.75299999999999</v>
      </c>
    </row>
    <row r="4" spans="1:6" ht="18">
      <c r="B4" s="23">
        <v>1.01153</v>
      </c>
      <c r="C4" s="23">
        <v>1.0493300000000001</v>
      </c>
    </row>
    <row r="5" spans="1:6" ht="18">
      <c r="B5" s="3">
        <f>SQRT(2*PI())*B2*B4</f>
        <v>1785.6239704981688</v>
      </c>
      <c r="C5" s="3">
        <f>SQRT(2*PI())*C2*C4</f>
        <v>1103.7471305044926</v>
      </c>
    </row>
    <row r="7" spans="1:6" ht="18">
      <c r="A7" s="7"/>
      <c r="B7" s="23">
        <v>122.63</v>
      </c>
      <c r="C7" s="23">
        <v>71.771299999999997</v>
      </c>
      <c r="D7" s="3">
        <f>B10/C10</f>
        <v>1.6042145172822191</v>
      </c>
      <c r="F7" s="3" t="s">
        <v>194</v>
      </c>
    </row>
    <row r="8" spans="1:6" ht="18">
      <c r="A8" s="7"/>
      <c r="B8" s="23">
        <v>1045.81</v>
      </c>
      <c r="C8" s="23">
        <v>1046.1500000000001</v>
      </c>
      <c r="F8" s="3" t="s">
        <v>165</v>
      </c>
    </row>
    <row r="9" spans="1:6" ht="18">
      <c r="B9" s="23">
        <v>1.45153</v>
      </c>
      <c r="C9" s="23">
        <v>1.546</v>
      </c>
    </row>
    <row r="10" spans="1:6" ht="18">
      <c r="B10" s="3">
        <f>SQRT(2*PI())*B7*B9</f>
        <v>446.18265008383588</v>
      </c>
      <c r="C10" s="3">
        <f>SQRT(2*PI())*C7*C9</f>
        <v>278.13153744533895</v>
      </c>
    </row>
    <row r="12" spans="1:6" ht="18">
      <c r="A12" s="5"/>
    </row>
    <row r="13" spans="1:6" ht="18">
      <c r="A13" s="20"/>
      <c r="B13" s="22"/>
      <c r="C13" s="6"/>
      <c r="D13" s="3"/>
      <c r="F13" s="3"/>
    </row>
    <row r="14" spans="1:6" ht="18">
      <c r="A14" s="5"/>
      <c r="B14" s="22"/>
      <c r="C14" s="6"/>
      <c r="D14" s="7"/>
      <c r="F14" s="3"/>
    </row>
    <row r="15" spans="1:6" ht="18">
      <c r="B15" s="22"/>
      <c r="C15" s="6"/>
      <c r="D15" s="7"/>
    </row>
    <row r="16" spans="1:6" ht="18">
      <c r="B16" s="3"/>
      <c r="C16" s="3"/>
      <c r="D16" s="7"/>
    </row>
    <row r="18" spans="2:4" ht="18">
      <c r="B18" s="6"/>
      <c r="C18" s="6"/>
      <c r="D18" s="3"/>
    </row>
    <row r="19" spans="2:4" ht="18">
      <c r="B19" s="6"/>
      <c r="C19" s="6"/>
      <c r="D19" s="7"/>
    </row>
    <row r="20" spans="2:4" ht="18">
      <c r="B20" s="6"/>
      <c r="C20" s="6"/>
      <c r="D20" s="7"/>
    </row>
    <row r="21" spans="2:4" ht="18">
      <c r="B21" s="3"/>
      <c r="C21" s="3"/>
      <c r="D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24"/>
  <sheetViews>
    <sheetView tabSelected="1" workbookViewId="0">
      <selection activeCell="E13" sqref="E13"/>
    </sheetView>
  </sheetViews>
  <sheetFormatPr baseColWidth="10" defaultRowHeight="16"/>
  <cols>
    <col min="1" max="1" width="23.37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21">
      <c r="A1" s="64" t="s">
        <v>200</v>
      </c>
    </row>
    <row r="2" spans="1:7" ht="18">
      <c r="B2" s="5" t="s">
        <v>187</v>
      </c>
      <c r="C2" s="5" t="s">
        <v>164</v>
      </c>
      <c r="D2" s="5" t="s">
        <v>163</v>
      </c>
      <c r="E2" s="5" t="s">
        <v>202</v>
      </c>
      <c r="F2" s="5" t="s">
        <v>90</v>
      </c>
    </row>
    <row r="3" spans="1:7" ht="18">
      <c r="A3" s="3"/>
      <c r="B3" s="3">
        <v>1.611</v>
      </c>
      <c r="C3" s="22">
        <v>258102</v>
      </c>
      <c r="D3" s="23">
        <v>1107360</v>
      </c>
      <c r="E3" s="2">
        <f>(C3/D3)*B3*100</f>
        <v>37.548974317295183</v>
      </c>
      <c r="F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3:4" ht="18">
      <c r="D17" s="3"/>
    </row>
    <row r="24" spans="3:4" ht="18">
      <c r="C24" s="2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8B-B000-CD4E-AF7C-ED2D630E20AD}">
  <dimension ref="A1:E2"/>
  <sheetViews>
    <sheetView workbookViewId="0">
      <selection activeCell="G21" sqref="G21"/>
    </sheetView>
  </sheetViews>
  <sheetFormatPr baseColWidth="10" defaultRowHeight="18"/>
  <cols>
    <col min="1" max="1" width="17.75" customWidth="1"/>
  </cols>
  <sheetData>
    <row r="1" spans="1:5">
      <c r="A1" s="35" t="s">
        <v>201</v>
      </c>
      <c r="B1" t="s">
        <v>196</v>
      </c>
      <c r="C1" t="s">
        <v>197</v>
      </c>
      <c r="D1" t="s">
        <v>198</v>
      </c>
      <c r="E1" t="s">
        <v>199</v>
      </c>
    </row>
    <row r="2" spans="1:5">
      <c r="B2" s="22"/>
      <c r="C2" s="23">
        <v>1107360</v>
      </c>
      <c r="D2">
        <v>0.45390000000000003</v>
      </c>
      <c r="E2">
        <f>(1/D2)*(B2/C2)*100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5F47-D2FE-7143-818C-1205758ECD6B}">
  <dimension ref="A1:G8"/>
  <sheetViews>
    <sheetView workbookViewId="0">
      <selection activeCell="G25" sqref="G25"/>
    </sheetView>
  </sheetViews>
  <sheetFormatPr baseColWidth="10" defaultRowHeight="18"/>
  <cols>
    <col min="1" max="1" width="14.875" customWidth="1"/>
  </cols>
  <sheetData>
    <row r="1" spans="1:7">
      <c r="A1" s="26" t="s">
        <v>181</v>
      </c>
      <c r="B1" s="26" t="s">
        <v>182</v>
      </c>
      <c r="C1" s="26" t="s">
        <v>186</v>
      </c>
      <c r="D1" s="26" t="s">
        <v>183</v>
      </c>
      <c r="E1" s="26" t="s">
        <v>184</v>
      </c>
      <c r="F1" s="26" t="s">
        <v>185</v>
      </c>
      <c r="G1" s="26" t="s">
        <v>90</v>
      </c>
    </row>
    <row r="2" spans="1:7">
      <c r="B2">
        <v>30033</v>
      </c>
      <c r="C2" s="22">
        <v>1107360</v>
      </c>
      <c r="D2">
        <v>1.611</v>
      </c>
      <c r="E2">
        <v>0.45390000000000003</v>
      </c>
      <c r="F2">
        <f>(D2/E2)*(B2/C2)*100</f>
        <v>9.6259863583662</v>
      </c>
    </row>
    <row r="8" spans="1:7">
      <c r="A8" s="26" t="s">
        <v>195</v>
      </c>
      <c r="C8" s="23"/>
      <c r="F8" s="55" t="e">
        <f>(1/(E2*E2))*(B8/C8)*100</f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D87E-3B64-C24F-AC59-0C835EBF5EDA}">
  <dimension ref="A1:D13"/>
  <sheetViews>
    <sheetView workbookViewId="0">
      <selection activeCell="H29" sqref="H29"/>
    </sheetView>
  </sheetViews>
  <sheetFormatPr baseColWidth="10" defaultRowHeight="18"/>
  <cols>
    <col min="2" max="2" width="12.5" customWidth="1"/>
  </cols>
  <sheetData>
    <row r="1" spans="1:4">
      <c r="A1" t="s">
        <v>189</v>
      </c>
      <c r="B1" t="s">
        <v>190</v>
      </c>
      <c r="D1" t="s">
        <v>191</v>
      </c>
    </row>
    <row r="3" spans="1:4">
      <c r="A3" s="22">
        <v>771.99599999999998</v>
      </c>
      <c r="B3" s="24">
        <v>888.31399999999996</v>
      </c>
    </row>
    <row r="4" spans="1:4">
      <c r="A4" s="22">
        <v>383.93599999999998</v>
      </c>
      <c r="B4" s="24">
        <v>383.96199999999999</v>
      </c>
    </row>
    <row r="5" spans="1:4">
      <c r="A5" s="22">
        <v>0.97599599999999997</v>
      </c>
      <c r="B5" s="24">
        <v>0.92991699999999999</v>
      </c>
    </row>
    <row r="7" spans="1:4">
      <c r="A7">
        <f>SQRT(2*PI())*A3*A5</f>
        <v>1888.6566930379788</v>
      </c>
      <c r="B7">
        <f>SQRT(2*PI())*B3*B5</f>
        <v>2070.6210660519237</v>
      </c>
      <c r="D7">
        <f>A7/B7</f>
        <v>0.91212087233281247</v>
      </c>
    </row>
    <row r="9" spans="1:4">
      <c r="A9" s="22">
        <v>231.80199999999999</v>
      </c>
      <c r="B9" s="24">
        <v>281.78399999999999</v>
      </c>
    </row>
    <row r="10" spans="1:4">
      <c r="A10" s="22">
        <v>643.24699999999996</v>
      </c>
      <c r="B10" s="24">
        <v>643.19299999999998</v>
      </c>
    </row>
    <row r="11" spans="1:4">
      <c r="A11" s="22">
        <v>0.93245599999999995</v>
      </c>
      <c r="B11" s="24">
        <v>1.00098</v>
      </c>
    </row>
    <row r="13" spans="1:4">
      <c r="A13">
        <f>SQRT(2*PI())*A9*A11</f>
        <v>541.79558379850221</v>
      </c>
      <c r="B13">
        <f>SQRT(2*PI())*B9*B11</f>
        <v>707.01994292552558</v>
      </c>
      <c r="D13">
        <f>A13/B13</f>
        <v>0.76630877137163389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Tri runs</vt:lpstr>
      <vt:lpstr>Tri runs MANIP</vt:lpstr>
      <vt:lpstr>Eff 82Ga</vt:lpstr>
      <vt:lpstr>Pn 82Ga</vt:lpstr>
      <vt:lpstr>Eff 84Ga</vt:lpstr>
      <vt:lpstr>&lt;n&gt; 84Ga</vt:lpstr>
      <vt:lpstr>P1n 84Ga</vt:lpstr>
      <vt:lpstr>P2n 84Ga</vt:lpstr>
      <vt:lpstr>Eff 125Ag</vt:lpstr>
      <vt:lpstr>Pn 125Ag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2024-05-02T15:21:18Z</dcterms:modified>
</cp:coreProperties>
</file>