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0C4A53DB-BDFF-7745-A958-97BAF9A4A245}" xr6:coauthVersionLast="47" xr6:coauthVersionMax="47" xr10:uidLastSave="{00000000-0000-0000-0000-000000000000}"/>
  <bookViews>
    <workbookView xWindow="-28800" yWindow="11300" windowWidth="28800" windowHeight="17500" activeTab="5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Pn 84Ga" sheetId="14" r:id="rId6"/>
    <sheet name="P2n 84Ga" sheetId="17" r:id="rId7"/>
    <sheet name="Eff 125Ag" sheetId="18" r:id="rId8"/>
    <sheet name="Pn 125Ag" sheetId="19" r:id="rId9"/>
    <sheet name="Calbration RUN58" sheetId="7" r:id="rId10"/>
    <sheet name="Comparaison reglages beta" sheetId="4" r:id="rId11"/>
    <sheet name="Calcul Pn 82Ga avec RUN29" sheetId="6" r:id="rId12"/>
    <sheet name="RUN51" sheetId="10" r:id="rId13"/>
    <sheet name="RUN55" sheetId="13" r:id="rId14"/>
    <sheet name="RUN56" sheetId="11" r:id="rId15"/>
    <sheet name="RUN61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8" l="1"/>
  <c r="D7" i="18"/>
  <c r="B13" i="18"/>
  <c r="A13" i="18"/>
  <c r="B7" i="18"/>
  <c r="A7" i="18"/>
  <c r="C5" i="19"/>
  <c r="C5" i="16"/>
  <c r="F2" i="17"/>
  <c r="E2" i="15"/>
  <c r="L6" i="5"/>
  <c r="C7" i="16"/>
  <c r="C10" i="15"/>
  <c r="B10" i="15"/>
  <c r="D7" i="15" s="1"/>
  <c r="C5" i="15"/>
  <c r="B5" i="15"/>
  <c r="D2" i="15" s="1"/>
  <c r="D2" i="14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E6" i="5"/>
  <c r="F6" i="5"/>
  <c r="E10" i="5"/>
  <c r="F10" i="5" s="1"/>
  <c r="E14" i="5"/>
  <c r="I14" i="5"/>
  <c r="J14" i="5" s="1"/>
  <c r="O14" i="5"/>
  <c r="P14" i="5" s="1"/>
  <c r="E18" i="5"/>
  <c r="F18" i="5" s="1"/>
  <c r="E22" i="5"/>
  <c r="F22" i="5" s="1"/>
  <c r="E26" i="5"/>
  <c r="F26" i="5" s="1"/>
  <c r="E30" i="5"/>
  <c r="F30" i="5" s="1"/>
  <c r="E34" i="5"/>
  <c r="I34" i="5"/>
  <c r="J34" i="5" s="1"/>
  <c r="O34" i="5"/>
  <c r="P34" i="5" s="1"/>
  <c r="E38" i="5"/>
  <c r="F38" i="5"/>
  <c r="E42" i="5"/>
  <c r="I42" i="5"/>
  <c r="J42" i="5" s="1"/>
  <c r="O42" i="5"/>
  <c r="P42" i="5" s="1"/>
  <c r="E46" i="5"/>
  <c r="F46" i="5" s="1"/>
  <c r="E50" i="5"/>
  <c r="F50" i="5" s="1"/>
  <c r="I50" i="5"/>
  <c r="J50" i="5" s="1"/>
  <c r="E54" i="5"/>
  <c r="F54" i="5"/>
  <c r="E58" i="5"/>
  <c r="F58" i="5" s="1"/>
  <c r="I58" i="5"/>
  <c r="J58" i="5" s="1"/>
  <c r="D2" i="4"/>
  <c r="G2" i="4"/>
  <c r="I2" i="4"/>
  <c r="K2" i="4" s="1"/>
  <c r="D8" i="4"/>
  <c r="G8" i="4"/>
  <c r="I8" i="4"/>
  <c r="K42" i="5" l="1"/>
  <c r="F42" i="5"/>
  <c r="T42" i="5"/>
  <c r="E2" i="10"/>
  <c r="G4" i="6"/>
  <c r="Q34" i="5"/>
  <c r="Q14" i="5"/>
  <c r="K58" i="5"/>
  <c r="T34" i="5"/>
  <c r="H21" i="6"/>
  <c r="K14" i="5"/>
  <c r="K34" i="5"/>
  <c r="K50" i="5"/>
  <c r="Q42" i="5"/>
  <c r="F34" i="5"/>
  <c r="F14" i="5"/>
  <c r="R6" i="5" l="1"/>
  <c r="I12" i="6"/>
  <c r="T6" i="5"/>
</calcChain>
</file>

<file path=xl/sharedStrings.xml><?xml version="1.0" encoding="utf-8"?>
<sst xmlns="http://schemas.openxmlformats.org/spreadsheetml/2006/main" count="392" uniqueCount="209">
  <si>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</si>
  <si>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</si>
  <si>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</si>
  <si>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</si>
  <si>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</si>
  <si>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</si>
  <si>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</si>
  <si>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</si>
  <si>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</si>
  <si>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</si>
  <si>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</si>
  <si>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</si>
  <si>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</si>
  <si>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</si>
  <si>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</si>
  <si>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</si>
  <si>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Sigma</t>
  </si>
  <si>
    <t>E</t>
  </si>
  <si>
    <t>A</t>
  </si>
  <si>
    <t>82Ge</t>
  </si>
  <si>
    <t>82As</t>
  </si>
  <si>
    <t>81Ge</t>
  </si>
  <si>
    <t>82Se</t>
  </si>
  <si>
    <t>e+ / e-</t>
  </si>
  <si>
    <t>81As</t>
  </si>
  <si>
    <t>Moyenne efficacité tetra</t>
  </si>
  <si>
    <t>Incertitude</t>
  </si>
  <si>
    <t>Intégrale</t>
  </si>
  <si>
    <t>Valeur</t>
  </si>
  <si>
    <t>Moyenne efficacité beta</t>
  </si>
  <si>
    <t>Noyeau émetteur</t>
  </si>
  <si>
    <t>Energie littérature (keV)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</si>
  <si>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</si>
  <si>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</si>
  <si>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</si>
  <si>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</si>
  <si>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</si>
  <si>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</si>
  <si>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</si>
  <si>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</si>
  <si>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</si>
  <si>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</si>
  <si>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</si>
  <si>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</si>
  <si>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</si>
  <si>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</si>
  <si>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</si>
  <si>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</si>
  <si>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</si>
  <si>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</si>
  <si>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Bande cassée, arret de TETRA.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</si>
  <si>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</si>
  <si>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</si>
  <si>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</si>
  <si>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</si>
  <si>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</si>
  <si>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</si>
  <si>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</si>
  <si>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</si>
  <si>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</si>
  <si>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</si>
  <si>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</si>
  <si>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</si>
  <si>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</si>
  <si>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</si>
  <si>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</si>
  <si>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</si>
  <si>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</si>
  <si>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</si>
  <si>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</si>
  <si>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</si>
  <si>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</si>
  <si>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</si>
  <si>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</si>
  <si>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</si>
  <si>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</si>
  <si>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</si>
  <si>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</si>
  <si>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</si>
  <si>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</si>
  <si>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</si>
  <si>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</si>
  <si>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</si>
  <si>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</si>
  <si>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</si>
  <si>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</si>
  <si>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</si>
  <si>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</si>
  <si>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</si>
  <si>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</si>
  <si>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</si>
  <si>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</si>
  <si>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</si>
  <si>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</si>
  <si>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</si>
  <si>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</si>
  <si>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</si>
  <si>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</si>
  <si>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</si>
  <si>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</si>
  <si>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</si>
  <si>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</si>
  <si>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</si>
  <si>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</si>
  <si>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</si>
  <si>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</si>
  <si>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</si>
  <si>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</si>
  <si>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</si>
  <si>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</si>
  <si>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</si>
  <si>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</si>
  <si>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</si>
  <si>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</si>
  <si>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</si>
  <si>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</si>
  <si>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</si>
  <si>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</si>
  <si>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</si>
  <si>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</si>
  <si>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</si>
  <si>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</si>
  <si>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</si>
  <si>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</si>
  <si>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</si>
  <si>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</si>
  <si>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</si>
  <si>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</si>
  <si>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</si>
  <si>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</si>
  <si>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</si>
  <si>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</si>
  <si>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</si>
  <si>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</si>
  <si>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</si>
  <si>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</si>
  <si>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</si>
  <si>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</si>
  <si>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</si>
  <si>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</si>
  <si>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</si>
  <si>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</si>
  <si>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</si>
  <si>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</si>
  <si>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</si>
  <si>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</si>
  <si>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</si>
  <si>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</si>
  <si>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</si>
  <si>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</si>
  <si>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</si>
  <si>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</si>
  <si>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</si>
  <si>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</si>
  <si>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</si>
  <si>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</si>
  <si>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</si>
  <si>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</si>
  <si>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</si>
  <si>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</si>
  <si>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</si>
  <si>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</si>
  <si>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</si>
  <si>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</si>
  <si>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</si>
  <si>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</si>
  <si>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</si>
  <si>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</si>
  <si>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</si>
  <si>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</si>
  <si>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</si>
  <si>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</si>
  <si>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</si>
  <si>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</si>
  <si>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</si>
  <si>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</si>
  <si>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</si>
  <si>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</si>
  <si>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</si>
  <si>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</si>
  <si>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</si>
  <si>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>BetaCoinc window 1.14-1.6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</si>
  <si>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</si>
  <si>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</si>
  <si>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</si>
  <si>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</si>
  <si>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</si>
  <si>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</si>
  <si>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</si>
  <si>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</si>
  <si>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</si>
  <si>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</si>
  <si>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</si>
  <si>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</si>
  <si>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</si>
  <si>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Les deux valeurs sont bien cohérentes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</si>
  <si>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</si>
  <si>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</si>
  <si>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</si>
  <si>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</si>
  <si>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</si>
  <si>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</si>
  <si>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</si>
  <si>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</si>
  <si>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</si>
  <si>
    <t>64,65,66,67,68,69</t>
  </si>
  <si>
    <t>beta-gamma</t>
  </si>
  <si>
    <t>gamma single</t>
  </si>
  <si>
    <t>eff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</si>
</sst>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"/>
  </numFmts>
  <fonts count="19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11" fontId="2" fillId="0" borderId="0" xfId="1" applyNumberFormat="1" applyFont="1"/>
    <xf numFmtId="2" fontId="4" fillId="0" borderId="0" xfId="1" applyNumberFormat="1" applyFont="1"/>
    <xf numFmtId="0" fontId="2" fillId="2" borderId="0" xfId="1" applyFont="1" applyFill="1"/>
    <xf numFmtId="43" fontId="2" fillId="0" borderId="0" xfId="2" applyFont="1"/>
    <xf numFmtId="0" fontId="5" fillId="0" borderId="0" xfId="1" applyFont="1"/>
    <xf numFmtId="0" fontId="6" fillId="0" borderId="0" xfId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12</xdr:row>
      <xdr:rowOff>101600</xdr:rowOff>
    </xdr:from>
    <xdr:to>
      <xdr:col>3</xdr:col>
      <xdr:colOff>6096000</xdr:colOff>
      <xdr:row>16</xdr:row>
      <xdr:rowOff>203200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5956300" y="2844800"/>
          <a:ext cx="4457700" cy="101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22.6%</a:t>
          </a:r>
        </a:p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C'est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très cohérent.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4</xdr:row>
      <xdr:rowOff>101600</xdr:rowOff>
    </xdr:from>
    <xdr:to>
      <xdr:col>6</xdr:col>
      <xdr:colOff>279400</xdr:colOff>
      <xdr:row>8</xdr:row>
      <xdr:rowOff>12700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BBC0EF3-34DA-C4CC-1AA3-EF0D2C0EB30D}"/>
            </a:ext>
          </a:extLst>
        </xdr:cNvPr>
        <xdr:cNvSpPr txBox="1"/>
      </xdr:nvSpPr>
      <xdr:spPr>
        <a:xfrm>
          <a:off x="6388100" y="1016000"/>
          <a:ext cx="5270500" cy="825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la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méthode de Dmitry/Mathematica je trouve 37.7% mais elle n'est pas vraiment correcte car elle ne prend pas en compte les beta-2n.</a:t>
          </a:r>
        </a:p>
      </xdr:txBody>
    </xdr:sp>
    <xdr:clientData/>
  </xdr:twoCellAnchor>
  <xdr:twoCellAnchor>
    <xdr:from>
      <xdr:col>0</xdr:col>
      <xdr:colOff>2336800</xdr:colOff>
      <xdr:row>11</xdr:row>
      <xdr:rowOff>38100</xdr:rowOff>
    </xdr:from>
    <xdr:to>
      <xdr:col>5</xdr:col>
      <xdr:colOff>2743200</xdr:colOff>
      <xdr:row>22</xdr:row>
      <xdr:rowOff>38100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F34BF7D-7DB1-E561-0121-C3800DB419BF}"/>
            </a:ext>
          </a:extLst>
        </xdr:cNvPr>
        <xdr:cNvSpPr txBox="1"/>
      </xdr:nvSpPr>
      <xdr:spPr>
        <a:xfrm>
          <a:off x="2336800" y="2552700"/>
          <a:ext cx="7442200" cy="228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dans mon fit beta je prend en compte la branche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2n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12</xdr:col>
      <xdr:colOff>266700</xdr:colOff>
      <xdr:row>14</xdr:row>
      <xdr:rowOff>12700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6502400" cy="28448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Pour cette méthode je fit la courbe d'activité des évenements 2 neutrons et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je fais le calcul P2n=(N2n/Nb)*Ratio*(1/Effn)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endParaRPr lang="fr-FR" sz="1400" baseline="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En prenant la méthode statistique, efficacité beta du 82Ga et efficacité tetra = 0.512, ce qui conserve le ratio, je trouve 2.2% ce qui semble correct.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0</xdr:col>
      <xdr:colOff>1168400</xdr:colOff>
      <xdr:row>12</xdr:row>
      <xdr:rowOff>139700</xdr:rowOff>
    </xdr:from>
    <xdr:to>
      <xdr:col>6</xdr:col>
      <xdr:colOff>50800</xdr:colOff>
      <xdr:row>19</xdr:row>
      <xdr:rowOff>139700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FE43851-F7E3-484B-87FA-6F66B50D80AC}"/>
            </a:ext>
          </a:extLst>
        </xdr:cNvPr>
        <xdr:cNvSpPr txBox="1"/>
      </xdr:nvSpPr>
      <xdr:spPr>
        <a:xfrm>
          <a:off x="1168400" y="2882900"/>
          <a:ext cx="5791200" cy="1600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beta-n de BELEN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je trouve </a:t>
          </a: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= 66.9% et P2n = 1.22%</a:t>
          </a:r>
        </a:p>
        <a:p>
          <a:endParaRPr lang="fr-FR" sz="1400" baseline="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est aberrant mais P2n est correct.</a:t>
          </a: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Cette méthode doit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être corrigé par l'efficacité du detecteur beta qui ne peut pas être moyennée.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43" t="s">
        <v>172</v>
      </c>
      <c r="B1" s="42">
        <v>144</v>
      </c>
    </row>
    <row r="2" spans="1:5">
      <c r="B2" s="5" t="s">
        <v>171</v>
      </c>
      <c r="C2" s="5" t="s">
        <v>170</v>
      </c>
      <c r="D2" s="5" t="s">
        <v>169</v>
      </c>
      <c r="E2" s="5" t="s">
        <v>168</v>
      </c>
    </row>
    <row r="3" spans="1:5">
      <c r="B3" s="32" t="s">
        <v>167</v>
      </c>
      <c r="C3" s="5" t="s">
        <v>166</v>
      </c>
      <c r="D3" s="5" t="s">
        <v>112</v>
      </c>
      <c r="E3" s="5" t="s">
        <v>165</v>
      </c>
    </row>
    <row r="4" spans="1:5">
      <c r="A4" s="5" t="s">
        <v>164</v>
      </c>
      <c r="B4" s="3" t="s">
        <v>163</v>
      </c>
      <c r="C4" s="3">
        <v>37</v>
      </c>
    </row>
    <row r="5" spans="1:5">
      <c r="A5" s="5" t="s">
        <v>162</v>
      </c>
      <c r="B5" s="3" t="s">
        <v>161</v>
      </c>
      <c r="C5" s="3">
        <v>48</v>
      </c>
      <c r="D5" s="3">
        <v>58</v>
      </c>
    </row>
    <row r="6" spans="1:5">
      <c r="A6" s="5" t="s">
        <v>160</v>
      </c>
      <c r="B6" s="3" t="s">
        <v>159</v>
      </c>
      <c r="C6" s="3">
        <v>57</v>
      </c>
      <c r="D6" s="3" t="s">
        <v>158</v>
      </c>
    </row>
    <row r="7" spans="1:5">
      <c r="A7" s="5" t="s">
        <v>157</v>
      </c>
      <c r="B7" s="3" t="s">
        <v>156</v>
      </c>
      <c r="C7" s="3" t="s">
        <v>155</v>
      </c>
      <c r="D7" s="3" t="s">
        <v>154</v>
      </c>
      <c r="E7" s="3" t="s">
        <v>153</v>
      </c>
    </row>
    <row r="8" spans="1:5">
      <c r="A8" s="5" t="s">
        <v>152</v>
      </c>
      <c r="B8" s="3" t="s">
        <v>151</v>
      </c>
      <c r="C8" s="3">
        <v>38</v>
      </c>
      <c r="E8" s="3" t="s">
        <v>150</v>
      </c>
    </row>
    <row r="9" spans="1:5">
      <c r="A9" s="5" t="s">
        <v>149</v>
      </c>
      <c r="B9" s="3">
        <v>28</v>
      </c>
      <c r="C9" s="3">
        <v>39</v>
      </c>
      <c r="D9" s="3">
        <v>86</v>
      </c>
    </row>
    <row r="10" spans="1:5">
      <c r="A10" s="5" t="s">
        <v>148</v>
      </c>
      <c r="E10" s="3" t="s">
        <v>147</v>
      </c>
    </row>
    <row r="12" spans="1:5">
      <c r="A12" s="5" t="s">
        <v>146</v>
      </c>
      <c r="B12" s="3" t="s">
        <v>145</v>
      </c>
      <c r="C12" s="3" t="s">
        <v>144</v>
      </c>
    </row>
    <row r="13" spans="1:5">
      <c r="A13" s="5" t="s">
        <v>143</v>
      </c>
      <c r="C13" s="3">
        <v>42</v>
      </c>
    </row>
    <row r="14" spans="1:5">
      <c r="A14" s="5" t="s">
        <v>142</v>
      </c>
      <c r="C14" s="3">
        <v>43</v>
      </c>
    </row>
    <row r="15" spans="1:5">
      <c r="A15" s="5" t="s">
        <v>141</v>
      </c>
      <c r="C15" s="3">
        <v>44</v>
      </c>
    </row>
    <row r="16" spans="1:5">
      <c r="A16" s="5" t="s">
        <v>140</v>
      </c>
      <c r="C16" s="3" t="s">
        <v>139</v>
      </c>
    </row>
    <row r="17" spans="1:5">
      <c r="A17" s="5" t="s">
        <v>138</v>
      </c>
      <c r="C17" s="3">
        <v>52</v>
      </c>
    </row>
    <row r="18" spans="1:5">
      <c r="A18" s="5" t="s">
        <v>137</v>
      </c>
      <c r="C18" s="3">
        <v>55</v>
      </c>
      <c r="D18" s="3" t="s">
        <v>136</v>
      </c>
    </row>
    <row r="19" spans="1:5">
      <c r="A19" s="5" t="s">
        <v>135</v>
      </c>
      <c r="C19" s="3">
        <v>56</v>
      </c>
      <c r="D19" s="3" t="s">
        <v>205</v>
      </c>
    </row>
    <row r="20" spans="1:5">
      <c r="A20" s="5" t="s">
        <v>134</v>
      </c>
      <c r="D20" s="3" t="s">
        <v>133</v>
      </c>
    </row>
    <row r="21" spans="1:5">
      <c r="A21" s="5"/>
    </row>
    <row r="22" spans="1:5">
      <c r="A22" s="5" t="s">
        <v>132</v>
      </c>
      <c r="B22" s="3" t="s">
        <v>131</v>
      </c>
    </row>
    <row r="23" spans="1:5">
      <c r="A23" s="5" t="s">
        <v>130</v>
      </c>
      <c r="B23" s="3" t="s">
        <v>129</v>
      </c>
      <c r="E23" s="3" t="s">
        <v>128</v>
      </c>
    </row>
    <row r="24" spans="1:5">
      <c r="A24" s="5" t="s">
        <v>127</v>
      </c>
      <c r="B24" s="3">
        <v>19</v>
      </c>
      <c r="E24" s="3" t="s">
        <v>126</v>
      </c>
    </row>
    <row r="25" spans="1:5">
      <c r="A25" s="5" t="s">
        <v>125</v>
      </c>
      <c r="B25" s="3" t="s">
        <v>197</v>
      </c>
      <c r="D25" s="3" t="s">
        <v>124</v>
      </c>
      <c r="E25" s="3">
        <v>139</v>
      </c>
    </row>
    <row r="26" spans="1:5">
      <c r="A26" s="5" t="s">
        <v>123</v>
      </c>
      <c r="B26" s="3">
        <v>21</v>
      </c>
      <c r="E26" s="3" t="s">
        <v>122</v>
      </c>
    </row>
    <row r="27" spans="1:5">
      <c r="A27" s="5" t="s">
        <v>121</v>
      </c>
      <c r="B27" s="3">
        <v>22</v>
      </c>
      <c r="D27" s="3" t="s">
        <v>120</v>
      </c>
      <c r="E27" s="3" t="s">
        <v>119</v>
      </c>
    </row>
    <row r="28" spans="1:5">
      <c r="A28" s="5"/>
    </row>
    <row r="29" spans="1:5">
      <c r="A29" s="5" t="s">
        <v>118</v>
      </c>
      <c r="D29" s="3">
        <v>79</v>
      </c>
    </row>
    <row r="30" spans="1:5">
      <c r="A30" s="5" t="s">
        <v>117</v>
      </c>
      <c r="D30" s="3">
        <v>83</v>
      </c>
    </row>
    <row r="32" spans="1:5">
      <c r="A32" s="5" t="s">
        <v>116</v>
      </c>
      <c r="E32" s="3" t="s">
        <v>115</v>
      </c>
    </row>
    <row r="33" spans="1:5">
      <c r="A33" s="5" t="s">
        <v>114</v>
      </c>
      <c r="E33" s="3">
        <v>142</v>
      </c>
    </row>
    <row r="34" spans="1:5">
      <c r="A34" s="5" t="s">
        <v>113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9" t="s">
        <v>49</v>
      </c>
    </row>
    <row r="3" spans="1:8">
      <c r="E3" s="18" t="s">
        <v>48</v>
      </c>
      <c r="F3" s="18" t="s">
        <v>47</v>
      </c>
      <c r="G3" s="18" t="s">
        <v>46</v>
      </c>
      <c r="H3" s="18"/>
    </row>
    <row r="4" spans="1:8">
      <c r="A4" s="18"/>
      <c r="G4" s="16"/>
    </row>
    <row r="5" spans="1:8">
      <c r="G5" s="16"/>
    </row>
    <row r="6" spans="1:8">
      <c r="E6" s="1">
        <v>121.7817</v>
      </c>
      <c r="F6" s="1">
        <v>2.9999999999999997E-4</v>
      </c>
      <c r="G6" s="16">
        <v>537.65</v>
      </c>
    </row>
    <row r="7" spans="1:8">
      <c r="E7" s="1">
        <v>244.69739999999999</v>
      </c>
      <c r="F7" s="1">
        <v>8.0000000000000004E-4</v>
      </c>
      <c r="G7" s="16">
        <v>1232</v>
      </c>
      <c r="H7" s="16"/>
    </row>
    <row r="8" spans="1:8">
      <c r="E8" s="1">
        <v>344.27850000000001</v>
      </c>
      <c r="F8" s="1">
        <v>1.1999999999999999E-3</v>
      </c>
      <c r="G8" s="16">
        <v>1794</v>
      </c>
      <c r="H8" s="16"/>
    </row>
    <row r="9" spans="1:8">
      <c r="E9" s="1">
        <v>411.11649999999997</v>
      </c>
      <c r="F9" s="1">
        <v>1.1999999999999999E-3</v>
      </c>
      <c r="G9" s="16">
        <v>2172</v>
      </c>
    </row>
    <row r="10" spans="1:8">
      <c r="E10" s="1">
        <v>443.9606</v>
      </c>
      <c r="F10" s="1">
        <v>1.6000000000000001E-3</v>
      </c>
      <c r="G10" s="16">
        <v>2358</v>
      </c>
    </row>
    <row r="11" spans="1:8">
      <c r="E11" s="1">
        <v>778.90449999999998</v>
      </c>
      <c r="F11" s="1">
        <v>2.3999999999999998E-3</v>
      </c>
      <c r="G11" s="16">
        <v>4249.8</v>
      </c>
      <c r="H11" s="16"/>
    </row>
    <row r="12" spans="1:8">
      <c r="E12" s="1">
        <v>867.38</v>
      </c>
      <c r="F12" s="1">
        <v>3.0000000000000001E-3</v>
      </c>
      <c r="G12" s="16">
        <v>4749</v>
      </c>
      <c r="H12" s="16"/>
    </row>
    <row r="13" spans="1:8">
      <c r="E13" s="1">
        <v>964.05700000000002</v>
      </c>
      <c r="F13" s="1">
        <v>5.0000000000000001E-3</v>
      </c>
      <c r="G13" s="16">
        <v>5296</v>
      </c>
      <c r="H13" s="16"/>
    </row>
    <row r="14" spans="1:8">
      <c r="E14" s="1">
        <v>1085.837</v>
      </c>
      <c r="F14" s="1">
        <v>0.01</v>
      </c>
      <c r="G14" s="16">
        <v>5983.6</v>
      </c>
    </row>
    <row r="15" spans="1:8">
      <c r="E15" s="1">
        <v>1089.7370000000001</v>
      </c>
      <c r="F15" s="1">
        <v>5.0000000000000001E-3</v>
      </c>
      <c r="G15" s="16">
        <v>6005.5</v>
      </c>
    </row>
    <row r="16" spans="1:8">
      <c r="E16" s="1">
        <v>1112.076</v>
      </c>
      <c r="F16" s="1">
        <v>3.0000000000000001E-3</v>
      </c>
      <c r="G16" s="16">
        <v>6132.08</v>
      </c>
      <c r="H16" s="16"/>
    </row>
    <row r="17" spans="1:8">
      <c r="E17" s="1">
        <v>1408.0129999999999</v>
      </c>
      <c r="F17" s="1">
        <v>3.0000000000000001E-3</v>
      </c>
      <c r="G17" s="16">
        <v>7804.35</v>
      </c>
      <c r="H17" s="16"/>
    </row>
    <row r="20" spans="1:8" ht="21">
      <c r="A20" s="17" t="s">
        <v>45</v>
      </c>
      <c r="B20" s="16">
        <v>0.17701043557000001</v>
      </c>
    </row>
    <row r="21" spans="1:8" ht="21">
      <c r="A21" s="17" t="s">
        <v>44</v>
      </c>
      <c r="B21" s="16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5" t="s">
        <v>43</v>
      </c>
      <c r="G1" s="1" t="s">
        <v>42</v>
      </c>
      <c r="H1" s="1" t="s">
        <v>41</v>
      </c>
      <c r="J1" s="1" t="s">
        <v>40</v>
      </c>
      <c r="K1" s="1" t="s">
        <v>39</v>
      </c>
    </row>
    <row r="4" spans="1:11" ht="18">
      <c r="A4" s="1" t="s">
        <v>36</v>
      </c>
      <c r="C4" s="9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9">
        <v>711.02300000000002</v>
      </c>
    </row>
    <row r="6" spans="1:11" ht="18">
      <c r="C6" s="9">
        <v>1.13541</v>
      </c>
    </row>
    <row r="7" spans="1:11">
      <c r="C7" s="4"/>
    </row>
    <row r="8" spans="1:11">
      <c r="C8" s="4"/>
    </row>
    <row r="9" spans="1:11" ht="18">
      <c r="A9" s="1" t="s">
        <v>38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14" t="s">
        <v>37</v>
      </c>
    </row>
    <row r="21" spans="1:8" ht="18">
      <c r="A21" s="1" t="s">
        <v>36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175</v>
      </c>
      <c r="B1" s="1" t="s">
        <v>174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173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175</v>
      </c>
      <c r="B1" s="1" t="s">
        <v>174</v>
      </c>
    </row>
    <row r="3" spans="1:3" ht="18">
      <c r="A3" s="6">
        <v>2164.83</v>
      </c>
      <c r="B3" s="6">
        <v>881.94899999999996</v>
      </c>
    </row>
    <row r="4" spans="1:3" ht="18">
      <c r="A4" s="6" t="s">
        <v>177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175</v>
      </c>
      <c r="B1" s="1" t="s">
        <v>174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175</v>
      </c>
      <c r="B1" s="1" t="s">
        <v>174</v>
      </c>
    </row>
    <row r="3" spans="1:8" ht="18">
      <c r="A3" s="6">
        <v>287.565</v>
      </c>
      <c r="B3" s="7">
        <v>317.685</v>
      </c>
    </row>
    <row r="4" spans="1:8" ht="18">
      <c r="A4" s="6" t="s">
        <v>176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6">
        <f>SQRT(2*PI())*A3*A5</f>
        <v>596.24237137926013</v>
      </c>
      <c r="B7" s="16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34" zoomScale="110" zoomScaleNormal="110" workbookViewId="0">
      <selection activeCell="D18" sqref="D18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24" t="s">
        <v>112</v>
      </c>
      <c r="C1" s="18"/>
      <c r="D1" s="18"/>
      <c r="E1" s="39" t="s">
        <v>111</v>
      </c>
    </row>
    <row r="2" spans="1:8" ht="18">
      <c r="E2" s="39" t="s">
        <v>110</v>
      </c>
    </row>
    <row r="3" spans="1:8" ht="18">
      <c r="G3" s="23"/>
      <c r="H3" s="3" t="s">
        <v>109</v>
      </c>
    </row>
    <row r="4" spans="1:8" ht="18">
      <c r="G4" s="22"/>
      <c r="H4" s="3" t="s">
        <v>108</v>
      </c>
    </row>
    <row r="5" spans="1:8" ht="18">
      <c r="A5" s="3"/>
      <c r="B5" s="3"/>
      <c r="C5" s="5" t="s">
        <v>107</v>
      </c>
      <c r="D5" s="5" t="s">
        <v>106</v>
      </c>
      <c r="E5" s="5" t="s">
        <v>105</v>
      </c>
      <c r="G5" s="21"/>
      <c r="H5" s="3" t="s">
        <v>104</v>
      </c>
    </row>
    <row r="6" spans="1:8" ht="18">
      <c r="A6" s="33">
        <v>58</v>
      </c>
      <c r="B6" s="3" t="s">
        <v>103</v>
      </c>
      <c r="C6" s="3"/>
      <c r="D6" s="3"/>
      <c r="E6" s="3"/>
      <c r="G6" s="20"/>
      <c r="H6" s="3" t="s">
        <v>102</v>
      </c>
    </row>
    <row r="7" spans="1:8" ht="18">
      <c r="A7" s="5">
        <f t="shared" ref="A7:A38" si="0">A6+1</f>
        <v>59</v>
      </c>
      <c r="B7" s="3" t="s">
        <v>101</v>
      </c>
      <c r="C7" s="3"/>
      <c r="D7" s="3"/>
      <c r="E7" s="3"/>
    </row>
    <row r="8" spans="1:8" ht="18">
      <c r="A8" s="5">
        <f t="shared" si="0"/>
        <v>60</v>
      </c>
      <c r="B8" s="3" t="s">
        <v>101</v>
      </c>
      <c r="C8" s="3"/>
      <c r="D8" s="3"/>
      <c r="E8" s="3"/>
    </row>
    <row r="9" spans="1:8" ht="18">
      <c r="A9" s="5">
        <f t="shared" si="0"/>
        <v>61</v>
      </c>
      <c r="B9" s="3" t="s">
        <v>98</v>
      </c>
      <c r="C9" s="3" t="s">
        <v>97</v>
      </c>
      <c r="D9" s="3">
        <v>9</v>
      </c>
      <c r="E9" s="3"/>
    </row>
    <row r="10" spans="1:8" ht="18">
      <c r="A10" s="5">
        <f t="shared" si="0"/>
        <v>62</v>
      </c>
      <c r="B10" s="3" t="s">
        <v>98</v>
      </c>
      <c r="C10" s="3" t="s">
        <v>100</v>
      </c>
      <c r="D10" s="3">
        <v>9</v>
      </c>
      <c r="E10" s="3" t="s">
        <v>99</v>
      </c>
    </row>
    <row r="11" spans="1:8" ht="18">
      <c r="A11" s="5">
        <f t="shared" si="0"/>
        <v>63</v>
      </c>
      <c r="B11" s="3" t="s">
        <v>98</v>
      </c>
      <c r="C11" s="3" t="s">
        <v>97</v>
      </c>
      <c r="D11" s="3">
        <v>9</v>
      </c>
      <c r="E11" s="3"/>
    </row>
    <row r="12" spans="1:8" ht="18">
      <c r="A12" s="34">
        <f t="shared" si="0"/>
        <v>64</v>
      </c>
      <c r="B12" s="3" t="s">
        <v>90</v>
      </c>
      <c r="C12" s="3" t="s">
        <v>74</v>
      </c>
      <c r="D12" s="3">
        <v>8</v>
      </c>
      <c r="E12" s="3" t="s">
        <v>96</v>
      </c>
    </row>
    <row r="13" spans="1:8" ht="18">
      <c r="A13" s="34">
        <f t="shared" si="0"/>
        <v>65</v>
      </c>
      <c r="B13" s="3" t="s">
        <v>90</v>
      </c>
      <c r="C13" s="3" t="s">
        <v>95</v>
      </c>
      <c r="D13" s="3">
        <v>8</v>
      </c>
      <c r="E13" s="3" t="s">
        <v>94</v>
      </c>
    </row>
    <row r="14" spans="1:8" ht="18">
      <c r="A14" s="35">
        <f t="shared" si="0"/>
        <v>66</v>
      </c>
      <c r="B14" s="3" t="s">
        <v>90</v>
      </c>
      <c r="C14" s="3" t="s">
        <v>74</v>
      </c>
      <c r="D14" s="3">
        <v>8</v>
      </c>
      <c r="E14" s="3" t="s">
        <v>61</v>
      </c>
    </row>
    <row r="15" spans="1:8" ht="18">
      <c r="A15" s="34">
        <f t="shared" si="0"/>
        <v>67</v>
      </c>
      <c r="B15" s="3" t="s">
        <v>90</v>
      </c>
      <c r="C15" s="3" t="s">
        <v>74</v>
      </c>
      <c r="D15" s="3">
        <v>8</v>
      </c>
      <c r="E15" s="3" t="s">
        <v>93</v>
      </c>
    </row>
    <row r="16" spans="1:8" ht="18">
      <c r="A16" s="35">
        <f t="shared" si="0"/>
        <v>68</v>
      </c>
      <c r="B16" s="3" t="s">
        <v>90</v>
      </c>
      <c r="C16" s="3" t="s">
        <v>92</v>
      </c>
      <c r="D16" s="3">
        <v>8</v>
      </c>
      <c r="E16" s="3" t="s">
        <v>91</v>
      </c>
    </row>
    <row r="17" spans="1:5" ht="18">
      <c r="A17" s="34">
        <f t="shared" si="0"/>
        <v>69</v>
      </c>
      <c r="B17" s="3" t="s">
        <v>90</v>
      </c>
      <c r="C17" s="3" t="s">
        <v>74</v>
      </c>
      <c r="D17" s="3">
        <v>8</v>
      </c>
      <c r="E17" s="3" t="s">
        <v>89</v>
      </c>
    </row>
    <row r="18" spans="1:5" ht="18">
      <c r="A18" s="5">
        <f t="shared" si="0"/>
        <v>70</v>
      </c>
      <c r="B18" s="3" t="s">
        <v>72</v>
      </c>
      <c r="C18" s="3"/>
      <c r="D18" s="3"/>
      <c r="E18" s="3" t="s">
        <v>75</v>
      </c>
    </row>
    <row r="19" spans="1:5" ht="18">
      <c r="A19" s="35">
        <f t="shared" si="0"/>
        <v>71</v>
      </c>
      <c r="B19" s="3" t="s">
        <v>72</v>
      </c>
      <c r="C19" s="3" t="s">
        <v>74</v>
      </c>
      <c r="D19" s="3">
        <v>6</v>
      </c>
      <c r="E19" s="3" t="s">
        <v>88</v>
      </c>
    </row>
    <row r="20" spans="1:5" ht="18">
      <c r="A20" s="36">
        <f t="shared" si="0"/>
        <v>72</v>
      </c>
      <c r="B20" s="3" t="s">
        <v>72</v>
      </c>
      <c r="C20" s="3" t="s">
        <v>74</v>
      </c>
      <c r="D20" s="3">
        <v>6.5</v>
      </c>
      <c r="E20" s="3" t="s">
        <v>87</v>
      </c>
    </row>
    <row r="21" spans="1:5" ht="18">
      <c r="A21" s="35">
        <f t="shared" si="0"/>
        <v>73</v>
      </c>
      <c r="B21" s="3" t="s">
        <v>72</v>
      </c>
      <c r="C21" s="3" t="s">
        <v>74</v>
      </c>
      <c r="D21" s="3">
        <v>6</v>
      </c>
      <c r="E21" s="3" t="s">
        <v>73</v>
      </c>
    </row>
    <row r="22" spans="1:5" ht="18">
      <c r="A22" s="35">
        <f t="shared" si="0"/>
        <v>74</v>
      </c>
      <c r="B22" s="3" t="s">
        <v>72</v>
      </c>
      <c r="C22" s="3" t="s">
        <v>74</v>
      </c>
      <c r="D22" s="3">
        <v>6</v>
      </c>
      <c r="E22" s="3" t="s">
        <v>73</v>
      </c>
    </row>
    <row r="23" spans="1:5" ht="18">
      <c r="A23" s="35">
        <f t="shared" si="0"/>
        <v>75</v>
      </c>
      <c r="B23" s="3" t="s">
        <v>72</v>
      </c>
      <c r="C23" s="3" t="s">
        <v>74</v>
      </c>
      <c r="D23" s="3">
        <v>6</v>
      </c>
      <c r="E23" s="3" t="s">
        <v>73</v>
      </c>
    </row>
    <row r="24" spans="1:5" ht="18">
      <c r="A24" s="35">
        <f t="shared" si="0"/>
        <v>76</v>
      </c>
      <c r="B24" s="3" t="s">
        <v>72</v>
      </c>
      <c r="C24" s="3" t="s">
        <v>74</v>
      </c>
      <c r="D24" s="3">
        <v>7</v>
      </c>
      <c r="E24" s="3" t="s">
        <v>86</v>
      </c>
    </row>
    <row r="25" spans="1:5" ht="18">
      <c r="A25" s="35">
        <f t="shared" si="0"/>
        <v>77</v>
      </c>
      <c r="B25" s="3" t="s">
        <v>72</v>
      </c>
      <c r="C25" s="3" t="s">
        <v>74</v>
      </c>
      <c r="D25" s="3">
        <v>7</v>
      </c>
      <c r="E25" s="3"/>
    </row>
    <row r="26" spans="1:5" ht="18">
      <c r="A26" s="36">
        <f t="shared" si="0"/>
        <v>78</v>
      </c>
      <c r="B26" s="3" t="s">
        <v>72</v>
      </c>
      <c r="C26" s="3" t="s">
        <v>85</v>
      </c>
      <c r="D26" s="3">
        <v>7</v>
      </c>
      <c r="E26" s="3" t="s">
        <v>84</v>
      </c>
    </row>
    <row r="27" spans="1:5" ht="18">
      <c r="A27" s="5">
        <f t="shared" si="0"/>
        <v>79</v>
      </c>
      <c r="B27" s="3" t="s">
        <v>83</v>
      </c>
      <c r="C27" s="3" t="s">
        <v>82</v>
      </c>
      <c r="D27" s="3">
        <v>10</v>
      </c>
      <c r="E27" s="3" t="s">
        <v>81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75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75</v>
      </c>
    </row>
    <row r="30" spans="1:5" ht="18">
      <c r="A30" s="5">
        <f t="shared" si="0"/>
        <v>82</v>
      </c>
      <c r="B30" s="3" t="s">
        <v>80</v>
      </c>
      <c r="C30" s="3" t="s">
        <v>79</v>
      </c>
      <c r="D30" s="3">
        <v>10</v>
      </c>
      <c r="E30" s="3" t="s">
        <v>78</v>
      </c>
    </row>
    <row r="31" spans="1:5" ht="18">
      <c r="A31" s="5">
        <f t="shared" si="0"/>
        <v>83</v>
      </c>
      <c r="B31" s="3" t="s">
        <v>77</v>
      </c>
      <c r="C31" s="3" t="s">
        <v>76</v>
      </c>
      <c r="D31" s="3">
        <v>10</v>
      </c>
      <c r="E31" s="3" t="s">
        <v>75</v>
      </c>
    </row>
    <row r="32" spans="1:5" ht="18">
      <c r="A32" s="36">
        <f t="shared" si="0"/>
        <v>84</v>
      </c>
      <c r="B32" s="3" t="s">
        <v>72</v>
      </c>
      <c r="C32" s="3" t="s">
        <v>74</v>
      </c>
      <c r="D32" s="3">
        <v>10</v>
      </c>
      <c r="E32" s="3" t="s">
        <v>73</v>
      </c>
    </row>
    <row r="33" spans="1:5" ht="18">
      <c r="A33" s="36">
        <f t="shared" si="0"/>
        <v>85</v>
      </c>
      <c r="B33" s="3" t="s">
        <v>72</v>
      </c>
      <c r="C33" s="3" t="s">
        <v>71</v>
      </c>
      <c r="D33" s="3">
        <v>9.5</v>
      </c>
      <c r="E33" s="3" t="s">
        <v>70</v>
      </c>
    </row>
    <row r="34" spans="1:5" ht="18">
      <c r="A34" s="5">
        <f t="shared" si="0"/>
        <v>86</v>
      </c>
      <c r="B34" s="3"/>
      <c r="C34" s="3"/>
      <c r="D34" s="3"/>
      <c r="E34" s="3" t="s">
        <v>69</v>
      </c>
    </row>
    <row r="35" spans="1:5" ht="18">
      <c r="A35" s="5">
        <f t="shared" si="0"/>
        <v>87</v>
      </c>
      <c r="B35" s="3" t="s">
        <v>52</v>
      </c>
      <c r="C35" s="3" t="s">
        <v>68</v>
      </c>
      <c r="D35" s="3">
        <v>8</v>
      </c>
      <c r="E35" s="3"/>
    </row>
    <row r="36" spans="1:5" ht="18">
      <c r="A36" s="5">
        <f t="shared" si="0"/>
        <v>88</v>
      </c>
      <c r="B36" s="3" t="s">
        <v>52</v>
      </c>
      <c r="C36" s="3" t="s">
        <v>67</v>
      </c>
      <c r="D36" s="3">
        <v>9</v>
      </c>
      <c r="E36" s="3"/>
    </row>
    <row r="37" spans="1:5" ht="18">
      <c r="A37" s="5">
        <f t="shared" si="0"/>
        <v>89</v>
      </c>
      <c r="B37" s="3" t="s">
        <v>52</v>
      </c>
      <c r="C37" s="3" t="s">
        <v>66</v>
      </c>
      <c r="D37" s="3">
        <v>9</v>
      </c>
      <c r="E37" s="3" t="s">
        <v>62</v>
      </c>
    </row>
    <row r="38" spans="1:5" ht="18">
      <c r="A38" s="5">
        <f t="shared" si="0"/>
        <v>90</v>
      </c>
      <c r="B38" s="3" t="s">
        <v>55</v>
      </c>
      <c r="C38" s="3" t="s">
        <v>65</v>
      </c>
      <c r="D38" s="3">
        <v>9</v>
      </c>
      <c r="E38" s="3" t="s">
        <v>64</v>
      </c>
    </row>
    <row r="39" spans="1:5" ht="18">
      <c r="A39" s="5">
        <f t="shared" ref="A39:A73" si="1">A38+1</f>
        <v>91</v>
      </c>
      <c r="B39" s="3" t="s">
        <v>52</v>
      </c>
      <c r="C39" s="3" t="s">
        <v>63</v>
      </c>
      <c r="D39" s="3">
        <v>9</v>
      </c>
      <c r="E39" s="3"/>
    </row>
    <row r="40" spans="1:5" ht="18">
      <c r="A40" s="35">
        <f t="shared" si="1"/>
        <v>92</v>
      </c>
      <c r="B40" s="3" t="s">
        <v>52</v>
      </c>
      <c r="C40" s="3" t="s">
        <v>53</v>
      </c>
      <c r="D40" s="3">
        <v>6.5</v>
      </c>
      <c r="E40" s="3" t="s">
        <v>62</v>
      </c>
    </row>
    <row r="41" spans="1:5" ht="18">
      <c r="A41" s="35">
        <f t="shared" si="1"/>
        <v>93</v>
      </c>
      <c r="B41" s="3" t="s">
        <v>52</v>
      </c>
      <c r="C41" s="3" t="s">
        <v>53</v>
      </c>
      <c r="D41" s="3">
        <v>6.5</v>
      </c>
      <c r="E41" s="3"/>
    </row>
    <row r="42" spans="1:5" ht="18">
      <c r="A42" s="35">
        <f t="shared" si="1"/>
        <v>94</v>
      </c>
      <c r="B42" s="3" t="s">
        <v>52</v>
      </c>
      <c r="C42" s="3" t="s">
        <v>53</v>
      </c>
      <c r="D42" s="3">
        <v>10</v>
      </c>
      <c r="E42" s="3"/>
    </row>
    <row r="43" spans="1:5" ht="18">
      <c r="A43" s="36">
        <f t="shared" si="1"/>
        <v>95</v>
      </c>
      <c r="B43" s="3" t="s">
        <v>52</v>
      </c>
      <c r="C43" s="3" t="s">
        <v>53</v>
      </c>
      <c r="D43" s="3">
        <v>9.5</v>
      </c>
      <c r="E43" s="3" t="s">
        <v>196</v>
      </c>
    </row>
    <row r="44" spans="1:5" ht="18">
      <c r="A44" s="35">
        <f t="shared" si="1"/>
        <v>96</v>
      </c>
      <c r="B44" s="3" t="s">
        <v>52</v>
      </c>
      <c r="C44" s="3" t="s">
        <v>53</v>
      </c>
      <c r="D44" s="3">
        <v>9.5</v>
      </c>
      <c r="E44" s="3"/>
    </row>
    <row r="45" spans="1:5" ht="18">
      <c r="A45" s="36">
        <f t="shared" si="1"/>
        <v>97</v>
      </c>
      <c r="B45" s="3" t="s">
        <v>52</v>
      </c>
      <c r="C45" s="3" t="s">
        <v>53</v>
      </c>
      <c r="D45" s="3">
        <v>9</v>
      </c>
      <c r="E45" s="3" t="s">
        <v>196</v>
      </c>
    </row>
    <row r="46" spans="1:5" ht="18">
      <c r="A46" s="35">
        <f t="shared" si="1"/>
        <v>98</v>
      </c>
      <c r="B46" s="3" t="s">
        <v>52</v>
      </c>
      <c r="C46" s="3" t="s">
        <v>53</v>
      </c>
      <c r="D46" s="3">
        <v>9</v>
      </c>
      <c r="E46" s="3"/>
    </row>
    <row r="47" spans="1:5" ht="18">
      <c r="A47" s="35">
        <f t="shared" si="1"/>
        <v>99</v>
      </c>
      <c r="B47" s="3" t="s">
        <v>52</v>
      </c>
      <c r="C47" s="3" t="s">
        <v>53</v>
      </c>
      <c r="D47" s="3">
        <v>9</v>
      </c>
      <c r="E47" s="3"/>
    </row>
    <row r="48" spans="1:5" ht="18">
      <c r="A48" s="35">
        <f t="shared" si="1"/>
        <v>100</v>
      </c>
      <c r="B48" s="3" t="s">
        <v>52</v>
      </c>
      <c r="C48" s="3" t="s">
        <v>53</v>
      </c>
      <c r="D48" s="3">
        <v>9</v>
      </c>
      <c r="E48" s="3"/>
    </row>
    <row r="49" spans="1:5" ht="18">
      <c r="A49" s="35">
        <f t="shared" si="1"/>
        <v>101</v>
      </c>
      <c r="B49" s="3" t="s">
        <v>52</v>
      </c>
      <c r="C49" s="3" t="s">
        <v>53</v>
      </c>
      <c r="D49" s="3">
        <v>10</v>
      </c>
      <c r="E49" s="3"/>
    </row>
    <row r="50" spans="1:5" ht="18">
      <c r="A50" s="35">
        <f t="shared" si="1"/>
        <v>102</v>
      </c>
      <c r="B50" s="3" t="s">
        <v>52</v>
      </c>
      <c r="C50" s="3" t="s">
        <v>53</v>
      </c>
      <c r="D50" s="3">
        <v>10</v>
      </c>
      <c r="E50" s="3"/>
    </row>
    <row r="51" spans="1:5" ht="18">
      <c r="A51" s="35">
        <f t="shared" si="1"/>
        <v>103</v>
      </c>
      <c r="B51" s="3" t="s">
        <v>52</v>
      </c>
      <c r="C51" s="3" t="s">
        <v>53</v>
      </c>
      <c r="D51" s="3">
        <v>10</v>
      </c>
      <c r="E51" s="3" t="s">
        <v>61</v>
      </c>
    </row>
    <row r="52" spans="1:5" ht="18">
      <c r="A52" s="35">
        <f t="shared" si="1"/>
        <v>104</v>
      </c>
      <c r="B52" s="3" t="s">
        <v>52</v>
      </c>
      <c r="C52" s="3" t="s">
        <v>53</v>
      </c>
      <c r="D52" s="3">
        <v>10</v>
      </c>
      <c r="E52" s="3"/>
    </row>
    <row r="53" spans="1:5" ht="18">
      <c r="A53" s="35">
        <f t="shared" si="1"/>
        <v>105</v>
      </c>
      <c r="B53" s="3" t="s">
        <v>52</v>
      </c>
      <c r="C53" s="3" t="s">
        <v>53</v>
      </c>
      <c r="D53" s="3">
        <v>10</v>
      </c>
      <c r="E53" s="3" t="s">
        <v>60</v>
      </c>
    </row>
    <row r="54" spans="1:5" ht="18">
      <c r="A54" s="35">
        <f t="shared" si="1"/>
        <v>106</v>
      </c>
      <c r="B54" s="3" t="s">
        <v>52</v>
      </c>
      <c r="C54" s="3" t="s">
        <v>53</v>
      </c>
      <c r="D54" s="3">
        <v>10</v>
      </c>
      <c r="E54" s="3"/>
    </row>
    <row r="55" spans="1:5" ht="18">
      <c r="A55" s="35">
        <f t="shared" si="1"/>
        <v>107</v>
      </c>
      <c r="B55" s="3" t="s">
        <v>52</v>
      </c>
      <c r="C55" s="3" t="s">
        <v>53</v>
      </c>
      <c r="D55" s="3">
        <v>10</v>
      </c>
      <c r="E55" s="3"/>
    </row>
    <row r="56" spans="1:5" ht="18">
      <c r="A56" s="36">
        <f t="shared" si="1"/>
        <v>108</v>
      </c>
      <c r="B56" s="3" t="s">
        <v>52</v>
      </c>
      <c r="C56" s="3" t="s">
        <v>53</v>
      </c>
      <c r="D56" s="3">
        <v>10</v>
      </c>
      <c r="E56" s="3" t="s">
        <v>59</v>
      </c>
    </row>
    <row r="57" spans="1:5" ht="18">
      <c r="A57" s="35">
        <f t="shared" si="1"/>
        <v>109</v>
      </c>
      <c r="B57" s="3" t="s">
        <v>52</v>
      </c>
      <c r="C57" s="3" t="s">
        <v>58</v>
      </c>
      <c r="D57" s="3">
        <v>10</v>
      </c>
      <c r="E57" s="3" t="s">
        <v>57</v>
      </c>
    </row>
    <row r="58" spans="1:5" ht="18">
      <c r="A58" s="35">
        <f t="shared" si="1"/>
        <v>110</v>
      </c>
      <c r="B58" s="3" t="s">
        <v>52</v>
      </c>
      <c r="C58" s="3" t="s">
        <v>53</v>
      </c>
      <c r="D58" s="3">
        <v>10</v>
      </c>
      <c r="E58" s="3"/>
    </row>
    <row r="59" spans="1:5" ht="18">
      <c r="A59" s="35">
        <f t="shared" si="1"/>
        <v>111</v>
      </c>
      <c r="B59" s="3" t="s">
        <v>52</v>
      </c>
      <c r="C59" s="3" t="s">
        <v>53</v>
      </c>
      <c r="D59" s="3">
        <v>10</v>
      </c>
      <c r="E59" s="3"/>
    </row>
    <row r="60" spans="1:5" ht="18">
      <c r="A60" s="35">
        <f t="shared" si="1"/>
        <v>112</v>
      </c>
      <c r="B60" s="3" t="s">
        <v>52</v>
      </c>
      <c r="C60" s="3" t="s">
        <v>53</v>
      </c>
      <c r="D60" s="3">
        <v>10</v>
      </c>
      <c r="E60" s="3"/>
    </row>
    <row r="61" spans="1:5" ht="18">
      <c r="A61" s="35">
        <f t="shared" si="1"/>
        <v>113</v>
      </c>
      <c r="B61" s="3" t="s">
        <v>52</v>
      </c>
      <c r="C61" s="3" t="s">
        <v>53</v>
      </c>
      <c r="D61" s="3">
        <v>10</v>
      </c>
      <c r="E61" s="3"/>
    </row>
    <row r="62" spans="1:5" ht="18">
      <c r="A62" s="35">
        <f t="shared" si="1"/>
        <v>114</v>
      </c>
      <c r="B62" s="3" t="s">
        <v>52</v>
      </c>
      <c r="C62" s="3" t="s">
        <v>53</v>
      </c>
      <c r="D62" s="3">
        <v>10</v>
      </c>
      <c r="E62" s="3"/>
    </row>
    <row r="63" spans="1:5" ht="18">
      <c r="A63" s="35">
        <f t="shared" si="1"/>
        <v>115</v>
      </c>
      <c r="B63" s="3" t="s">
        <v>52</v>
      </c>
      <c r="C63" s="37" t="s">
        <v>53</v>
      </c>
      <c r="D63" s="3">
        <v>10</v>
      </c>
      <c r="E63" s="3"/>
    </row>
    <row r="64" spans="1:5" ht="18">
      <c r="A64" s="35">
        <f t="shared" si="1"/>
        <v>116</v>
      </c>
      <c r="B64" s="3" t="s">
        <v>52</v>
      </c>
      <c r="C64" s="37" t="s">
        <v>53</v>
      </c>
      <c r="D64" s="3">
        <v>10</v>
      </c>
      <c r="E64" s="3"/>
    </row>
    <row r="65" spans="1:5" ht="18">
      <c r="A65" s="35">
        <f t="shared" si="1"/>
        <v>117</v>
      </c>
      <c r="B65" s="3" t="s">
        <v>52</v>
      </c>
      <c r="C65" s="37" t="s">
        <v>53</v>
      </c>
      <c r="D65" s="3">
        <v>9</v>
      </c>
      <c r="E65" s="3"/>
    </row>
    <row r="66" spans="1:5" ht="18">
      <c r="A66" s="35">
        <f t="shared" si="1"/>
        <v>118</v>
      </c>
      <c r="B66" s="3" t="s">
        <v>52</v>
      </c>
      <c r="C66" s="37" t="s">
        <v>53</v>
      </c>
      <c r="D66" s="3">
        <v>10</v>
      </c>
      <c r="E66" s="3"/>
    </row>
    <row r="67" spans="1:5" ht="18">
      <c r="A67" s="35">
        <f t="shared" si="1"/>
        <v>119</v>
      </c>
      <c r="B67" s="3" t="s">
        <v>52</v>
      </c>
      <c r="C67" s="37" t="s">
        <v>53</v>
      </c>
      <c r="D67" s="3">
        <v>10</v>
      </c>
      <c r="E67" s="3"/>
    </row>
    <row r="68" spans="1:5" ht="18">
      <c r="A68" s="5">
        <f t="shared" si="1"/>
        <v>120</v>
      </c>
      <c r="B68" s="3" t="s">
        <v>55</v>
      </c>
      <c r="C68" s="37" t="s">
        <v>51</v>
      </c>
      <c r="D68" s="3">
        <v>10</v>
      </c>
      <c r="E68" s="3" t="s">
        <v>56</v>
      </c>
    </row>
    <row r="69" spans="1:5" ht="18">
      <c r="A69" s="38">
        <f t="shared" si="1"/>
        <v>121</v>
      </c>
      <c r="B69" s="3" t="s">
        <v>55</v>
      </c>
      <c r="C69" s="37" t="s">
        <v>54</v>
      </c>
      <c r="D69" s="3">
        <v>10</v>
      </c>
      <c r="E69" s="3"/>
    </row>
    <row r="70" spans="1:5" ht="18">
      <c r="A70" s="35">
        <f t="shared" si="1"/>
        <v>122</v>
      </c>
      <c r="B70" s="3" t="s">
        <v>52</v>
      </c>
      <c r="C70" s="37" t="s">
        <v>53</v>
      </c>
      <c r="D70" s="3">
        <v>10</v>
      </c>
      <c r="E70" s="3"/>
    </row>
    <row r="71" spans="1:5" ht="18">
      <c r="A71" s="35">
        <f t="shared" si="1"/>
        <v>123</v>
      </c>
      <c r="B71" s="3" t="s">
        <v>52</v>
      </c>
      <c r="C71" s="37" t="s">
        <v>53</v>
      </c>
      <c r="D71" s="3">
        <v>10</v>
      </c>
      <c r="E71" s="3"/>
    </row>
    <row r="72" spans="1:5" ht="18">
      <c r="A72" s="35">
        <f t="shared" si="1"/>
        <v>124</v>
      </c>
      <c r="B72" s="3" t="s">
        <v>52</v>
      </c>
      <c r="C72" s="37" t="s">
        <v>53</v>
      </c>
      <c r="D72" s="3">
        <v>10</v>
      </c>
      <c r="E72" s="3"/>
    </row>
    <row r="73" spans="1:5" ht="18">
      <c r="A73" s="36">
        <f t="shared" si="1"/>
        <v>125</v>
      </c>
      <c r="B73" s="3" t="s">
        <v>52</v>
      </c>
      <c r="C73" s="37" t="s">
        <v>51</v>
      </c>
      <c r="D73" s="3">
        <v>10</v>
      </c>
      <c r="E7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88"/>
  <sheetViews>
    <sheetView topLeftCell="A11" zoomScale="70" zoomScaleNormal="70" workbookViewId="0">
      <selection activeCell="E45" sqref="E45"/>
    </sheetView>
  </sheetViews>
  <sheetFormatPr baseColWidth="10" defaultRowHeight="18"/>
  <cols>
    <col min="1" max="1" width="29.125" style="3" customWidth="1"/>
    <col min="2" max="2" width="19.25" style="3" customWidth="1"/>
    <col min="3" max="3" width="10.625" style="3"/>
    <col min="4" max="4" width="18.75" style="3" customWidth="1"/>
    <col min="5" max="5" width="11.875" style="3" customWidth="1"/>
    <col min="6" max="6" width="17.75" style="3" customWidth="1"/>
    <col min="7" max="7" width="13.25" style="3" customWidth="1"/>
    <col min="8" max="8" width="19.75" style="3" customWidth="1"/>
    <col min="9" max="9" width="13.5" style="3" customWidth="1"/>
    <col min="10" max="10" width="13.625" style="3" customWidth="1"/>
    <col min="11" max="11" width="18.625" style="3" customWidth="1"/>
    <col min="12" max="12" width="26.875" style="3" customWidth="1"/>
    <col min="13" max="13" width="22.125" style="3" customWidth="1"/>
    <col min="14" max="14" width="25.125" style="3" customWidth="1"/>
    <col min="15" max="15" width="13.5" style="3" customWidth="1"/>
    <col min="16" max="16" width="18.625" style="3" customWidth="1"/>
    <col min="17" max="17" width="17.625" style="3" customWidth="1"/>
    <col min="18" max="18" width="26.75" style="3" customWidth="1"/>
    <col min="19" max="19" width="11.875" style="3" bestFit="1" customWidth="1"/>
    <col min="20" max="20" width="8.25" style="3" bestFit="1" customWidth="1"/>
    <col min="21" max="21" width="9.625" style="3" bestFit="1" customWidth="1"/>
    <col min="22" max="23" width="10.625" style="3"/>
    <col min="24" max="24" width="9.75" style="3" bestFit="1" customWidth="1"/>
    <col min="25" max="25" width="8.25" style="3" bestFit="1" customWidth="1"/>
    <col min="26" max="26" width="10.625" style="3"/>
    <col min="27" max="27" width="8.75" style="3" bestFit="1" customWidth="1"/>
    <col min="28" max="16384" width="10.625" style="3"/>
  </cols>
  <sheetData>
    <row r="1" spans="1:29" ht="26">
      <c r="A1" s="13" t="s">
        <v>35</v>
      </c>
    </row>
    <row r="2" spans="1:29" ht="21">
      <c r="D2" s="12" t="s">
        <v>34</v>
      </c>
      <c r="E2" s="12"/>
      <c r="F2" s="12"/>
      <c r="H2" s="12" t="s">
        <v>33</v>
      </c>
      <c r="I2" s="12"/>
      <c r="J2" s="12"/>
      <c r="N2" s="12" t="s">
        <v>32</v>
      </c>
      <c r="R2" s="12"/>
      <c r="S2" s="12"/>
      <c r="T2" s="12" t="s">
        <v>1</v>
      </c>
    </row>
    <row r="4" spans="1:29">
      <c r="F4" s="11"/>
    </row>
    <row r="5" spans="1:29">
      <c r="A5" s="5" t="s">
        <v>31</v>
      </c>
      <c r="B5" s="5" t="s">
        <v>30</v>
      </c>
      <c r="C5" s="5"/>
      <c r="D5" s="5" t="s">
        <v>28</v>
      </c>
      <c r="E5" s="5" t="s">
        <v>27</v>
      </c>
      <c r="F5" s="5" t="s">
        <v>26</v>
      </c>
      <c r="H5" s="5" t="s">
        <v>28</v>
      </c>
      <c r="I5" s="5" t="s">
        <v>27</v>
      </c>
      <c r="J5" s="5" t="s">
        <v>26</v>
      </c>
      <c r="K5" s="5" t="s">
        <v>3</v>
      </c>
      <c r="L5" s="5" t="s">
        <v>29</v>
      </c>
      <c r="N5" s="5" t="s">
        <v>28</v>
      </c>
      <c r="O5" s="5" t="s">
        <v>27</v>
      </c>
      <c r="P5" s="5" t="s">
        <v>26</v>
      </c>
      <c r="Q5" s="5" t="s">
        <v>2</v>
      </c>
      <c r="R5" s="5" t="s">
        <v>25</v>
      </c>
      <c r="S5" s="5"/>
      <c r="T5" s="5"/>
      <c r="AB5" s="5"/>
      <c r="AC5" s="5"/>
    </row>
    <row r="6" spans="1:29">
      <c r="A6" s="3">
        <v>92.6</v>
      </c>
      <c r="B6" s="3" t="s">
        <v>20</v>
      </c>
      <c r="C6" s="5" t="s">
        <v>18</v>
      </c>
      <c r="D6" s="9">
        <v>1070.8599999999999</v>
      </c>
      <c r="E6" s="2">
        <f>(SQRT(2*PI())*D6*D8)</f>
        <v>2541.7680727639372</v>
      </c>
      <c r="F6" s="2">
        <f>SQRT(E6)</f>
        <v>50.41595057879934</v>
      </c>
      <c r="H6" s="2"/>
      <c r="I6" s="2"/>
      <c r="L6" s="3">
        <f>(K14+K34+K42+K50+K58)/5</f>
        <v>77.907891596011268</v>
      </c>
      <c r="R6" s="3">
        <f>(Q14+Q34+Q42)/3</f>
        <v>57.446499102585371</v>
      </c>
      <c r="T6" s="3">
        <f>L6/R6</f>
        <v>1.356181713647804</v>
      </c>
    </row>
    <row r="7" spans="1:29">
      <c r="C7" s="5" t="s">
        <v>17</v>
      </c>
      <c r="D7" s="9">
        <v>93.230699999999999</v>
      </c>
      <c r="E7" s="2"/>
      <c r="F7" s="2"/>
      <c r="H7" s="2"/>
      <c r="I7" s="2"/>
    </row>
    <row r="8" spans="1:29">
      <c r="C8" s="5" t="s">
        <v>16</v>
      </c>
      <c r="D8" s="9">
        <v>0.94691999999999998</v>
      </c>
      <c r="E8" s="2"/>
      <c r="F8" s="2"/>
      <c r="H8" s="2"/>
      <c r="I8" s="2"/>
    </row>
    <row r="9" spans="1:29">
      <c r="C9" s="5"/>
      <c r="D9" s="2"/>
      <c r="E9" s="2"/>
      <c r="F9" s="2"/>
      <c r="H9" s="2"/>
      <c r="I9" s="2"/>
    </row>
    <row r="10" spans="1:29">
      <c r="A10" s="3">
        <v>197.3</v>
      </c>
      <c r="B10" s="3" t="s">
        <v>24</v>
      </c>
      <c r="C10" s="5" t="s">
        <v>18</v>
      </c>
      <c r="D10" s="9">
        <v>427.30200000000002</v>
      </c>
      <c r="E10" s="2">
        <f>(SQRT(2*PI())*D10*D12)</f>
        <v>1056.5301278517641</v>
      </c>
      <c r="F10" s="2">
        <f>SQRT(E10)</f>
        <v>32.504309373554825</v>
      </c>
      <c r="H10" s="2"/>
      <c r="I10" s="2"/>
    </row>
    <row r="11" spans="1:29">
      <c r="C11" s="5" t="s">
        <v>17</v>
      </c>
      <c r="D11" s="9">
        <v>197.566</v>
      </c>
      <c r="E11" s="2"/>
      <c r="F11" s="2"/>
      <c r="H11" s="2"/>
      <c r="I11" s="2"/>
    </row>
    <row r="12" spans="1:29">
      <c r="C12" s="5" t="s">
        <v>16</v>
      </c>
      <c r="D12" s="9">
        <v>0.98640899999999998</v>
      </c>
      <c r="E12" s="2"/>
      <c r="F12" s="2"/>
      <c r="H12" s="2"/>
      <c r="I12" s="2"/>
    </row>
    <row r="13" spans="1:29">
      <c r="C13" s="5"/>
      <c r="D13" s="2"/>
      <c r="E13" s="2"/>
      <c r="F13" s="2"/>
      <c r="H13" s="2"/>
      <c r="I13" s="2"/>
    </row>
    <row r="14" spans="1:29">
      <c r="A14" s="10">
        <v>216.47</v>
      </c>
      <c r="B14" s="10" t="s">
        <v>21</v>
      </c>
      <c r="C14" s="5" t="s">
        <v>18</v>
      </c>
      <c r="D14" s="27">
        <v>1010.46</v>
      </c>
      <c r="E14" s="2">
        <f>(SQRT(2*PI())*D14*D16)</f>
        <v>2553.4396574235393</v>
      </c>
      <c r="F14" s="2">
        <f>SQRT(E14)</f>
        <v>50.531570898038972</v>
      </c>
      <c r="H14" s="28">
        <v>756.72900000000004</v>
      </c>
      <c r="I14" s="2">
        <f>(SQRT(2*PI())*H14*H16)</f>
        <v>1820.3331281714709</v>
      </c>
      <c r="J14" s="3">
        <f>SQRT(I14)</f>
        <v>42.665362159150497</v>
      </c>
      <c r="K14" s="3">
        <f>(I14/E14)*100</f>
        <v>71.28945157874675</v>
      </c>
      <c r="N14" s="28">
        <v>568.65499999999997</v>
      </c>
      <c r="O14" s="3">
        <f>(SQRT(2*PI())*N14*N16)</f>
        <v>1362.3695155427004</v>
      </c>
      <c r="P14" s="3">
        <f>SQRT(O14)</f>
        <v>36.910290103746142</v>
      </c>
      <c r="Q14" s="3">
        <f>(O14/E14)*100</f>
        <v>53.35428670036999</v>
      </c>
      <c r="U14" s="8"/>
      <c r="V14" s="8"/>
    </row>
    <row r="15" spans="1:29">
      <c r="C15" s="5" t="s">
        <v>17</v>
      </c>
      <c r="D15" s="27">
        <v>216.726</v>
      </c>
      <c r="E15" s="2"/>
      <c r="F15" s="2"/>
      <c r="H15" s="28">
        <v>216.625</v>
      </c>
      <c r="I15" s="2"/>
      <c r="N15" s="28">
        <v>216.642</v>
      </c>
      <c r="U15" s="8"/>
      <c r="V15" s="8"/>
    </row>
    <row r="16" spans="1:29">
      <c r="C16" s="5" t="s">
        <v>16</v>
      </c>
      <c r="D16" s="27">
        <v>1.00813</v>
      </c>
      <c r="E16" s="2"/>
      <c r="F16" s="2"/>
      <c r="H16" s="28">
        <v>0.95966700000000005</v>
      </c>
      <c r="I16" s="2"/>
      <c r="N16" s="28">
        <v>0.95577599999999996</v>
      </c>
      <c r="U16" s="8"/>
      <c r="V16" s="8"/>
    </row>
    <row r="17" spans="1:22">
      <c r="C17" s="5"/>
      <c r="D17" s="2"/>
      <c r="E17" s="2"/>
      <c r="F17" s="2"/>
      <c r="H17" s="2"/>
      <c r="I17" s="2"/>
      <c r="N17" s="2"/>
      <c r="V17" s="8"/>
    </row>
    <row r="18" spans="1:22">
      <c r="A18" s="3">
        <v>249.1</v>
      </c>
      <c r="B18" s="3" t="s">
        <v>20</v>
      </c>
      <c r="C18" s="5" t="s">
        <v>18</v>
      </c>
      <c r="D18" s="9">
        <v>354.14499999999998</v>
      </c>
      <c r="E18" s="2">
        <f>(SQRT(2*PI())*D18*D20)</f>
        <v>731.99224341715387</v>
      </c>
      <c r="F18" s="2">
        <f>SQRT(E18)</f>
        <v>27.05535517078188</v>
      </c>
      <c r="H18" s="2"/>
      <c r="I18" s="2"/>
      <c r="N18" s="2"/>
      <c r="V18" s="8"/>
    </row>
    <row r="19" spans="1:22">
      <c r="C19" s="5" t="s">
        <v>17</v>
      </c>
      <c r="D19" s="9">
        <v>249.15</v>
      </c>
      <c r="E19" s="2"/>
      <c r="F19" s="2"/>
      <c r="H19" s="2"/>
      <c r="I19" s="2"/>
      <c r="N19" s="2"/>
      <c r="V19" s="8"/>
    </row>
    <row r="20" spans="1:22">
      <c r="C20" s="5" t="s">
        <v>16</v>
      </c>
      <c r="D20" s="9">
        <v>0.82458500000000001</v>
      </c>
      <c r="E20" s="2"/>
      <c r="F20" s="2"/>
      <c r="H20" s="2"/>
      <c r="I20" s="2"/>
      <c r="N20" s="2"/>
      <c r="V20" s="8"/>
    </row>
    <row r="21" spans="1:22">
      <c r="C21" s="5"/>
      <c r="D21" s="2"/>
      <c r="E21" s="2"/>
      <c r="F21" s="2"/>
      <c r="H21" s="2"/>
      <c r="I21" s="2"/>
      <c r="N21" s="2"/>
      <c r="V21" s="8"/>
    </row>
    <row r="22" spans="1:22">
      <c r="A22" s="3">
        <v>290.35000000000002</v>
      </c>
      <c r="B22" s="3" t="s">
        <v>24</v>
      </c>
      <c r="C22" s="5" t="s">
        <v>18</v>
      </c>
      <c r="D22" s="9">
        <v>214.339</v>
      </c>
      <c r="E22" s="2">
        <f>(SQRT(2*PI())*D22*D24)</f>
        <v>387.28924308431141</v>
      </c>
      <c r="F22" s="2">
        <f>SQRT(E22)</f>
        <v>19.679665725929173</v>
      </c>
      <c r="H22" s="2"/>
      <c r="I22" s="2"/>
      <c r="N22" s="2"/>
      <c r="V22" s="8"/>
    </row>
    <row r="23" spans="1:22">
      <c r="C23" s="5" t="s">
        <v>17</v>
      </c>
      <c r="D23" s="9">
        <v>290.39400000000001</v>
      </c>
      <c r="E23" s="2"/>
      <c r="F23" s="2"/>
      <c r="H23" s="2"/>
      <c r="I23" s="2"/>
      <c r="N23" s="2"/>
      <c r="V23" s="8"/>
    </row>
    <row r="24" spans="1:22">
      <c r="C24" s="5" t="s">
        <v>16</v>
      </c>
      <c r="D24" s="9">
        <v>0.72084899999999996</v>
      </c>
      <c r="E24" s="2"/>
      <c r="F24" s="2"/>
      <c r="H24" s="2"/>
      <c r="I24" s="2"/>
      <c r="N24" s="2"/>
      <c r="V24" s="8"/>
    </row>
    <row r="25" spans="1:22">
      <c r="C25" s="5"/>
      <c r="D25" s="2"/>
      <c r="E25" s="2"/>
      <c r="F25" s="2"/>
      <c r="H25" s="2"/>
      <c r="I25" s="2"/>
      <c r="N25" s="2"/>
      <c r="V25" s="8"/>
    </row>
    <row r="26" spans="1:22">
      <c r="A26" s="3">
        <v>335.98</v>
      </c>
      <c r="B26" s="3" t="s">
        <v>24</v>
      </c>
      <c r="C26" s="5" t="s">
        <v>18</v>
      </c>
      <c r="D26" s="9">
        <v>628.50300000000004</v>
      </c>
      <c r="E26" s="2">
        <f>(SQRT(2*PI())*D26*D28)</f>
        <v>1567.7085421471761</v>
      </c>
      <c r="F26" s="2">
        <f>SQRT(E26)</f>
        <v>39.594299364266774</v>
      </c>
      <c r="H26" s="2"/>
      <c r="I26" s="2"/>
      <c r="N26" s="2"/>
      <c r="V26" s="8"/>
    </row>
    <row r="27" spans="1:22">
      <c r="C27" s="5" t="s">
        <v>17</v>
      </c>
      <c r="D27" s="9">
        <v>336.15699999999998</v>
      </c>
      <c r="E27" s="2"/>
      <c r="F27" s="2"/>
      <c r="H27" s="2"/>
      <c r="I27" s="2"/>
      <c r="N27" s="2"/>
      <c r="V27" s="8"/>
    </row>
    <row r="28" spans="1:22">
      <c r="C28" s="5" t="s">
        <v>16</v>
      </c>
      <c r="D28" s="9">
        <v>0.99510299999999996</v>
      </c>
      <c r="E28" s="2"/>
      <c r="F28" s="2"/>
      <c r="H28" s="2"/>
      <c r="I28" s="2"/>
      <c r="N28" s="2"/>
      <c r="V28" s="8"/>
    </row>
    <row r="29" spans="1:22">
      <c r="C29" s="5"/>
      <c r="D29" s="2"/>
      <c r="E29" s="2"/>
      <c r="F29" s="2"/>
      <c r="H29" s="2"/>
      <c r="I29" s="2"/>
      <c r="N29" s="2"/>
      <c r="V29" s="8"/>
    </row>
    <row r="30" spans="1:22">
      <c r="A30" s="3">
        <v>511</v>
      </c>
      <c r="B30" s="3" t="s">
        <v>23</v>
      </c>
      <c r="C30" s="5" t="s">
        <v>18</v>
      </c>
      <c r="D30" s="9">
        <v>595.78499999999997</v>
      </c>
      <c r="E30" s="2">
        <f>(SQRT(2*PI())*D30*D32)</f>
        <v>1957.2800808785764</v>
      </c>
      <c r="F30" s="2">
        <f>SQRT(E30)</f>
        <v>44.241158222616377</v>
      </c>
      <c r="H30" s="2"/>
      <c r="I30" s="2"/>
      <c r="N30" s="2"/>
      <c r="V30" s="8"/>
    </row>
    <row r="31" spans="1:22">
      <c r="C31" s="5" t="s">
        <v>17</v>
      </c>
      <c r="D31" s="9">
        <v>511.14699999999999</v>
      </c>
      <c r="E31" s="2"/>
      <c r="F31" s="2"/>
      <c r="H31" s="2"/>
      <c r="I31" s="2"/>
      <c r="N31" s="2"/>
      <c r="V31" s="8"/>
    </row>
    <row r="32" spans="1:22">
      <c r="C32" s="5" t="s">
        <v>16</v>
      </c>
      <c r="D32" s="9">
        <v>1.3106100000000001</v>
      </c>
      <c r="E32" s="2"/>
      <c r="F32" s="2"/>
      <c r="H32" s="2"/>
      <c r="I32" s="2"/>
      <c r="N32" s="2"/>
      <c r="V32" s="8"/>
    </row>
    <row r="33" spans="1:22">
      <c r="C33" s="5"/>
      <c r="D33" s="2"/>
      <c r="E33" s="2"/>
      <c r="F33" s="2"/>
      <c r="H33" s="2"/>
      <c r="I33" s="2"/>
      <c r="N33" s="2"/>
      <c r="V33" s="8"/>
    </row>
    <row r="34" spans="1:22">
      <c r="A34" s="10">
        <v>530.22</v>
      </c>
      <c r="B34" s="10" t="s">
        <v>21</v>
      </c>
      <c r="C34" s="5" t="s">
        <v>18</v>
      </c>
      <c r="D34" s="27">
        <v>230.66</v>
      </c>
      <c r="E34" s="2">
        <f>(SQRT(2*PI())*D34*D36)</f>
        <v>652.4979907821903</v>
      </c>
      <c r="F34" s="2">
        <f>SQRT(E34)</f>
        <v>25.544040220415216</v>
      </c>
      <c r="H34" s="28">
        <v>174.85599999999999</v>
      </c>
      <c r="I34" s="2">
        <f>(SQRT(2*PI())*H34*H36)</f>
        <v>533.2345556002291</v>
      </c>
      <c r="J34" s="3">
        <f>SQRT(I34)</f>
        <v>23.091872067899327</v>
      </c>
      <c r="K34" s="3">
        <f>(I34/E34)*100</f>
        <v>81.722022616653177</v>
      </c>
      <c r="N34" s="28">
        <v>151.13499999999999</v>
      </c>
      <c r="O34" s="3">
        <f>(SQRT(2*PI())*N34*N36)</f>
        <v>407.67650908383359</v>
      </c>
      <c r="P34" s="3">
        <f>SQRT(O34)</f>
        <v>20.191000695454239</v>
      </c>
      <c r="Q34" s="3">
        <f>(O34/E34)*100</f>
        <v>62.479350870510139</v>
      </c>
      <c r="T34" s="3">
        <f>I34/O34</f>
        <v>1.3079845017280014</v>
      </c>
      <c r="V34" s="8"/>
    </row>
    <row r="35" spans="1:22">
      <c r="C35" s="5" t="s">
        <v>17</v>
      </c>
      <c r="D35" s="27">
        <v>530.22900000000004</v>
      </c>
      <c r="E35" s="2"/>
      <c r="F35" s="2"/>
      <c r="H35" s="28">
        <v>530.35500000000002</v>
      </c>
      <c r="I35" s="2"/>
      <c r="N35" s="28">
        <v>530.27200000000005</v>
      </c>
      <c r="V35" s="8"/>
    </row>
    <row r="36" spans="1:22">
      <c r="C36" s="5" t="s">
        <v>16</v>
      </c>
      <c r="D36" s="27">
        <v>1.1285400000000001</v>
      </c>
      <c r="E36" s="2"/>
      <c r="F36" s="2"/>
      <c r="H36" s="28">
        <v>1.2165999999999999</v>
      </c>
      <c r="I36" s="2"/>
      <c r="N36" s="28">
        <v>1.07612</v>
      </c>
      <c r="V36" s="8"/>
    </row>
    <row r="37" spans="1:22">
      <c r="C37" s="5"/>
      <c r="D37" s="2"/>
      <c r="E37" s="2"/>
      <c r="F37" s="2"/>
      <c r="H37" s="2"/>
      <c r="I37" s="2"/>
      <c r="N37" s="2"/>
      <c r="V37" s="8"/>
    </row>
    <row r="38" spans="1:22">
      <c r="A38" s="3">
        <v>654.70000000000005</v>
      </c>
      <c r="B38" s="3" t="s">
        <v>22</v>
      </c>
      <c r="C38" s="5" t="s">
        <v>18</v>
      </c>
      <c r="D38" s="9">
        <v>681.89099999999996</v>
      </c>
      <c r="E38" s="2">
        <f>(SQRT(2*PI())*D38*D40)</f>
        <v>1733.7578665365147</v>
      </c>
      <c r="F38" s="2">
        <f>SQRT(E38)</f>
        <v>41.638418156031271</v>
      </c>
      <c r="H38" s="2"/>
      <c r="I38" s="2"/>
      <c r="N38" s="2"/>
      <c r="V38" s="8"/>
    </row>
    <row r="39" spans="1:22">
      <c r="C39" s="5" t="s">
        <v>17</v>
      </c>
      <c r="D39" s="9">
        <v>654.95600000000002</v>
      </c>
      <c r="E39" s="2"/>
      <c r="F39" s="2"/>
      <c r="H39" s="2"/>
      <c r="I39" s="2"/>
      <c r="N39" s="2"/>
      <c r="V39" s="8"/>
    </row>
    <row r="40" spans="1:22">
      <c r="C40" s="5" t="s">
        <v>16</v>
      </c>
      <c r="D40" s="9">
        <v>1.01434</v>
      </c>
      <c r="E40" s="2"/>
      <c r="F40" s="2"/>
      <c r="H40" s="2"/>
      <c r="I40" s="2"/>
      <c r="N40" s="2"/>
      <c r="V40" s="8"/>
    </row>
    <row r="41" spans="1:22">
      <c r="C41" s="5"/>
      <c r="D41" s="2"/>
      <c r="E41" s="2"/>
      <c r="F41" s="2"/>
      <c r="H41" s="2"/>
      <c r="I41" s="2"/>
      <c r="N41" s="2"/>
      <c r="V41" s="8"/>
    </row>
    <row r="42" spans="1:22">
      <c r="A42" s="10">
        <v>711.19</v>
      </c>
      <c r="B42" s="10" t="s">
        <v>21</v>
      </c>
      <c r="C42" s="5" t="s">
        <v>18</v>
      </c>
      <c r="D42" s="28">
        <v>962.09100000000001</v>
      </c>
      <c r="E42" s="2">
        <f>(SQRT(2*PI())*D42*D44)</f>
        <v>2546.9678641420605</v>
      </c>
      <c r="F42" s="2">
        <f>SQRT(E42)</f>
        <v>50.467493143032776</v>
      </c>
      <c r="H42" s="28">
        <v>692.71900000000005</v>
      </c>
      <c r="I42" s="2">
        <f>(SQRT(2*PI())*H42*H44)</f>
        <v>1846.2330019241426</v>
      </c>
      <c r="J42" s="3">
        <f>SQRT(I42)</f>
        <v>42.967813557640362</v>
      </c>
      <c r="K42" s="3">
        <f>(I42/E42)*100</f>
        <v>72.487487098548115</v>
      </c>
      <c r="N42" s="28">
        <v>526.95299999999997</v>
      </c>
      <c r="O42" s="3">
        <f>(SQRT(2*PI())*N42*N44)</f>
        <v>1439.1860888554193</v>
      </c>
      <c r="P42" s="3">
        <f>SQRT(O42)</f>
        <v>37.936606185258839</v>
      </c>
      <c r="Q42" s="3">
        <f>(O42/E42)*100</f>
        <v>56.505859736876005</v>
      </c>
      <c r="T42" s="3">
        <f>I42/O42</f>
        <v>1.2828313282213883</v>
      </c>
      <c r="V42" s="8"/>
    </row>
    <row r="43" spans="1:22">
      <c r="C43" s="5" t="s">
        <v>17</v>
      </c>
      <c r="D43" s="28">
        <v>711.375</v>
      </c>
      <c r="E43" s="2"/>
      <c r="F43" s="2"/>
      <c r="H43" s="28">
        <v>711.38599999999997</v>
      </c>
      <c r="I43" s="2"/>
      <c r="N43" s="28">
        <v>711.38099999999997</v>
      </c>
      <c r="V43" s="8"/>
    </row>
    <row r="44" spans="1:22">
      <c r="C44" s="5" t="s">
        <v>16</v>
      </c>
      <c r="D44" s="28">
        <v>1.05613</v>
      </c>
      <c r="E44" s="2"/>
      <c r="F44" s="2"/>
      <c r="H44" s="28">
        <v>1.0632600000000001</v>
      </c>
      <c r="I44" s="2"/>
      <c r="N44" s="28">
        <v>1.0895699999999999</v>
      </c>
      <c r="V44" s="8"/>
    </row>
    <row r="45" spans="1:22">
      <c r="C45" s="5"/>
      <c r="D45" s="2"/>
      <c r="E45" s="2"/>
      <c r="F45" s="2"/>
      <c r="H45" s="2"/>
      <c r="I45" s="2"/>
      <c r="N45" s="2"/>
      <c r="V45" s="8"/>
    </row>
    <row r="46" spans="1:22">
      <c r="A46" s="3">
        <v>843.4</v>
      </c>
      <c r="B46" s="3" t="s">
        <v>20</v>
      </c>
      <c r="C46" s="5" t="s">
        <v>18</v>
      </c>
      <c r="D46" s="9">
        <v>287.95100000000002</v>
      </c>
      <c r="E46" s="2">
        <f>(SQRT(2*PI())*D46*D48)</f>
        <v>787.73571593809788</v>
      </c>
      <c r="F46" s="2">
        <f>SQRT(E46)</f>
        <v>28.066629935531946</v>
      </c>
      <c r="H46" s="2"/>
      <c r="I46" s="2"/>
      <c r="N46" s="2"/>
      <c r="U46" s="7"/>
      <c r="V46" s="8"/>
    </row>
    <row r="47" spans="1:22">
      <c r="C47" s="5" t="s">
        <v>17</v>
      </c>
      <c r="D47" s="9">
        <v>843.69899999999996</v>
      </c>
      <c r="E47" s="2"/>
      <c r="F47" s="2"/>
      <c r="H47" s="2"/>
      <c r="I47" s="2"/>
      <c r="N47" s="2"/>
      <c r="U47" s="7"/>
    </row>
    <row r="48" spans="1:22">
      <c r="C48" s="5" t="s">
        <v>16</v>
      </c>
      <c r="D48" s="9">
        <v>1.09137</v>
      </c>
      <c r="E48" s="2"/>
      <c r="F48" s="2"/>
      <c r="H48" s="2"/>
      <c r="I48" s="2"/>
      <c r="N48" s="2"/>
      <c r="U48" s="7"/>
    </row>
    <row r="49" spans="1:14">
      <c r="C49" s="5"/>
      <c r="D49" s="2"/>
      <c r="E49" s="2"/>
      <c r="F49" s="2"/>
      <c r="H49" s="2"/>
      <c r="I49" s="2"/>
      <c r="N49" s="2"/>
    </row>
    <row r="50" spans="1:14">
      <c r="A50" s="10">
        <v>867</v>
      </c>
      <c r="B50" s="10" t="s">
        <v>19</v>
      </c>
      <c r="C50" s="5" t="s">
        <v>18</v>
      </c>
      <c r="D50" s="28">
        <v>380.20699999999999</v>
      </c>
      <c r="E50" s="2">
        <f>(SQRT(2*PI())*D50*D52)</f>
        <v>1146.0849159931709</v>
      </c>
      <c r="F50" s="2">
        <f>SQRT(E50)</f>
        <v>33.853875937522588</v>
      </c>
      <c r="H50" s="28">
        <v>315.56599999999997</v>
      </c>
      <c r="I50" s="2">
        <f>(SQRT(2*PI())*H50*H52)</f>
        <v>901.06732452193864</v>
      </c>
      <c r="J50" s="3">
        <f>SQRT(I50)</f>
        <v>30.017783471168197</v>
      </c>
      <c r="K50" s="3">
        <f>(I50/E50)*100</f>
        <v>78.621340526159386</v>
      </c>
      <c r="N50" s="2"/>
    </row>
    <row r="51" spans="1:14">
      <c r="C51" s="5" t="s">
        <v>17</v>
      </c>
      <c r="D51" s="28">
        <v>867.298</v>
      </c>
      <c r="E51" s="2"/>
      <c r="F51" s="2"/>
      <c r="H51" s="28">
        <v>867.22400000000005</v>
      </c>
      <c r="I51" s="2"/>
      <c r="N51" s="2"/>
    </row>
    <row r="52" spans="1:14">
      <c r="C52" s="5" t="s">
        <v>16</v>
      </c>
      <c r="D52" s="28">
        <v>1.2025600000000001</v>
      </c>
      <c r="E52" s="2"/>
      <c r="F52" s="2"/>
      <c r="H52" s="28">
        <v>1.13914</v>
      </c>
      <c r="I52" s="2"/>
      <c r="N52" s="2"/>
    </row>
    <row r="53" spans="1:14">
      <c r="C53" s="5"/>
      <c r="D53" s="2"/>
      <c r="E53" s="2"/>
      <c r="F53" s="2"/>
      <c r="H53" s="2"/>
      <c r="I53" s="2"/>
      <c r="N53" s="2"/>
    </row>
    <row r="54" spans="1:14">
      <c r="A54" s="3">
        <v>1092</v>
      </c>
      <c r="B54" s="3" t="s">
        <v>20</v>
      </c>
      <c r="C54" s="5" t="s">
        <v>18</v>
      </c>
      <c r="D54" s="9">
        <v>2302.5300000000002</v>
      </c>
      <c r="E54" s="2">
        <f>(SQRT(2*PI())*D54*D56)</f>
        <v>7056.3997389981587</v>
      </c>
      <c r="F54" s="2">
        <f>SQRT(E54)</f>
        <v>84.002379365099884</v>
      </c>
      <c r="H54" s="2"/>
      <c r="I54" s="2"/>
      <c r="N54" s="2"/>
    </row>
    <row r="55" spans="1:14">
      <c r="C55" s="5" t="s">
        <v>17</v>
      </c>
      <c r="D55" s="9">
        <v>1092.44</v>
      </c>
      <c r="E55" s="2"/>
      <c r="F55" s="2"/>
      <c r="H55" s="2"/>
      <c r="I55" s="2"/>
      <c r="N55" s="2"/>
    </row>
    <row r="56" spans="1:14">
      <c r="C56" s="5" t="s">
        <v>16</v>
      </c>
      <c r="D56" s="9">
        <v>1.22261</v>
      </c>
      <c r="E56" s="2"/>
      <c r="F56" s="2"/>
      <c r="H56" s="2"/>
      <c r="I56" s="2"/>
      <c r="N56" s="2"/>
    </row>
    <row r="57" spans="1:14">
      <c r="C57" s="5"/>
      <c r="D57" s="2"/>
      <c r="E57" s="2"/>
      <c r="F57" s="2"/>
      <c r="H57" s="2"/>
      <c r="I57" s="2"/>
      <c r="N57" s="2"/>
    </row>
    <row r="58" spans="1:14">
      <c r="A58" s="10">
        <v>1348.3</v>
      </c>
      <c r="B58" s="10" t="s">
        <v>19</v>
      </c>
      <c r="C58" s="5" t="s">
        <v>18</v>
      </c>
      <c r="D58" s="28">
        <v>2790.31</v>
      </c>
      <c r="E58" s="2">
        <f>(SQRT(2*PI())*D58*D60)</f>
        <v>9450.0980026644993</v>
      </c>
      <c r="F58" s="2">
        <f>SQRT(E58)</f>
        <v>97.211614546125602</v>
      </c>
      <c r="H58" s="28">
        <v>2360.9699999999998</v>
      </c>
      <c r="I58" s="2">
        <f>(SQRT(2*PI())*H58*H60)</f>
        <v>8072.1939701641977</v>
      </c>
      <c r="J58" s="3">
        <f>SQRT(I58)</f>
        <v>89.845389253785299</v>
      </c>
      <c r="K58" s="3">
        <f>(I58/E58)*100</f>
        <v>85.419156159948869</v>
      </c>
      <c r="N58" s="2"/>
    </row>
    <row r="59" spans="1:14">
      <c r="C59" s="5" t="s">
        <v>17</v>
      </c>
      <c r="D59" s="28">
        <v>1348.5</v>
      </c>
      <c r="E59" s="2"/>
      <c r="F59" s="2"/>
      <c r="H59" s="28">
        <v>1348.48</v>
      </c>
      <c r="I59" s="2"/>
      <c r="N59" s="2"/>
    </row>
    <row r="60" spans="1:14">
      <c r="C60" s="5" t="s">
        <v>16</v>
      </c>
      <c r="D60" s="28">
        <v>1.3511200000000001</v>
      </c>
      <c r="E60" s="2"/>
      <c r="F60" s="2"/>
      <c r="H60" s="28">
        <v>1.36399</v>
      </c>
      <c r="I60" s="2"/>
      <c r="N60" s="2"/>
    </row>
    <row r="61" spans="1:14">
      <c r="C61" s="5"/>
      <c r="D61" s="2"/>
      <c r="E61" s="2"/>
      <c r="F61" s="2"/>
      <c r="H61" s="2"/>
      <c r="I61" s="2"/>
      <c r="N61" s="2"/>
    </row>
    <row r="62" spans="1:14">
      <c r="C62" s="5"/>
      <c r="D62" s="9"/>
      <c r="E62" s="2"/>
      <c r="F62" s="2"/>
      <c r="H62" s="9"/>
      <c r="I62" s="2"/>
      <c r="N62" s="2"/>
    </row>
    <row r="63" spans="1:14">
      <c r="C63" s="5"/>
      <c r="D63" s="9"/>
      <c r="E63" s="2"/>
      <c r="F63" s="2"/>
      <c r="H63" s="9"/>
      <c r="I63" s="2"/>
      <c r="M63" s="2"/>
    </row>
    <row r="64" spans="1:14">
      <c r="C64" s="5"/>
      <c r="D64" s="9"/>
      <c r="E64" s="2"/>
      <c r="F64" s="2"/>
      <c r="H64" s="9"/>
      <c r="I64" s="2"/>
      <c r="M64" s="2"/>
    </row>
    <row r="65" spans="3:13">
      <c r="C65" s="5"/>
      <c r="D65" s="2"/>
      <c r="E65" s="2"/>
      <c r="F65" s="2"/>
      <c r="H65" s="2"/>
      <c r="I65" s="2"/>
      <c r="M65" s="2"/>
    </row>
    <row r="66" spans="3:13">
      <c r="C66" s="5"/>
      <c r="D66" s="9"/>
      <c r="E66" s="2"/>
      <c r="F66" s="2"/>
      <c r="H66" s="9"/>
      <c r="I66" s="2"/>
      <c r="M66" s="2"/>
    </row>
    <row r="67" spans="3:13">
      <c r="C67" s="5"/>
      <c r="D67" s="9"/>
      <c r="E67" s="8"/>
      <c r="H67" s="9"/>
      <c r="I67" s="2"/>
      <c r="M67" s="2"/>
    </row>
    <row r="68" spans="3:13">
      <c r="C68" s="5"/>
      <c r="D68" s="9"/>
      <c r="E68" s="8"/>
      <c r="H68" s="9"/>
      <c r="I68" s="2"/>
      <c r="M68" s="2"/>
    </row>
    <row r="69" spans="3:13">
      <c r="D69" s="2"/>
      <c r="G69" s="8"/>
      <c r="M69" s="2"/>
    </row>
    <row r="70" spans="3:13">
      <c r="D70" s="2"/>
      <c r="E70" s="8"/>
      <c r="G70" s="8"/>
      <c r="H70" s="8"/>
      <c r="M70" s="2"/>
    </row>
    <row r="71" spans="3:13">
      <c r="M71" s="2"/>
    </row>
    <row r="72" spans="3:13">
      <c r="M72" s="2"/>
    </row>
    <row r="75" spans="3:13">
      <c r="D75" s="2"/>
      <c r="E75" s="8"/>
      <c r="G75" s="8"/>
      <c r="K75" s="8"/>
    </row>
    <row r="76" spans="3:13">
      <c r="D76" s="2"/>
      <c r="E76" s="8"/>
      <c r="G76" s="8"/>
      <c r="K76" s="8"/>
    </row>
    <row r="88" spans="18:18">
      <c r="R8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workbookViewId="0">
      <selection activeCell="D24" sqref="D24"/>
    </sheetView>
  </sheetViews>
  <sheetFormatPr baseColWidth="10" defaultRowHeight="18"/>
  <cols>
    <col min="1" max="1" width="12.875" bestFit="1" customWidth="1"/>
    <col min="2" max="2" width="11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31" t="s">
        <v>186</v>
      </c>
      <c r="B1" s="31" t="s">
        <v>187</v>
      </c>
      <c r="D1" s="31" t="s">
        <v>105</v>
      </c>
    </row>
    <row r="2" spans="1:4">
      <c r="A2" s="28">
        <v>3637610</v>
      </c>
      <c r="B2" s="27">
        <v>609500</v>
      </c>
    </row>
    <row r="4" spans="1:4">
      <c r="A4" s="31" t="s">
        <v>188</v>
      </c>
      <c r="B4" s="31" t="s">
        <v>189</v>
      </c>
      <c r="C4" s="31" t="s">
        <v>191</v>
      </c>
      <c r="D4" t="s">
        <v>193</v>
      </c>
    </row>
    <row r="5" spans="1:4">
      <c r="A5" s="30">
        <v>0.77900000000000003</v>
      </c>
      <c r="B5" s="30">
        <v>0.57399999999999995</v>
      </c>
      <c r="C5" s="30">
        <f>(A5/B5)*(B2/A2)*100</f>
        <v>22.739616710658137</v>
      </c>
    </row>
    <row r="6" spans="1:4">
      <c r="A6" s="31" t="s">
        <v>190</v>
      </c>
      <c r="B6" s="31" t="s">
        <v>189</v>
      </c>
      <c r="C6" s="31" t="s">
        <v>192</v>
      </c>
      <c r="D6" t="s">
        <v>194</v>
      </c>
    </row>
    <row r="7" spans="1:4">
      <c r="A7">
        <v>0.22700000000000001</v>
      </c>
      <c r="B7">
        <v>0.57450000000000001</v>
      </c>
      <c r="C7">
        <f>(A7*B7*A2)/B2</f>
        <v>0.77832022397867118</v>
      </c>
    </row>
    <row r="11" spans="1:4">
      <c r="D11" t="s">
        <v>195</v>
      </c>
    </row>
    <row r="16" spans="1:4">
      <c r="A16" s="40"/>
    </row>
    <row r="18" spans="1:3">
      <c r="A18" s="31"/>
      <c r="B18" s="31"/>
    </row>
    <row r="19" spans="1:3">
      <c r="A19" s="29"/>
    </row>
    <row r="21" spans="1:3">
      <c r="A21" s="31"/>
      <c r="B21" s="31"/>
      <c r="C21" s="31"/>
    </row>
    <row r="22" spans="1:3">
      <c r="A22" s="30"/>
      <c r="C22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E28" sqref="E28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6" t="s">
        <v>185</v>
      </c>
      <c r="B1" s="5" t="s">
        <v>184</v>
      </c>
      <c r="C1" s="5" t="s">
        <v>183</v>
      </c>
      <c r="D1" s="5" t="s">
        <v>1</v>
      </c>
      <c r="E1" s="5" t="s">
        <v>182</v>
      </c>
      <c r="F1" s="5" t="s">
        <v>105</v>
      </c>
    </row>
    <row r="2" spans="1:6" ht="18">
      <c r="B2" s="27">
        <v>692.26199999999994</v>
      </c>
      <c r="C2" s="28">
        <v>403.065</v>
      </c>
      <c r="D2" s="3">
        <f>B5/C5</f>
        <v>1.5806979752996895</v>
      </c>
      <c r="E2" s="3">
        <f>(D2+D7)/2</f>
        <v>1.5206052533674326</v>
      </c>
    </row>
    <row r="3" spans="1:6" ht="18">
      <c r="B3" s="27">
        <v>247.703</v>
      </c>
      <c r="C3" s="28">
        <v>247.73400000000001</v>
      </c>
    </row>
    <row r="4" spans="1:6" ht="18">
      <c r="B4" s="27">
        <v>1.01315</v>
      </c>
      <c r="C4" s="28">
        <v>1.10083</v>
      </c>
    </row>
    <row r="5" spans="1:6" ht="18">
      <c r="B5" s="3">
        <f>SQRT(2*PI())*B2*B4</f>
        <v>1758.0619547124872</v>
      </c>
      <c r="C5" s="3">
        <f>SQRT(2*PI())*C2*C4</f>
        <v>1112.2061153897353</v>
      </c>
    </row>
    <row r="7" spans="1:6" ht="18">
      <c r="A7" s="7"/>
      <c r="B7" s="27">
        <v>119.455</v>
      </c>
      <c r="C7" s="28">
        <v>69.334999999999994</v>
      </c>
      <c r="D7" s="3">
        <f>B10/C10</f>
        <v>1.4605125314351755</v>
      </c>
      <c r="F7" s="3" t="s">
        <v>181</v>
      </c>
    </row>
    <row r="8" spans="1:6" ht="18">
      <c r="A8" s="7"/>
      <c r="B8" s="27">
        <v>1045.8800000000001</v>
      </c>
      <c r="C8" s="28">
        <v>1046.1500000000001</v>
      </c>
      <c r="F8" s="3" t="s">
        <v>180</v>
      </c>
    </row>
    <row r="9" spans="1:6" ht="18">
      <c r="B9" s="27">
        <v>1.3514299999999999</v>
      </c>
      <c r="C9" s="28">
        <v>1.59419</v>
      </c>
    </row>
    <row r="10" spans="1:6" ht="18">
      <c r="B10" s="3">
        <f>SQRT(2*PI())*B7*B9</f>
        <v>404.6577126083431</v>
      </c>
      <c r="C10" s="3">
        <f>SQRT(2*PI())*C7*C9</f>
        <v>277.06555328950543</v>
      </c>
    </row>
    <row r="13" spans="1:6" ht="18">
      <c r="A13" s="25"/>
      <c r="B13" s="6"/>
      <c r="C13" s="6"/>
      <c r="D13" s="3"/>
      <c r="F13" s="3"/>
    </row>
    <row r="14" spans="1:6" ht="18">
      <c r="A14" s="5"/>
      <c r="B14" s="6"/>
      <c r="C14" s="6"/>
      <c r="D14" s="7"/>
      <c r="F14" s="3"/>
    </row>
    <row r="15" spans="1:6" ht="18">
      <c r="B15" s="6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17"/>
  <sheetViews>
    <sheetView tabSelected="1" workbookViewId="0">
      <selection activeCell="C10" sqref="C10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18">
      <c r="A1" s="5" t="s">
        <v>204</v>
      </c>
      <c r="B1" s="5" t="s">
        <v>179</v>
      </c>
      <c r="C1" s="5" t="s">
        <v>178</v>
      </c>
      <c r="D1" s="5" t="s">
        <v>0</v>
      </c>
      <c r="E1" s="5" t="s">
        <v>105</v>
      </c>
    </row>
    <row r="2" spans="1:7" ht="18">
      <c r="A2" s="3">
        <v>1.5209999999999999</v>
      </c>
      <c r="B2" s="27">
        <v>223756</v>
      </c>
      <c r="C2" s="27">
        <v>975418</v>
      </c>
      <c r="D2" s="2">
        <f>(B2/C2)*A2*100</f>
        <v>34.890977611649568</v>
      </c>
    </row>
    <row r="3" spans="1:7" ht="18">
      <c r="A3" s="3"/>
      <c r="B3" s="3"/>
      <c r="C3" s="6"/>
      <c r="D3" s="6"/>
      <c r="E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4:4" ht="18">
      <c r="D1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2"/>
  <sheetViews>
    <sheetView workbookViewId="0">
      <selection activeCell="E25" sqref="E25"/>
    </sheetView>
  </sheetViews>
  <sheetFormatPr baseColWidth="10" defaultRowHeight="18"/>
  <cols>
    <col min="1" max="1" width="14.875" customWidth="1"/>
  </cols>
  <sheetData>
    <row r="1" spans="1:7">
      <c r="A1" s="31" t="s">
        <v>198</v>
      </c>
      <c r="B1" s="31" t="s">
        <v>199</v>
      </c>
      <c r="C1" s="31" t="s">
        <v>203</v>
      </c>
      <c r="D1" s="31" t="s">
        <v>200</v>
      </c>
      <c r="E1" s="31" t="s">
        <v>201</v>
      </c>
      <c r="F1" s="31" t="s">
        <v>202</v>
      </c>
      <c r="G1" s="31" t="s">
        <v>105</v>
      </c>
    </row>
    <row r="2" spans="1:7">
      <c r="B2">
        <v>6162</v>
      </c>
      <c r="C2" s="27">
        <v>975418</v>
      </c>
      <c r="D2">
        <v>1.5209999999999999</v>
      </c>
      <c r="E2">
        <v>0.51200000000000001</v>
      </c>
      <c r="F2">
        <f>(D2/E2)*(B2/C2)*100</f>
        <v>1.8766798086820211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9" sqref="H29"/>
    </sheetView>
  </sheetViews>
  <sheetFormatPr baseColWidth="10" defaultRowHeight="18"/>
  <cols>
    <col min="2" max="2" width="12.5" customWidth="1"/>
  </cols>
  <sheetData>
    <row r="1" spans="1:4">
      <c r="A1" t="s">
        <v>206</v>
      </c>
      <c r="B1" t="s">
        <v>207</v>
      </c>
      <c r="D1" t="s">
        <v>208</v>
      </c>
    </row>
    <row r="3" spans="1:4">
      <c r="A3" s="27">
        <v>771.99599999999998</v>
      </c>
      <c r="B3" s="29">
        <v>888.31399999999996</v>
      </c>
    </row>
    <row r="4" spans="1:4">
      <c r="A4" s="27">
        <v>383.93599999999998</v>
      </c>
      <c r="B4" s="29">
        <v>383.96199999999999</v>
      </c>
    </row>
    <row r="5" spans="1:4">
      <c r="A5" s="27">
        <v>0.97599599999999997</v>
      </c>
      <c r="B5" s="29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7">
        <v>231.80199999999999</v>
      </c>
      <c r="B9" s="29">
        <v>281.78399999999999</v>
      </c>
    </row>
    <row r="10" spans="1:4">
      <c r="A10" s="27">
        <v>643.24699999999996</v>
      </c>
      <c r="B10" s="29">
        <v>643.19299999999998</v>
      </c>
    </row>
    <row r="11" spans="1:4">
      <c r="A11" s="27">
        <v>0.93245599999999995</v>
      </c>
      <c r="B11" s="29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31" t="s">
        <v>186</v>
      </c>
      <c r="B1" s="31" t="s">
        <v>187</v>
      </c>
    </row>
    <row r="2" spans="1:3">
      <c r="A2" s="41">
        <v>1241480</v>
      </c>
      <c r="B2" s="27">
        <v>16208.4</v>
      </c>
    </row>
    <row r="4" spans="1:3">
      <c r="A4" s="31" t="s">
        <v>188</v>
      </c>
      <c r="B4" s="31" t="s">
        <v>189</v>
      </c>
      <c r="C4" s="31" t="s">
        <v>191</v>
      </c>
    </row>
    <row r="5" spans="1:3">
      <c r="A5" s="30">
        <v>0.77900000000000003</v>
      </c>
      <c r="B5" s="30">
        <v>0.57799999999999996</v>
      </c>
      <c r="C5" s="30">
        <f>(B2/A2)*(A5/B5)*100</f>
        <v>1.7595841351537898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Tri runs</vt:lpstr>
      <vt:lpstr>Tri runs MANIP</vt:lpstr>
      <vt:lpstr>Eff 82Ga</vt:lpstr>
      <vt:lpstr>Pn 82Ga</vt:lpstr>
      <vt:lpstr>Eff 84Ga</vt:lpstr>
      <vt:lpstr>Pn 84Ga</vt:lpstr>
      <vt:lpstr>P2n 84Ga</vt:lpstr>
      <vt:lpstr>Eff 125Ag</vt:lpstr>
      <vt:lpstr>Pn 125Ag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2024-04-09T09:28:10Z</dcterms:modified>
</cp:coreProperties>
</file>