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ydneyplante/Desktop/Research/ExcelFiles/"/>
    </mc:Choice>
  </mc:AlternateContent>
  <xr:revisionPtr revIDLastSave="0" documentId="13_ncr:1_{ADAA66E4-4BEE-F847-AF53-E37EA6F33913}" xr6:coauthVersionLast="47" xr6:coauthVersionMax="47" xr10:uidLastSave="{00000000-0000-0000-0000-000000000000}"/>
  <bookViews>
    <workbookView xWindow="0" yWindow="660" windowWidth="30240" windowHeight="17720" activeTab="2" xr2:uid="{00000000-000D-0000-FFFF-FFFF00000000}"/>
  </bookViews>
  <sheets>
    <sheet name="Participant List" sheetId="1" r:id="rId1"/>
    <sheet name="Shift Schedule" sheetId="2" r:id="rId2"/>
    <sheet name="Run Log" sheetId="3" r:id="rId3"/>
    <sheet name="Rates" sheetId="4" r:id="rId4"/>
    <sheet name="Calcs" sheetId="5" r:id="rId5"/>
    <sheet name="Leakage" sheetId="6" r:id="rId6"/>
    <sheet name="Calibrations" sheetId="7" r:id="rId7"/>
    <sheet name="Efficiency" sheetId="8" r:id="rId8"/>
    <sheet name="Magnet tune" sheetId="9" r:id="rId9"/>
    <sheet name="Rate_calculator" sheetId="10" state="hidden" r:id="rId10"/>
    <sheet name="Calculations_DO_NOT_EDIT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1" i="3" l="1"/>
  <c r="H161" i="3"/>
  <c r="C160" i="3"/>
  <c r="C159" i="3"/>
  <c r="C158" i="3"/>
  <c r="J157" i="3"/>
  <c r="J152" i="3"/>
  <c r="J153" i="3"/>
  <c r="J154" i="3"/>
  <c r="J155" i="3"/>
  <c r="J156" i="3"/>
  <c r="J151" i="3"/>
  <c r="J150" i="3"/>
  <c r="J145" i="3"/>
  <c r="J146" i="3"/>
  <c r="J147" i="3"/>
  <c r="J148" i="3"/>
  <c r="J144" i="3"/>
  <c r="J130" i="3"/>
  <c r="J131" i="3"/>
  <c r="J132" i="3"/>
  <c r="J133" i="3"/>
  <c r="J134" i="3"/>
  <c r="J135" i="3"/>
  <c r="J136" i="3"/>
  <c r="J137" i="3"/>
  <c r="J138" i="3"/>
  <c r="J139" i="3"/>
  <c r="J141" i="3"/>
  <c r="J142" i="3"/>
  <c r="J143" i="3"/>
  <c r="J129" i="3"/>
  <c r="G504" i="11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A5" i="11"/>
  <c r="G4" i="11"/>
  <c r="B20" i="10"/>
  <c r="B18" i="10"/>
  <c r="B17" i="10"/>
  <c r="B13" i="10"/>
  <c r="B19" i="10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L4" i="8"/>
  <c r="I4" i="8"/>
  <c r="J4" i="8" s="1"/>
  <c r="K4" i="8" s="1"/>
  <c r="F4" i="8"/>
  <c r="F2" i="8"/>
  <c r="G2" i="8" s="1"/>
  <c r="B2" i="8"/>
  <c r="H7" i="8" s="1"/>
  <c r="I7" i="8" s="1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E31" i="5"/>
  <c r="E34" i="5" s="1"/>
  <c r="E30" i="5"/>
  <c r="B30" i="5"/>
  <c r="B31" i="5" s="1"/>
  <c r="B34" i="5" s="1"/>
  <c r="E29" i="5"/>
  <c r="B21" i="5"/>
  <c r="B24" i="5" s="1"/>
  <c r="F20" i="5"/>
  <c r="F21" i="5" s="1"/>
  <c r="F24" i="5" s="1"/>
  <c r="E20" i="5"/>
  <c r="E21" i="5" s="1"/>
  <c r="E24" i="5" s="1"/>
  <c r="C20" i="5"/>
  <c r="C21" i="5" s="1"/>
  <c r="C24" i="5" s="1"/>
  <c r="F19" i="5"/>
  <c r="E19" i="5"/>
  <c r="B10" i="5"/>
  <c r="B14" i="5" s="1"/>
  <c r="E5" i="5"/>
  <c r="E6" i="5" s="1"/>
  <c r="H61" i="4"/>
  <c r="I61" i="4" s="1"/>
  <c r="G61" i="4"/>
  <c r="F61" i="4"/>
  <c r="B55" i="4"/>
  <c r="G55" i="4" s="1"/>
  <c r="B54" i="4"/>
  <c r="G54" i="4" s="1"/>
  <c r="G53" i="4"/>
  <c r="H53" i="4" s="1"/>
  <c r="I53" i="4" s="1"/>
  <c r="F53" i="4"/>
  <c r="B53" i="4"/>
  <c r="G52" i="4"/>
  <c r="B52" i="4"/>
  <c r="F52" i="4" s="1"/>
  <c r="B51" i="4"/>
  <c r="G51" i="4" s="1"/>
  <c r="B50" i="4"/>
  <c r="G50" i="4" s="1"/>
  <c r="G49" i="4"/>
  <c r="H49" i="4" s="1"/>
  <c r="I49" i="4" s="1"/>
  <c r="F49" i="4"/>
  <c r="B49" i="4"/>
  <c r="G48" i="4"/>
  <c r="B48" i="4"/>
  <c r="F48" i="4" s="1"/>
  <c r="B47" i="4"/>
  <c r="G47" i="4" s="1"/>
  <c r="E46" i="4"/>
  <c r="G46" i="4" s="1"/>
  <c r="B46" i="4"/>
  <c r="G45" i="4"/>
  <c r="E45" i="4"/>
  <c r="B45" i="4"/>
  <c r="F45" i="4" s="1"/>
  <c r="E44" i="4"/>
  <c r="G44" i="4" s="1"/>
  <c r="B44" i="4"/>
  <c r="G43" i="4"/>
  <c r="H43" i="4" s="1"/>
  <c r="I43" i="4" s="1"/>
  <c r="E43" i="4"/>
  <c r="B43" i="4"/>
  <c r="F43" i="4" s="1"/>
  <c r="E42" i="4"/>
  <c r="G42" i="4" s="1"/>
  <c r="G41" i="4"/>
  <c r="H41" i="4" s="1"/>
  <c r="I41" i="4" s="1"/>
  <c r="F41" i="4"/>
  <c r="E41" i="4"/>
  <c r="G40" i="4"/>
  <c r="E40" i="4"/>
  <c r="F40" i="4" s="1"/>
  <c r="E39" i="4"/>
  <c r="G39" i="4" s="1"/>
  <c r="E38" i="4"/>
  <c r="G38" i="4" s="1"/>
  <c r="B38" i="4"/>
  <c r="P37" i="4"/>
  <c r="O37" i="4"/>
  <c r="E37" i="4"/>
  <c r="G37" i="4" s="1"/>
  <c r="Q36" i="4"/>
  <c r="Q37" i="4" s="1"/>
  <c r="P36" i="4"/>
  <c r="O36" i="4"/>
  <c r="N36" i="4"/>
  <c r="N37" i="4" s="1"/>
  <c r="M36" i="4"/>
  <c r="M37" i="4" s="1"/>
  <c r="G36" i="4"/>
  <c r="H36" i="4" s="1"/>
  <c r="I36" i="4" s="1"/>
  <c r="F36" i="4"/>
  <c r="E36" i="4"/>
  <c r="G35" i="4"/>
  <c r="E35" i="4"/>
  <c r="F35" i="4" s="1"/>
  <c r="E34" i="4"/>
  <c r="G34" i="4" s="1"/>
  <c r="E33" i="4"/>
  <c r="G33" i="4" s="1"/>
  <c r="G32" i="4"/>
  <c r="H32" i="4" s="1"/>
  <c r="I32" i="4" s="1"/>
  <c r="F32" i="4"/>
  <c r="E32" i="4"/>
  <c r="G31" i="4"/>
  <c r="E31" i="4"/>
  <c r="B31" i="4"/>
  <c r="F31" i="4" s="1"/>
  <c r="E30" i="4"/>
  <c r="G30" i="4" s="1"/>
  <c r="G29" i="4"/>
  <c r="H29" i="4" s="1"/>
  <c r="I29" i="4" s="1"/>
  <c r="F29" i="4"/>
  <c r="E29" i="4"/>
  <c r="G28" i="4"/>
  <c r="H28" i="4" s="1"/>
  <c r="I28" i="4" s="1"/>
  <c r="E28" i="4"/>
  <c r="B28" i="4"/>
  <c r="F28" i="4" s="1"/>
  <c r="E27" i="4"/>
  <c r="G27" i="4" s="1"/>
  <c r="B27" i="4"/>
  <c r="G26" i="4"/>
  <c r="E26" i="4"/>
  <c r="B26" i="4"/>
  <c r="F26" i="4" s="1"/>
  <c r="E25" i="4"/>
  <c r="G25" i="4" s="1"/>
  <c r="B25" i="4"/>
  <c r="G24" i="4"/>
  <c r="E24" i="4"/>
  <c r="B24" i="4"/>
  <c r="F24" i="4" s="1"/>
  <c r="E23" i="4"/>
  <c r="G23" i="4" s="1"/>
  <c r="B23" i="4"/>
  <c r="G22" i="4"/>
  <c r="E22" i="4"/>
  <c r="F22" i="4" s="1"/>
  <c r="E21" i="4"/>
  <c r="G21" i="4" s="1"/>
  <c r="E20" i="4"/>
  <c r="G20" i="4" s="1"/>
  <c r="G19" i="4"/>
  <c r="H19" i="4" s="1"/>
  <c r="I19" i="4" s="1"/>
  <c r="F19" i="4"/>
  <c r="E19" i="4"/>
  <c r="G18" i="4"/>
  <c r="E18" i="4"/>
  <c r="F18" i="4" s="1"/>
  <c r="E17" i="4"/>
  <c r="G17" i="4" s="1"/>
  <c r="E16" i="4"/>
  <c r="G16" i="4" s="1"/>
  <c r="G15" i="4"/>
  <c r="H15" i="4" s="1"/>
  <c r="I15" i="4" s="1"/>
  <c r="F15" i="4"/>
  <c r="E15" i="4"/>
  <c r="G14" i="4"/>
  <c r="E14" i="4"/>
  <c r="F14" i="4" s="1"/>
  <c r="E13" i="4"/>
  <c r="G13" i="4" s="1"/>
  <c r="E12" i="4"/>
  <c r="G12" i="4" s="1"/>
  <c r="G11" i="4"/>
  <c r="H11" i="4" s="1"/>
  <c r="I11" i="4" s="1"/>
  <c r="F11" i="4"/>
  <c r="E11" i="4"/>
  <c r="G10" i="4"/>
  <c r="H10" i="4" s="1"/>
  <c r="I10" i="4" s="1"/>
  <c r="E10" i="4"/>
  <c r="F10" i="4" s="1"/>
  <c r="E9" i="4"/>
  <c r="G9" i="4" s="1"/>
  <c r="E8" i="4"/>
  <c r="G8" i="4" s="1"/>
  <c r="B8" i="4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59" i="3"/>
  <c r="J58" i="3"/>
  <c r="J57" i="3"/>
  <c r="J56" i="3"/>
  <c r="J55" i="3"/>
  <c r="J54" i="3"/>
  <c r="J53" i="3"/>
  <c r="J52" i="3"/>
  <c r="J51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5" i="3"/>
  <c r="J24" i="3"/>
  <c r="J23" i="3"/>
  <c r="J22" i="3"/>
  <c r="J21" i="3"/>
  <c r="J20" i="3"/>
  <c r="J19" i="3"/>
  <c r="J18" i="3"/>
  <c r="J17" i="3"/>
  <c r="J16" i="3"/>
  <c r="J14" i="3"/>
  <c r="J13" i="3"/>
  <c r="J12" i="3"/>
  <c r="J11" i="3"/>
  <c r="J9" i="3"/>
  <c r="J7" i="3"/>
  <c r="J6" i="3"/>
  <c r="J5" i="3"/>
  <c r="J4" i="3"/>
  <c r="H22" i="4" l="1"/>
  <c r="I22" i="4" s="1"/>
  <c r="H18" i="4"/>
  <c r="I18" i="4" s="1"/>
  <c r="H24" i="4"/>
  <c r="I24" i="4" s="1"/>
  <c r="H35" i="4"/>
  <c r="I35" i="4" s="1"/>
  <c r="H40" i="4"/>
  <c r="I40" i="4" s="1"/>
  <c r="H45" i="4"/>
  <c r="I45" i="4" s="1"/>
  <c r="H52" i="4"/>
  <c r="I52" i="4" s="1"/>
  <c r="E35" i="5"/>
  <c r="F7" i="8"/>
  <c r="G7" i="8" s="1"/>
  <c r="F6" i="8"/>
  <c r="G6" i="8" s="1"/>
  <c r="B91" i="10"/>
  <c r="K5" i="11"/>
  <c r="K4" i="11"/>
  <c r="D4" i="11" s="1"/>
  <c r="H14" i="4"/>
  <c r="I14" i="4" s="1"/>
  <c r="H26" i="4"/>
  <c r="I26" i="4" s="1"/>
  <c r="H31" i="4"/>
  <c r="I31" i="4" s="1"/>
  <c r="H48" i="4"/>
  <c r="I48" i="4" s="1"/>
  <c r="B92" i="10"/>
  <c r="I4" i="11"/>
  <c r="B4" i="11" s="1"/>
  <c r="D5" i="11"/>
  <c r="I5" i="11"/>
  <c r="B5" i="11" s="1"/>
  <c r="B89" i="10"/>
  <c r="B93" i="10"/>
  <c r="J4" i="11"/>
  <c r="J5" i="11"/>
  <c r="A6" i="11"/>
  <c r="J6" i="11" s="1"/>
  <c r="B90" i="10"/>
  <c r="F8" i="4"/>
  <c r="H8" i="4" s="1"/>
  <c r="I8" i="4" s="1"/>
  <c r="F12" i="4"/>
  <c r="H12" i="4" s="1"/>
  <c r="I12" i="4" s="1"/>
  <c r="F16" i="4"/>
  <c r="H16" i="4" s="1"/>
  <c r="I16" i="4" s="1"/>
  <c r="F20" i="4"/>
  <c r="H20" i="4" s="1"/>
  <c r="I20" i="4" s="1"/>
  <c r="F23" i="4"/>
  <c r="H23" i="4" s="1"/>
  <c r="I23" i="4" s="1"/>
  <c r="F25" i="4"/>
  <c r="H25" i="4" s="1"/>
  <c r="I25" i="4" s="1"/>
  <c r="F27" i="4"/>
  <c r="H27" i="4" s="1"/>
  <c r="I27" i="4" s="1"/>
  <c r="F30" i="4"/>
  <c r="H30" i="4" s="1"/>
  <c r="I30" i="4" s="1"/>
  <c r="F33" i="4"/>
  <c r="H33" i="4" s="1"/>
  <c r="I33" i="4" s="1"/>
  <c r="F38" i="4"/>
  <c r="H38" i="4" s="1"/>
  <c r="I38" i="4" s="1"/>
  <c r="F42" i="4"/>
  <c r="H42" i="4" s="1"/>
  <c r="I42" i="4" s="1"/>
  <c r="F44" i="4"/>
  <c r="H44" i="4" s="1"/>
  <c r="I44" i="4" s="1"/>
  <c r="F46" i="4"/>
  <c r="H46" i="4" s="1"/>
  <c r="I46" i="4" s="1"/>
  <c r="F50" i="4"/>
  <c r="H50" i="4" s="1"/>
  <c r="I50" i="4" s="1"/>
  <c r="F54" i="4"/>
  <c r="H54" i="4" s="1"/>
  <c r="I54" i="4" s="1"/>
  <c r="B13" i="5"/>
  <c r="F9" i="4"/>
  <c r="H9" i="4" s="1"/>
  <c r="I9" i="4" s="1"/>
  <c r="F13" i="4"/>
  <c r="H13" i="4" s="1"/>
  <c r="I13" i="4" s="1"/>
  <c r="F17" i="4"/>
  <c r="H17" i="4" s="1"/>
  <c r="I17" i="4" s="1"/>
  <c r="F21" i="4"/>
  <c r="H21" i="4" s="1"/>
  <c r="I21" i="4" s="1"/>
  <c r="F34" i="4"/>
  <c r="H34" i="4" s="1"/>
  <c r="I34" i="4" s="1"/>
  <c r="F37" i="4"/>
  <c r="H37" i="4" s="1"/>
  <c r="I37" i="4" s="1"/>
  <c r="F39" i="4"/>
  <c r="H39" i="4" s="1"/>
  <c r="I39" i="4" s="1"/>
  <c r="F47" i="4"/>
  <c r="H47" i="4" s="1"/>
  <c r="I47" i="4" s="1"/>
  <c r="F51" i="4"/>
  <c r="H51" i="4" s="1"/>
  <c r="I51" i="4" s="1"/>
  <c r="F55" i="4"/>
  <c r="H55" i="4" s="1"/>
  <c r="I55" i="4" s="1"/>
  <c r="H6" i="8"/>
  <c r="I6" i="8" s="1"/>
  <c r="L4" i="11"/>
  <c r="E4" i="11" s="1"/>
  <c r="L5" i="11"/>
  <c r="E5" i="11" s="1"/>
  <c r="L6" i="11"/>
  <c r="C5" i="11" l="1"/>
  <c r="F5" i="11" s="1"/>
  <c r="M5" i="11"/>
  <c r="I6" i="11"/>
  <c r="M6" i="11" s="1"/>
  <c r="C6" i="11" s="1"/>
  <c r="K6" i="11"/>
  <c r="D6" i="11" s="1"/>
  <c r="M4" i="11"/>
  <c r="C4" i="11" s="1"/>
  <c r="F4" i="11" s="1"/>
  <c r="B6" i="11"/>
  <c r="A7" i="11"/>
  <c r="E6" i="11"/>
  <c r="A8" i="11" l="1"/>
  <c r="E7" i="11"/>
  <c r="I7" i="11"/>
  <c r="B7" i="11" s="1"/>
  <c r="K7" i="11"/>
  <c r="D7" i="11" s="1"/>
  <c r="J7" i="11"/>
  <c r="M7" i="11" s="1"/>
  <c r="L7" i="11"/>
  <c r="F6" i="11"/>
  <c r="A9" i="11" l="1"/>
  <c r="K8" i="11"/>
  <c r="D8" i="11" s="1"/>
  <c r="I8" i="11"/>
  <c r="B8" i="11" s="1"/>
  <c r="L8" i="11"/>
  <c r="E8" i="11" s="1"/>
  <c r="J8" i="11"/>
  <c r="C7" i="11"/>
  <c r="F7" i="11" s="1"/>
  <c r="M8" i="11" l="1"/>
  <c r="C8" i="11" s="1"/>
  <c r="F8" i="11" s="1"/>
  <c r="A10" i="11"/>
  <c r="D9" i="11"/>
  <c r="J9" i="11"/>
  <c r="I9" i="11"/>
  <c r="B9" i="11" s="1"/>
  <c r="K9" i="11"/>
  <c r="L9" i="11"/>
  <c r="E9" i="11" s="1"/>
  <c r="C9" i="11" l="1"/>
  <c r="F9" i="11" s="1"/>
  <c r="A11" i="11"/>
  <c r="J10" i="11"/>
  <c r="K10" i="11"/>
  <c r="D10" i="11" s="1"/>
  <c r="I10" i="11"/>
  <c r="B10" i="11" s="1"/>
  <c r="L10" i="11"/>
  <c r="E10" i="11" s="1"/>
  <c r="M9" i="11"/>
  <c r="A12" i="11" l="1"/>
  <c r="D11" i="11"/>
  <c r="I11" i="11"/>
  <c r="B11" i="11" s="1"/>
  <c r="K11" i="11"/>
  <c r="J11" i="11"/>
  <c r="L11" i="11"/>
  <c r="E11" i="11" s="1"/>
  <c r="M10" i="11"/>
  <c r="C10" i="11" s="1"/>
  <c r="F10" i="11" s="1"/>
  <c r="A13" i="11" l="1"/>
  <c r="K12" i="11"/>
  <c r="D12" i="11" s="1"/>
  <c r="I12" i="11"/>
  <c r="B12" i="11" s="1"/>
  <c r="L12" i="11"/>
  <c r="E12" i="11" s="1"/>
  <c r="J12" i="11"/>
  <c r="M12" i="11" s="1"/>
  <c r="M11" i="11"/>
  <c r="C11" i="11" s="1"/>
  <c r="F11" i="11" s="1"/>
  <c r="B13" i="11" l="1"/>
  <c r="A14" i="11"/>
  <c r="D13" i="11"/>
  <c r="J13" i="11"/>
  <c r="I13" i="11"/>
  <c r="K13" i="11"/>
  <c r="L13" i="11"/>
  <c r="E13" i="11" s="1"/>
  <c r="C12" i="11"/>
  <c r="F12" i="11" s="1"/>
  <c r="A15" i="11" l="1"/>
  <c r="J14" i="11"/>
  <c r="M14" i="11" s="1"/>
  <c r="K14" i="11"/>
  <c r="D14" i="11" s="1"/>
  <c r="I14" i="11"/>
  <c r="B14" i="11" s="1"/>
  <c r="L14" i="11"/>
  <c r="E14" i="11" s="1"/>
  <c r="M13" i="11"/>
  <c r="C13" i="11" s="1"/>
  <c r="F13" i="11" s="1"/>
  <c r="A16" i="11" l="1"/>
  <c r="E15" i="11"/>
  <c r="I15" i="11"/>
  <c r="B15" i="11" s="1"/>
  <c r="K15" i="11"/>
  <c r="D15" i="11" s="1"/>
  <c r="L15" i="11"/>
  <c r="J15" i="11"/>
  <c r="C14" i="11"/>
  <c r="F14" i="11" s="1"/>
  <c r="A17" i="11" l="1"/>
  <c r="K16" i="11"/>
  <c r="D16" i="11" s="1"/>
  <c r="I16" i="11"/>
  <c r="B16" i="11" s="1"/>
  <c r="L16" i="11"/>
  <c r="E16" i="11" s="1"/>
  <c r="J16" i="11"/>
  <c r="M15" i="11"/>
  <c r="C15" i="11"/>
  <c r="F15" i="11" s="1"/>
  <c r="A18" i="11" l="1"/>
  <c r="D17" i="11"/>
  <c r="J17" i="11"/>
  <c r="I17" i="11"/>
  <c r="B17" i="11" s="1"/>
  <c r="K17" i="11"/>
  <c r="L17" i="11"/>
  <c r="E17" i="11" s="1"/>
  <c r="M16" i="11"/>
  <c r="C16" i="11"/>
  <c r="F16" i="11" s="1"/>
  <c r="A19" i="11" l="1"/>
  <c r="J18" i="11"/>
  <c r="M18" i="11" s="1"/>
  <c r="K18" i="11"/>
  <c r="D18" i="11" s="1"/>
  <c r="I18" i="11"/>
  <c r="B18" i="11" s="1"/>
  <c r="L18" i="11"/>
  <c r="E18" i="11" s="1"/>
  <c r="M17" i="11"/>
  <c r="C17" i="11" s="1"/>
  <c r="F17" i="11" s="1"/>
  <c r="A20" i="11" l="1"/>
  <c r="I19" i="11"/>
  <c r="B19" i="11" s="1"/>
  <c r="K19" i="11"/>
  <c r="D19" i="11" s="1"/>
  <c r="J19" i="11"/>
  <c r="M19" i="11" s="1"/>
  <c r="L19" i="11"/>
  <c r="E19" i="11" s="1"/>
  <c r="C18" i="11"/>
  <c r="F18" i="11" s="1"/>
  <c r="A21" i="11" l="1"/>
  <c r="D20" i="11"/>
  <c r="K20" i="11"/>
  <c r="I20" i="11"/>
  <c r="B20" i="11" s="1"/>
  <c r="L20" i="11"/>
  <c r="E20" i="11" s="1"/>
  <c r="J20" i="11"/>
  <c r="M20" i="11" s="1"/>
  <c r="C19" i="11"/>
  <c r="F19" i="11" s="1"/>
  <c r="A22" i="11" l="1"/>
  <c r="E21" i="11"/>
  <c r="I21" i="11"/>
  <c r="B21" i="11" s="1"/>
  <c r="K21" i="11"/>
  <c r="D21" i="11" s="1"/>
  <c r="L21" i="11"/>
  <c r="J21" i="11"/>
  <c r="M21" i="11" s="1"/>
  <c r="C20" i="11"/>
  <c r="F20" i="11" s="1"/>
  <c r="A23" i="11" l="1"/>
  <c r="J22" i="11"/>
  <c r="K22" i="11"/>
  <c r="D22" i="11" s="1"/>
  <c r="I22" i="11"/>
  <c r="B22" i="11" s="1"/>
  <c r="L22" i="11"/>
  <c r="E22" i="11" s="1"/>
  <c r="C21" i="11"/>
  <c r="F21" i="11" s="1"/>
  <c r="A24" i="11" l="1"/>
  <c r="I23" i="11"/>
  <c r="B23" i="11" s="1"/>
  <c r="K23" i="11"/>
  <c r="D23" i="11" s="1"/>
  <c r="L23" i="11"/>
  <c r="E23" i="11" s="1"/>
  <c r="J23" i="11"/>
  <c r="M23" i="11" s="1"/>
  <c r="M22" i="11"/>
  <c r="C22" i="11"/>
  <c r="F22" i="11" s="1"/>
  <c r="A25" i="11" l="1"/>
  <c r="K24" i="11"/>
  <c r="D24" i="11" s="1"/>
  <c r="I24" i="11"/>
  <c r="B24" i="11" s="1"/>
  <c r="J24" i="11"/>
  <c r="L24" i="11"/>
  <c r="E24" i="11" s="1"/>
  <c r="C23" i="11"/>
  <c r="F23" i="11" s="1"/>
  <c r="A26" i="11" l="1"/>
  <c r="I25" i="11"/>
  <c r="B25" i="11" s="1"/>
  <c r="K25" i="11"/>
  <c r="D25" i="11" s="1"/>
  <c r="J25" i="11"/>
  <c r="M25" i="11" s="1"/>
  <c r="L25" i="11"/>
  <c r="E25" i="11" s="1"/>
  <c r="M24" i="11"/>
  <c r="C24" i="11" s="1"/>
  <c r="F24" i="11" s="1"/>
  <c r="A27" i="11" l="1"/>
  <c r="J26" i="11"/>
  <c r="M26" i="11" s="1"/>
  <c r="K26" i="11"/>
  <c r="D26" i="11" s="1"/>
  <c r="I26" i="11"/>
  <c r="B26" i="11" s="1"/>
  <c r="L26" i="11"/>
  <c r="E26" i="11" s="1"/>
  <c r="C25" i="11"/>
  <c r="F25" i="11" s="1"/>
  <c r="C27" i="11" l="1"/>
  <c r="A28" i="11"/>
  <c r="E27" i="11"/>
  <c r="D27" i="11"/>
  <c r="I27" i="11"/>
  <c r="B27" i="11" s="1"/>
  <c r="F27" i="11" s="1"/>
  <c r="K27" i="11"/>
  <c r="J27" i="11"/>
  <c r="M27" i="11" s="1"/>
  <c r="L27" i="11"/>
  <c r="C26" i="11"/>
  <c r="F26" i="11" s="1"/>
  <c r="A29" i="11" l="1"/>
  <c r="E28" i="11"/>
  <c r="D28" i="11"/>
  <c r="K28" i="11"/>
  <c r="I28" i="11"/>
  <c r="B28" i="11" s="1"/>
  <c r="L28" i="11"/>
  <c r="J28" i="11"/>
  <c r="M28" i="11" s="1"/>
  <c r="C29" i="11" l="1"/>
  <c r="A30" i="11"/>
  <c r="I29" i="11"/>
  <c r="B29" i="11" s="1"/>
  <c r="F29" i="11" s="1"/>
  <c r="K29" i="11"/>
  <c r="D29" i="11" s="1"/>
  <c r="J29" i="11"/>
  <c r="M29" i="11" s="1"/>
  <c r="L29" i="11"/>
  <c r="E29" i="11" s="1"/>
  <c r="C28" i="11"/>
  <c r="F28" i="11" s="1"/>
  <c r="B30" i="11" l="1"/>
  <c r="A31" i="11"/>
  <c r="E30" i="11"/>
  <c r="J30" i="11"/>
  <c r="M30" i="11" s="1"/>
  <c r="K30" i="11"/>
  <c r="D30" i="11" s="1"/>
  <c r="I30" i="11"/>
  <c r="L30" i="11"/>
  <c r="A32" i="11" l="1"/>
  <c r="I31" i="11"/>
  <c r="B31" i="11" s="1"/>
  <c r="K31" i="11"/>
  <c r="D31" i="11" s="1"/>
  <c r="J31" i="11"/>
  <c r="L31" i="11"/>
  <c r="E31" i="11" s="1"/>
  <c r="C30" i="11"/>
  <c r="F30" i="11" s="1"/>
  <c r="B32" i="11" l="1"/>
  <c r="A33" i="11"/>
  <c r="E32" i="11"/>
  <c r="K32" i="11"/>
  <c r="D32" i="11" s="1"/>
  <c r="I32" i="11"/>
  <c r="J32" i="11"/>
  <c r="M32" i="11" s="1"/>
  <c r="L32" i="11"/>
  <c r="M31" i="11"/>
  <c r="C31" i="11" s="1"/>
  <c r="F31" i="11" s="1"/>
  <c r="C32" i="11" l="1"/>
  <c r="F32" i="11" s="1"/>
  <c r="A34" i="11"/>
  <c r="D33" i="11"/>
  <c r="I33" i="11"/>
  <c r="B33" i="11" s="1"/>
  <c r="K33" i="11"/>
  <c r="L33" i="11"/>
  <c r="E33" i="11" s="1"/>
  <c r="J33" i="11"/>
  <c r="M33" i="11" s="1"/>
  <c r="C33" i="11" l="1"/>
  <c r="F33" i="11" s="1"/>
  <c r="A35" i="11"/>
  <c r="D34" i="11"/>
  <c r="J34" i="11"/>
  <c r="K34" i="11"/>
  <c r="I34" i="11"/>
  <c r="B34" i="11" s="1"/>
  <c r="L34" i="11"/>
  <c r="E34" i="11" s="1"/>
  <c r="M34" i="11" l="1"/>
  <c r="C34" i="11" s="1"/>
  <c r="F34" i="11" s="1"/>
  <c r="A36" i="11"/>
  <c r="E35" i="11"/>
  <c r="I35" i="11"/>
  <c r="B35" i="11" s="1"/>
  <c r="K35" i="11"/>
  <c r="D35" i="11" s="1"/>
  <c r="J35" i="11"/>
  <c r="M35" i="11" s="1"/>
  <c r="L35" i="11"/>
  <c r="F35" i="11" l="1"/>
  <c r="C35" i="11"/>
  <c r="A37" i="11"/>
  <c r="K36" i="11"/>
  <c r="D36" i="11" s="1"/>
  <c r="I36" i="11"/>
  <c r="B36" i="11" s="1"/>
  <c r="L36" i="11"/>
  <c r="E36" i="11" s="1"/>
  <c r="J36" i="11"/>
  <c r="A38" i="11" l="1"/>
  <c r="I37" i="11"/>
  <c r="B37" i="11" s="1"/>
  <c r="K37" i="11"/>
  <c r="D37" i="11" s="1"/>
  <c r="L37" i="11"/>
  <c r="E37" i="11" s="1"/>
  <c r="J37" i="11"/>
  <c r="M36" i="11"/>
  <c r="C36" i="11"/>
  <c r="F36" i="11" s="1"/>
  <c r="C38" i="11" l="1"/>
  <c r="A39" i="11"/>
  <c r="D38" i="11"/>
  <c r="J38" i="11"/>
  <c r="M38" i="11" s="1"/>
  <c r="K38" i="11"/>
  <c r="I38" i="11"/>
  <c r="B38" i="11" s="1"/>
  <c r="F38" i="11" s="1"/>
  <c r="L38" i="11"/>
  <c r="E38" i="11" s="1"/>
  <c r="M37" i="11"/>
  <c r="C37" i="11"/>
  <c r="F37" i="11" s="1"/>
  <c r="C39" i="11" l="1"/>
  <c r="A40" i="11"/>
  <c r="D39" i="11"/>
  <c r="I39" i="11"/>
  <c r="B39" i="11" s="1"/>
  <c r="F39" i="11" s="1"/>
  <c r="K39" i="11"/>
  <c r="L39" i="11"/>
  <c r="E39" i="11" s="1"/>
  <c r="J39" i="11"/>
  <c r="M39" i="11" s="1"/>
  <c r="A41" i="11" l="1"/>
  <c r="D40" i="11"/>
  <c r="K40" i="11"/>
  <c r="I40" i="11"/>
  <c r="B40" i="11" s="1"/>
  <c r="J40" i="11"/>
  <c r="M40" i="11" s="1"/>
  <c r="L40" i="11"/>
  <c r="E40" i="11" s="1"/>
  <c r="A42" i="11" l="1"/>
  <c r="E41" i="11"/>
  <c r="I41" i="11"/>
  <c r="B41" i="11" s="1"/>
  <c r="K41" i="11"/>
  <c r="D41" i="11" s="1"/>
  <c r="J41" i="11"/>
  <c r="M41" i="11" s="1"/>
  <c r="L41" i="11"/>
  <c r="C40" i="11"/>
  <c r="F40" i="11" s="1"/>
  <c r="A43" i="11" l="1"/>
  <c r="D42" i="11"/>
  <c r="K42" i="11"/>
  <c r="I42" i="11"/>
  <c r="B42" i="11" s="1"/>
  <c r="J42" i="11"/>
  <c r="L42" i="11"/>
  <c r="E42" i="11" s="1"/>
  <c r="C41" i="11"/>
  <c r="F41" i="11" s="1"/>
  <c r="A44" i="11" l="1"/>
  <c r="I43" i="11"/>
  <c r="B43" i="11" s="1"/>
  <c r="K43" i="11"/>
  <c r="D43" i="11" s="1"/>
  <c r="L43" i="11"/>
  <c r="E43" i="11" s="1"/>
  <c r="J43" i="11"/>
  <c r="M43" i="11" s="1"/>
  <c r="M42" i="11"/>
  <c r="C42" i="11" s="1"/>
  <c r="F42" i="11" s="1"/>
  <c r="A45" i="11" l="1"/>
  <c r="D44" i="11"/>
  <c r="K44" i="11"/>
  <c r="I44" i="11"/>
  <c r="B44" i="11" s="1"/>
  <c r="J44" i="11"/>
  <c r="L44" i="11"/>
  <c r="E44" i="11" s="1"/>
  <c r="C43" i="11"/>
  <c r="F43" i="11" s="1"/>
  <c r="F44" i="11" l="1"/>
  <c r="A46" i="11"/>
  <c r="E45" i="11"/>
  <c r="I45" i="11"/>
  <c r="B45" i="11" s="1"/>
  <c r="K45" i="11"/>
  <c r="D45" i="11" s="1"/>
  <c r="J45" i="11"/>
  <c r="M45" i="11" s="1"/>
  <c r="L45" i="11"/>
  <c r="M44" i="11"/>
  <c r="C44" i="11" s="1"/>
  <c r="A47" i="11" l="1"/>
  <c r="K46" i="11"/>
  <c r="D46" i="11" s="1"/>
  <c r="I46" i="11"/>
  <c r="B46" i="11" s="1"/>
  <c r="J46" i="11"/>
  <c r="L46" i="11"/>
  <c r="E46" i="11" s="1"/>
  <c r="C45" i="11"/>
  <c r="F45" i="11" s="1"/>
  <c r="A48" i="11" l="1"/>
  <c r="I47" i="11"/>
  <c r="B47" i="11" s="1"/>
  <c r="K47" i="11"/>
  <c r="D47" i="11" s="1"/>
  <c r="L47" i="11"/>
  <c r="E47" i="11" s="1"/>
  <c r="J47" i="11"/>
  <c r="M47" i="11" s="1"/>
  <c r="M46" i="11"/>
  <c r="C46" i="11" s="1"/>
  <c r="F46" i="11" s="1"/>
  <c r="B48" i="11" l="1"/>
  <c r="A49" i="11"/>
  <c r="K48" i="11"/>
  <c r="D48" i="11" s="1"/>
  <c r="I48" i="11"/>
  <c r="J48" i="11"/>
  <c r="M48" i="11" s="1"/>
  <c r="L48" i="11"/>
  <c r="E48" i="11" s="1"/>
  <c r="C47" i="11"/>
  <c r="F47" i="11" s="1"/>
  <c r="C49" i="11" l="1"/>
  <c r="A50" i="11"/>
  <c r="D49" i="11"/>
  <c r="I49" i="11"/>
  <c r="B49" i="11" s="1"/>
  <c r="F49" i="11" s="1"/>
  <c r="K49" i="11"/>
  <c r="J49" i="11"/>
  <c r="M49" i="11" s="1"/>
  <c r="L49" i="11"/>
  <c r="E49" i="11" s="1"/>
  <c r="C48" i="11"/>
  <c r="F48" i="11" s="1"/>
  <c r="C50" i="11" l="1"/>
  <c r="A51" i="11"/>
  <c r="D50" i="11"/>
  <c r="K50" i="11"/>
  <c r="I50" i="11"/>
  <c r="B50" i="11" s="1"/>
  <c r="F50" i="11" s="1"/>
  <c r="J50" i="11"/>
  <c r="M50" i="11" s="1"/>
  <c r="L50" i="11"/>
  <c r="E50" i="11" s="1"/>
  <c r="B51" i="11" l="1"/>
  <c r="A52" i="11"/>
  <c r="I51" i="11"/>
  <c r="C51" i="11" s="1"/>
  <c r="K51" i="11"/>
  <c r="D51" i="11" s="1"/>
  <c r="L51" i="11"/>
  <c r="E51" i="11" s="1"/>
  <c r="J51" i="11"/>
  <c r="F51" i="11" l="1"/>
  <c r="A53" i="11"/>
  <c r="E52" i="11"/>
  <c r="K52" i="11"/>
  <c r="D52" i="11" s="1"/>
  <c r="I52" i="11"/>
  <c r="C52" i="11" s="1"/>
  <c r="J52" i="11"/>
  <c r="L52" i="11"/>
  <c r="M51" i="11"/>
  <c r="B52" i="11" l="1"/>
  <c r="F52" i="11" s="1"/>
  <c r="A54" i="11"/>
  <c r="I53" i="11"/>
  <c r="B53" i="11" s="1"/>
  <c r="K53" i="11"/>
  <c r="D53" i="11" s="1"/>
  <c r="J53" i="11"/>
  <c r="L53" i="11"/>
  <c r="E53" i="11" s="1"/>
  <c r="M52" i="11"/>
  <c r="C54" i="11" l="1"/>
  <c r="B54" i="11"/>
  <c r="A55" i="11"/>
  <c r="K54" i="11"/>
  <c r="D54" i="11" s="1"/>
  <c r="I54" i="11"/>
  <c r="J54" i="11"/>
  <c r="M54" i="11" s="1"/>
  <c r="L54" i="11"/>
  <c r="E54" i="11" s="1"/>
  <c r="C53" i="11"/>
  <c r="F53" i="11" s="1"/>
  <c r="M53" i="11"/>
  <c r="A56" i="11" l="1"/>
  <c r="I55" i="11"/>
  <c r="C55" i="11" s="1"/>
  <c r="K55" i="11"/>
  <c r="D55" i="11" s="1"/>
  <c r="L55" i="11"/>
  <c r="E55" i="11" s="1"/>
  <c r="J55" i="11"/>
  <c r="F54" i="11"/>
  <c r="A57" i="11" l="1"/>
  <c r="K56" i="11"/>
  <c r="D56" i="11" s="1"/>
  <c r="I56" i="11"/>
  <c r="C56" i="11" s="1"/>
  <c r="J56" i="11"/>
  <c r="L56" i="11"/>
  <c r="E56" i="11" s="1"/>
  <c r="B55" i="11"/>
  <c r="F55" i="11" s="1"/>
  <c r="M55" i="11"/>
  <c r="A58" i="11" l="1"/>
  <c r="E57" i="11"/>
  <c r="I57" i="11"/>
  <c r="C57" i="11" s="1"/>
  <c r="K57" i="11"/>
  <c r="D57" i="11" s="1"/>
  <c r="J57" i="11"/>
  <c r="M57" i="11" s="1"/>
  <c r="L57" i="11"/>
  <c r="M56" i="11"/>
  <c r="B56" i="11"/>
  <c r="F56" i="11" s="1"/>
  <c r="A59" i="11" l="1"/>
  <c r="E58" i="11"/>
  <c r="K58" i="11"/>
  <c r="D58" i="11" s="1"/>
  <c r="I58" i="11"/>
  <c r="C58" i="11" s="1"/>
  <c r="J58" i="11"/>
  <c r="M58" i="11" s="1"/>
  <c r="L58" i="11"/>
  <c r="B57" i="11"/>
  <c r="F57" i="11" s="1"/>
  <c r="B58" i="11" l="1"/>
  <c r="F58" i="11" s="1"/>
  <c r="A60" i="11"/>
  <c r="I59" i="11"/>
  <c r="C59" i="11" s="1"/>
  <c r="K59" i="11"/>
  <c r="D59" i="11" s="1"/>
  <c r="J59" i="11"/>
  <c r="M59" i="11" s="1"/>
  <c r="L59" i="11"/>
  <c r="E59" i="11" s="1"/>
  <c r="A61" i="11" l="1"/>
  <c r="E60" i="11"/>
  <c r="K60" i="11"/>
  <c r="D60" i="11" s="1"/>
  <c r="I60" i="11"/>
  <c r="C60" i="11" s="1"/>
  <c r="J60" i="11"/>
  <c r="M60" i="11" s="1"/>
  <c r="L60" i="11"/>
  <c r="B59" i="11"/>
  <c r="F59" i="11" s="1"/>
  <c r="B60" i="11" l="1"/>
  <c r="F60" i="11" s="1"/>
  <c r="A62" i="11"/>
  <c r="I61" i="11"/>
  <c r="C61" i="11" s="1"/>
  <c r="K61" i="11"/>
  <c r="D61" i="11" s="1"/>
  <c r="J61" i="11"/>
  <c r="L61" i="11"/>
  <c r="E61" i="11" s="1"/>
  <c r="B62" i="11" l="1"/>
  <c r="A63" i="11"/>
  <c r="K62" i="11"/>
  <c r="D62" i="11" s="1"/>
  <c r="I62" i="11"/>
  <c r="C62" i="11" s="1"/>
  <c r="J62" i="11"/>
  <c r="M62" i="11" s="1"/>
  <c r="L62" i="11"/>
  <c r="E62" i="11" s="1"/>
  <c r="B61" i="11"/>
  <c r="F61" i="11" s="1"/>
  <c r="M61" i="11"/>
  <c r="A64" i="11" l="1"/>
  <c r="E63" i="11"/>
  <c r="D63" i="11"/>
  <c r="I63" i="11"/>
  <c r="C63" i="11" s="1"/>
  <c r="K63" i="11"/>
  <c r="L63" i="11"/>
  <c r="J63" i="11"/>
  <c r="F62" i="11"/>
  <c r="M63" i="11" l="1"/>
  <c r="B63" i="11"/>
  <c r="F63" i="11" s="1"/>
  <c r="A65" i="11"/>
  <c r="K64" i="11"/>
  <c r="D64" i="11" s="1"/>
  <c r="I64" i="11"/>
  <c r="C64" i="11" s="1"/>
  <c r="J64" i="11"/>
  <c r="L64" i="11"/>
  <c r="E64" i="11" s="1"/>
  <c r="A66" i="11" l="1"/>
  <c r="I65" i="11"/>
  <c r="C65" i="11" s="1"/>
  <c r="K65" i="11"/>
  <c r="D65" i="11" s="1"/>
  <c r="J65" i="11"/>
  <c r="L65" i="11"/>
  <c r="E65" i="11" s="1"/>
  <c r="B64" i="11"/>
  <c r="F64" i="11" s="1"/>
  <c r="M64" i="11"/>
  <c r="B65" i="11" l="1"/>
  <c r="F65" i="11" s="1"/>
  <c r="M65" i="11"/>
  <c r="A67" i="11"/>
  <c r="E66" i="11"/>
  <c r="K66" i="11"/>
  <c r="D66" i="11" s="1"/>
  <c r="I66" i="11"/>
  <c r="C66" i="11" s="1"/>
  <c r="J66" i="11"/>
  <c r="M66" i="11" s="1"/>
  <c r="L66" i="11"/>
  <c r="B66" i="11" l="1"/>
  <c r="F66" i="11" s="1"/>
  <c r="C67" i="11"/>
  <c r="A68" i="11"/>
  <c r="D67" i="11"/>
  <c r="I67" i="11"/>
  <c r="B67" i="11" s="1"/>
  <c r="F67" i="11" s="1"/>
  <c r="K67" i="11"/>
  <c r="L67" i="11"/>
  <c r="E67" i="11" s="1"/>
  <c r="J67" i="11"/>
  <c r="M67" i="11" s="1"/>
  <c r="C68" i="11" l="1"/>
  <c r="B68" i="11"/>
  <c r="A69" i="11"/>
  <c r="K68" i="11"/>
  <c r="D68" i="11" s="1"/>
  <c r="I68" i="11"/>
  <c r="J68" i="11"/>
  <c r="M68" i="11" s="1"/>
  <c r="L68" i="11"/>
  <c r="E68" i="11" s="1"/>
  <c r="F68" i="11" l="1"/>
  <c r="C69" i="11"/>
  <c r="A70" i="11"/>
  <c r="D69" i="11"/>
  <c r="I69" i="11"/>
  <c r="B69" i="11" s="1"/>
  <c r="F69" i="11" s="1"/>
  <c r="K69" i="11"/>
  <c r="J69" i="11"/>
  <c r="M69" i="11" s="1"/>
  <c r="L69" i="11"/>
  <c r="E69" i="11" s="1"/>
  <c r="C70" i="11" l="1"/>
  <c r="A71" i="11"/>
  <c r="D70" i="11"/>
  <c r="K70" i="11"/>
  <c r="I70" i="11"/>
  <c r="B70" i="11" s="1"/>
  <c r="F70" i="11" s="1"/>
  <c r="J70" i="11"/>
  <c r="M70" i="11" s="1"/>
  <c r="L70" i="11"/>
  <c r="E70" i="11" s="1"/>
  <c r="C71" i="11" l="1"/>
  <c r="A72" i="11"/>
  <c r="D71" i="11"/>
  <c r="I71" i="11"/>
  <c r="B71" i="11" s="1"/>
  <c r="K71" i="11"/>
  <c r="L71" i="11"/>
  <c r="E71" i="11" s="1"/>
  <c r="J71" i="11"/>
  <c r="M71" i="11" s="1"/>
  <c r="F71" i="11" l="1"/>
  <c r="A73" i="11"/>
  <c r="D72" i="11"/>
  <c r="K72" i="11"/>
  <c r="I72" i="11"/>
  <c r="C72" i="11" s="1"/>
  <c r="J72" i="11"/>
  <c r="M72" i="11" s="1"/>
  <c r="L72" i="11"/>
  <c r="E72" i="11" s="1"/>
  <c r="C73" i="11" l="1"/>
  <c r="A74" i="11"/>
  <c r="D73" i="11"/>
  <c r="I73" i="11"/>
  <c r="B73" i="11" s="1"/>
  <c r="F73" i="11" s="1"/>
  <c r="K73" i="11"/>
  <c r="J73" i="11"/>
  <c r="M73" i="11" s="1"/>
  <c r="L73" i="11"/>
  <c r="E73" i="11" s="1"/>
  <c r="B72" i="11"/>
  <c r="F72" i="11" s="1"/>
  <c r="A75" i="11" l="1"/>
  <c r="E74" i="11"/>
  <c r="K74" i="11"/>
  <c r="D74" i="11" s="1"/>
  <c r="I74" i="11"/>
  <c r="C74" i="11" s="1"/>
  <c r="J74" i="11"/>
  <c r="L74" i="11"/>
  <c r="M74" i="11" l="1"/>
  <c r="A76" i="11"/>
  <c r="D75" i="11"/>
  <c r="I75" i="11"/>
  <c r="B75" i="11" s="1"/>
  <c r="K75" i="11"/>
  <c r="L75" i="11"/>
  <c r="E75" i="11" s="1"/>
  <c r="J75" i="11"/>
  <c r="M75" i="11" s="1"/>
  <c r="B74" i="11"/>
  <c r="F74" i="11" s="1"/>
  <c r="C75" i="11" l="1"/>
  <c r="F75" i="11" s="1"/>
  <c r="A77" i="11"/>
  <c r="K76" i="11"/>
  <c r="D76" i="11" s="1"/>
  <c r="I76" i="11"/>
  <c r="C76" i="11" s="1"/>
  <c r="J76" i="11"/>
  <c r="M76" i="11" s="1"/>
  <c r="L76" i="11"/>
  <c r="E76" i="11" s="1"/>
  <c r="B76" i="11" l="1"/>
  <c r="F76" i="11" s="1"/>
  <c r="A78" i="11"/>
  <c r="D77" i="11"/>
  <c r="I77" i="11"/>
  <c r="C77" i="11" s="1"/>
  <c r="K77" i="11"/>
  <c r="J77" i="11"/>
  <c r="M77" i="11" s="1"/>
  <c r="L77" i="11"/>
  <c r="E77" i="11" s="1"/>
  <c r="B78" i="11" l="1"/>
  <c r="A79" i="11"/>
  <c r="K78" i="11"/>
  <c r="D78" i="11" s="1"/>
  <c r="I78" i="11"/>
  <c r="C78" i="11" s="1"/>
  <c r="J78" i="11"/>
  <c r="L78" i="11"/>
  <c r="E78" i="11" s="1"/>
  <c r="B77" i="11"/>
  <c r="F77" i="11" s="1"/>
  <c r="M78" i="11" l="1"/>
  <c r="F78" i="11"/>
  <c r="A80" i="11"/>
  <c r="I79" i="11"/>
  <c r="C79" i="11" s="1"/>
  <c r="K79" i="11"/>
  <c r="D79" i="11" s="1"/>
  <c r="L79" i="11"/>
  <c r="E79" i="11" s="1"/>
  <c r="J79" i="11"/>
  <c r="M79" i="11" s="1"/>
  <c r="B79" i="11" l="1"/>
  <c r="F79" i="11" s="1"/>
  <c r="A81" i="11"/>
  <c r="E80" i="11"/>
  <c r="K80" i="11"/>
  <c r="D80" i="11" s="1"/>
  <c r="I80" i="11"/>
  <c r="C80" i="11" s="1"/>
  <c r="J80" i="11"/>
  <c r="M80" i="11" s="1"/>
  <c r="L80" i="11"/>
  <c r="B81" i="11" l="1"/>
  <c r="A82" i="11"/>
  <c r="I81" i="11"/>
  <c r="C81" i="11" s="1"/>
  <c r="K81" i="11"/>
  <c r="D81" i="11" s="1"/>
  <c r="J81" i="11"/>
  <c r="L81" i="11"/>
  <c r="E81" i="11" s="1"/>
  <c r="B80" i="11"/>
  <c r="F80" i="11" s="1"/>
  <c r="M81" i="11" l="1"/>
  <c r="F81" i="11"/>
  <c r="A83" i="11"/>
  <c r="K82" i="11"/>
  <c r="D82" i="11" s="1"/>
  <c r="I82" i="11"/>
  <c r="C82" i="11" s="1"/>
  <c r="J82" i="11"/>
  <c r="L82" i="11"/>
  <c r="E82" i="11" s="1"/>
  <c r="A84" i="11" l="1"/>
  <c r="I83" i="11"/>
  <c r="C83" i="11" s="1"/>
  <c r="K83" i="11"/>
  <c r="D83" i="11" s="1"/>
  <c r="L83" i="11"/>
  <c r="E83" i="11" s="1"/>
  <c r="J83" i="11"/>
  <c r="B82" i="11"/>
  <c r="F82" i="11" s="1"/>
  <c r="M82" i="11"/>
  <c r="B83" i="11" l="1"/>
  <c r="F83" i="11" s="1"/>
  <c r="A85" i="11"/>
  <c r="E84" i="11"/>
  <c r="K84" i="11"/>
  <c r="D84" i="11" s="1"/>
  <c r="I84" i="11"/>
  <c r="C84" i="11" s="1"/>
  <c r="J84" i="11"/>
  <c r="M84" i="11" s="1"/>
  <c r="L84" i="11"/>
  <c r="M83" i="11"/>
  <c r="B84" i="11" l="1"/>
  <c r="F84" i="11" s="1"/>
  <c r="A86" i="11"/>
  <c r="D85" i="11"/>
  <c r="I85" i="11"/>
  <c r="C85" i="11" s="1"/>
  <c r="K85" i="11"/>
  <c r="J85" i="11"/>
  <c r="M85" i="11" s="1"/>
  <c r="L85" i="11"/>
  <c r="E85" i="11" s="1"/>
  <c r="B86" i="11" l="1"/>
  <c r="A87" i="11"/>
  <c r="K86" i="11"/>
  <c r="D86" i="11" s="1"/>
  <c r="I86" i="11"/>
  <c r="C86" i="11" s="1"/>
  <c r="J86" i="11"/>
  <c r="L86" i="11"/>
  <c r="E86" i="11" s="1"/>
  <c r="B85" i="11"/>
  <c r="F85" i="11" s="1"/>
  <c r="F86" i="11" l="1"/>
  <c r="M86" i="11"/>
  <c r="A88" i="11"/>
  <c r="I87" i="11"/>
  <c r="C87" i="11" s="1"/>
  <c r="K87" i="11"/>
  <c r="D87" i="11" s="1"/>
  <c r="L87" i="11"/>
  <c r="E87" i="11" s="1"/>
  <c r="J87" i="11"/>
  <c r="B87" i="11" l="1"/>
  <c r="F87" i="11" s="1"/>
  <c r="C88" i="11"/>
  <c r="A89" i="11"/>
  <c r="D88" i="11"/>
  <c r="K88" i="11"/>
  <c r="I88" i="11"/>
  <c r="B88" i="11" s="1"/>
  <c r="J88" i="11"/>
  <c r="M88" i="11" s="1"/>
  <c r="L88" i="11"/>
  <c r="E88" i="11" s="1"/>
  <c r="M87" i="11"/>
  <c r="F88" i="11" l="1"/>
  <c r="A90" i="11"/>
  <c r="D89" i="11"/>
  <c r="I89" i="11"/>
  <c r="C89" i="11" s="1"/>
  <c r="K89" i="11"/>
  <c r="J89" i="11"/>
  <c r="M89" i="11" s="1"/>
  <c r="L89" i="11"/>
  <c r="E89" i="11" s="1"/>
  <c r="A91" i="11" l="1"/>
  <c r="E90" i="11"/>
  <c r="K90" i="11"/>
  <c r="D90" i="11" s="1"/>
  <c r="I90" i="11"/>
  <c r="C90" i="11" s="1"/>
  <c r="J90" i="11"/>
  <c r="M90" i="11" s="1"/>
  <c r="L90" i="11"/>
  <c r="B89" i="11"/>
  <c r="F89" i="11" s="1"/>
  <c r="A92" i="11" l="1"/>
  <c r="D91" i="11"/>
  <c r="I91" i="11"/>
  <c r="B91" i="11" s="1"/>
  <c r="K91" i="11"/>
  <c r="L91" i="11"/>
  <c r="E91" i="11" s="1"/>
  <c r="J91" i="11"/>
  <c r="M91" i="11" s="1"/>
  <c r="B90" i="11"/>
  <c r="F90" i="11" s="1"/>
  <c r="C91" i="11" l="1"/>
  <c r="F91" i="11" s="1"/>
  <c r="A93" i="11"/>
  <c r="D92" i="11"/>
  <c r="K92" i="11"/>
  <c r="I92" i="11"/>
  <c r="C92" i="11" s="1"/>
  <c r="J92" i="11"/>
  <c r="M92" i="11" s="1"/>
  <c r="L92" i="11"/>
  <c r="E92" i="11" s="1"/>
  <c r="B92" i="11" l="1"/>
  <c r="F92" i="11" s="1"/>
  <c r="A94" i="11"/>
  <c r="D93" i="11"/>
  <c r="I93" i="11"/>
  <c r="C93" i="11" s="1"/>
  <c r="K93" i="11"/>
  <c r="J93" i="11"/>
  <c r="M93" i="11" s="1"/>
  <c r="L93" i="11"/>
  <c r="E93" i="11" s="1"/>
  <c r="A95" i="11" l="1"/>
  <c r="E94" i="11"/>
  <c r="K94" i="11"/>
  <c r="D94" i="11" s="1"/>
  <c r="I94" i="11"/>
  <c r="C94" i="11" s="1"/>
  <c r="J94" i="11"/>
  <c r="M94" i="11" s="1"/>
  <c r="L94" i="11"/>
  <c r="B93" i="11"/>
  <c r="F93" i="11" s="1"/>
  <c r="A96" i="11" l="1"/>
  <c r="D95" i="11"/>
  <c r="I95" i="11"/>
  <c r="B95" i="11" s="1"/>
  <c r="K95" i="11"/>
  <c r="L95" i="11"/>
  <c r="E95" i="11" s="1"/>
  <c r="J95" i="11"/>
  <c r="M95" i="11" s="1"/>
  <c r="B94" i="11"/>
  <c r="F94" i="11" s="1"/>
  <c r="C95" i="11" l="1"/>
  <c r="F95" i="11" s="1"/>
  <c r="A97" i="11"/>
  <c r="D96" i="11"/>
  <c r="K96" i="11"/>
  <c r="I96" i="11"/>
  <c r="C96" i="11" s="1"/>
  <c r="J96" i="11"/>
  <c r="M96" i="11" s="1"/>
  <c r="L96" i="11"/>
  <c r="E96" i="11" s="1"/>
  <c r="B96" i="11" l="1"/>
  <c r="F96" i="11" s="1"/>
  <c r="C97" i="11"/>
  <c r="A98" i="11"/>
  <c r="D97" i="11"/>
  <c r="I97" i="11"/>
  <c r="B97" i="11" s="1"/>
  <c r="F97" i="11" s="1"/>
  <c r="K97" i="11"/>
  <c r="J97" i="11"/>
  <c r="L97" i="11"/>
  <c r="E97" i="11" s="1"/>
  <c r="M97" i="11" l="1"/>
  <c r="A99" i="11"/>
  <c r="K98" i="11"/>
  <c r="D98" i="11" s="1"/>
  <c r="I98" i="11"/>
  <c r="C98" i="11" s="1"/>
  <c r="J98" i="11"/>
  <c r="M98" i="11" s="1"/>
  <c r="L98" i="11"/>
  <c r="E98" i="11" s="1"/>
  <c r="B99" i="11" l="1"/>
  <c r="A100" i="11"/>
  <c r="D99" i="11"/>
  <c r="I99" i="11"/>
  <c r="C99" i="11" s="1"/>
  <c r="K99" i="11"/>
  <c r="L99" i="11"/>
  <c r="E99" i="11" s="1"/>
  <c r="J99" i="11"/>
  <c r="B98" i="11"/>
  <c r="F98" i="11" s="1"/>
  <c r="M99" i="11" l="1"/>
  <c r="C100" i="11"/>
  <c r="A101" i="11"/>
  <c r="D100" i="11"/>
  <c r="K100" i="11"/>
  <c r="I100" i="11"/>
  <c r="B100" i="11" s="1"/>
  <c r="F100" i="11" s="1"/>
  <c r="J100" i="11"/>
  <c r="M100" i="11" s="1"/>
  <c r="L100" i="11"/>
  <c r="E100" i="11" s="1"/>
  <c r="F99" i="11"/>
  <c r="A102" i="11" l="1"/>
  <c r="E101" i="11"/>
  <c r="I101" i="11"/>
  <c r="C101" i="11" s="1"/>
  <c r="K101" i="11"/>
  <c r="D101" i="11" s="1"/>
  <c r="J101" i="11"/>
  <c r="M101" i="11" s="1"/>
  <c r="L101" i="11"/>
  <c r="B102" i="11" l="1"/>
  <c r="A103" i="11"/>
  <c r="K102" i="11"/>
  <c r="D102" i="11" s="1"/>
  <c r="I102" i="11"/>
  <c r="C102" i="11" s="1"/>
  <c r="J102" i="11"/>
  <c r="M102" i="11" s="1"/>
  <c r="L102" i="11"/>
  <c r="E102" i="11" s="1"/>
  <c r="B101" i="11"/>
  <c r="F101" i="11" s="1"/>
  <c r="F102" i="11" l="1"/>
  <c r="A104" i="11"/>
  <c r="D103" i="11"/>
  <c r="I103" i="11"/>
  <c r="B103" i="11" s="1"/>
  <c r="K103" i="11"/>
  <c r="L103" i="11"/>
  <c r="E103" i="11" s="1"/>
  <c r="J103" i="11"/>
  <c r="M103" i="11" s="1"/>
  <c r="C103" i="11" l="1"/>
  <c r="F103" i="11" s="1"/>
  <c r="A105" i="11"/>
  <c r="E104" i="11"/>
  <c r="D104" i="11"/>
  <c r="K104" i="11"/>
  <c r="I104" i="11"/>
  <c r="C104" i="11" s="1"/>
  <c r="J104" i="11"/>
  <c r="M104" i="11" s="1"/>
  <c r="L104" i="11"/>
  <c r="C105" i="11" l="1"/>
  <c r="A106" i="11"/>
  <c r="D105" i="11"/>
  <c r="I105" i="11"/>
  <c r="B105" i="11" s="1"/>
  <c r="K105" i="11"/>
  <c r="J105" i="11"/>
  <c r="L105" i="11"/>
  <c r="E105" i="11" s="1"/>
  <c r="B104" i="11"/>
  <c r="F104" i="11" s="1"/>
  <c r="F105" i="11" l="1"/>
  <c r="M105" i="11"/>
  <c r="B106" i="11"/>
  <c r="A107" i="11"/>
  <c r="D106" i="11"/>
  <c r="K106" i="11"/>
  <c r="L106" i="11"/>
  <c r="E106" i="11" s="1"/>
  <c r="I106" i="11"/>
  <c r="J106" i="11"/>
  <c r="M106" i="11" s="1"/>
  <c r="C106" i="11" l="1"/>
  <c r="F106" i="11" s="1"/>
  <c r="A108" i="11"/>
  <c r="K107" i="11"/>
  <c r="D107" i="11" s="1"/>
  <c r="I107" i="11"/>
  <c r="B107" i="11" s="1"/>
  <c r="L107" i="11"/>
  <c r="E107" i="11" s="1"/>
  <c r="J107" i="11"/>
  <c r="M107" i="11" s="1"/>
  <c r="C107" i="11" l="1"/>
  <c r="F107" i="11" s="1"/>
  <c r="A109" i="11"/>
  <c r="E108" i="11"/>
  <c r="L108" i="11"/>
  <c r="J108" i="11"/>
  <c r="K108" i="11"/>
  <c r="D108" i="11" s="1"/>
  <c r="I108" i="11"/>
  <c r="B108" i="11" s="1"/>
  <c r="C108" i="11" l="1"/>
  <c r="F108" i="11" s="1"/>
  <c r="M108" i="11"/>
  <c r="D109" i="11"/>
  <c r="A110" i="11"/>
  <c r="K109" i="11"/>
  <c r="L109" i="11"/>
  <c r="E109" i="11" s="1"/>
  <c r="J109" i="11"/>
  <c r="M109" i="11" s="1"/>
  <c r="I109" i="11"/>
  <c r="C109" i="11" s="1"/>
  <c r="B109" i="11" l="1"/>
  <c r="F109" i="11" s="1"/>
  <c r="B110" i="11"/>
  <c r="A111" i="11"/>
  <c r="K110" i="11"/>
  <c r="D110" i="11" s="1"/>
  <c r="L110" i="11"/>
  <c r="E110" i="11" s="1"/>
  <c r="I110" i="11"/>
  <c r="C110" i="11" s="1"/>
  <c r="J110" i="11"/>
  <c r="M110" i="11" s="1"/>
  <c r="A112" i="11" l="1"/>
  <c r="J111" i="11"/>
  <c r="M111" i="11" s="1"/>
  <c r="K111" i="11"/>
  <c r="D111" i="11" s="1"/>
  <c r="L111" i="11"/>
  <c r="E111" i="11" s="1"/>
  <c r="I111" i="11"/>
  <c r="B111" i="11" s="1"/>
  <c r="F110" i="11"/>
  <c r="B112" i="11" l="1"/>
  <c r="A113" i="11"/>
  <c r="L112" i="11"/>
  <c r="E112" i="11" s="1"/>
  <c r="K112" i="11"/>
  <c r="D112" i="11" s="1"/>
  <c r="J112" i="11"/>
  <c r="I112" i="11"/>
  <c r="C112" i="11" s="1"/>
  <c r="C111" i="11"/>
  <c r="F111" i="11" s="1"/>
  <c r="A114" i="11" l="1"/>
  <c r="I113" i="11"/>
  <c r="B113" i="11" s="1"/>
  <c r="K113" i="11"/>
  <c r="D113" i="11" s="1"/>
  <c r="L113" i="11"/>
  <c r="E113" i="11" s="1"/>
  <c r="J113" i="11"/>
  <c r="F112" i="11"/>
  <c r="M112" i="11"/>
  <c r="B114" i="11" l="1"/>
  <c r="A115" i="11"/>
  <c r="C114" i="11"/>
  <c r="I114" i="11"/>
  <c r="K114" i="11"/>
  <c r="D114" i="11" s="1"/>
  <c r="L114" i="11"/>
  <c r="E114" i="11" s="1"/>
  <c r="J114" i="11"/>
  <c r="M114" i="11" s="1"/>
  <c r="M113" i="11"/>
  <c r="C113" i="11"/>
  <c r="F113" i="11" s="1"/>
  <c r="B115" i="11" l="1"/>
  <c r="A116" i="11"/>
  <c r="C115" i="11"/>
  <c r="K115" i="11"/>
  <c r="D115" i="11" s="1"/>
  <c r="L115" i="11"/>
  <c r="E115" i="11" s="1"/>
  <c r="I115" i="11"/>
  <c r="J115" i="11"/>
  <c r="M115" i="11" s="1"/>
  <c r="F114" i="11"/>
  <c r="F115" i="11" l="1"/>
  <c r="B116" i="11"/>
  <c r="A117" i="11"/>
  <c r="C116" i="11"/>
  <c r="L116" i="11"/>
  <c r="E116" i="11" s="1"/>
  <c r="K116" i="11"/>
  <c r="D116" i="11" s="1"/>
  <c r="I116" i="11"/>
  <c r="J116" i="11"/>
  <c r="M116" i="11" s="1"/>
  <c r="F116" i="11" l="1"/>
  <c r="A118" i="11"/>
  <c r="D117" i="11"/>
  <c r="I117" i="11"/>
  <c r="B117" i="11" s="1"/>
  <c r="K117" i="11"/>
  <c r="L117" i="11"/>
  <c r="E117" i="11" s="1"/>
  <c r="J117" i="11"/>
  <c r="M117" i="11" s="1"/>
  <c r="B118" i="11" l="1"/>
  <c r="A119" i="11"/>
  <c r="I118" i="11"/>
  <c r="K118" i="11"/>
  <c r="D118" i="11" s="1"/>
  <c r="L118" i="11"/>
  <c r="E118" i="11" s="1"/>
  <c r="J118" i="11"/>
  <c r="M118" i="11" s="1"/>
  <c r="C117" i="11"/>
  <c r="F117" i="11" s="1"/>
  <c r="C118" i="11" l="1"/>
  <c r="B119" i="11"/>
  <c r="A120" i="11"/>
  <c r="D119" i="11"/>
  <c r="C119" i="11"/>
  <c r="K119" i="11"/>
  <c r="L119" i="11"/>
  <c r="E119" i="11" s="1"/>
  <c r="I119" i="11"/>
  <c r="J119" i="11"/>
  <c r="M119" i="11" s="1"/>
  <c r="F118" i="11"/>
  <c r="F119" i="11" l="1"/>
  <c r="A121" i="11"/>
  <c r="L120" i="11"/>
  <c r="E120" i="11" s="1"/>
  <c r="K120" i="11"/>
  <c r="D120" i="11" s="1"/>
  <c r="J120" i="11"/>
  <c r="I120" i="11"/>
  <c r="B120" i="11" s="1"/>
  <c r="C120" i="11" l="1"/>
  <c r="F120" i="11" s="1"/>
  <c r="A122" i="11"/>
  <c r="I121" i="11"/>
  <c r="B121" i="11" s="1"/>
  <c r="K121" i="11"/>
  <c r="D121" i="11" s="1"/>
  <c r="L121" i="11"/>
  <c r="E121" i="11" s="1"/>
  <c r="J121" i="11"/>
  <c r="M121" i="11" s="1"/>
  <c r="M120" i="11"/>
  <c r="B122" i="11" l="1"/>
  <c r="A123" i="11"/>
  <c r="I122" i="11"/>
  <c r="K122" i="11"/>
  <c r="D122" i="11" s="1"/>
  <c r="L122" i="11"/>
  <c r="E122" i="11" s="1"/>
  <c r="J122" i="11"/>
  <c r="M122" i="11" s="1"/>
  <c r="C121" i="11"/>
  <c r="F121" i="11" s="1"/>
  <c r="C122" i="11" l="1"/>
  <c r="F122" i="11" s="1"/>
  <c r="A124" i="11"/>
  <c r="D123" i="11"/>
  <c r="K123" i="11"/>
  <c r="L123" i="11"/>
  <c r="E123" i="11" s="1"/>
  <c r="I123" i="11"/>
  <c r="B123" i="11" s="1"/>
  <c r="J123" i="11"/>
  <c r="B124" i="11" l="1"/>
  <c r="A125" i="11"/>
  <c r="L124" i="11"/>
  <c r="E124" i="11" s="1"/>
  <c r="K124" i="11"/>
  <c r="D124" i="11" s="1"/>
  <c r="I124" i="11"/>
  <c r="J124" i="11"/>
  <c r="M124" i="11" s="1"/>
  <c r="M123" i="11"/>
  <c r="C123" i="11"/>
  <c r="F123" i="11" s="1"/>
  <c r="A126" i="11" l="1"/>
  <c r="I125" i="11"/>
  <c r="B125" i="11" s="1"/>
  <c r="K125" i="11"/>
  <c r="D125" i="11" s="1"/>
  <c r="L125" i="11"/>
  <c r="E125" i="11" s="1"/>
  <c r="J125" i="11"/>
  <c r="C124" i="11"/>
  <c r="F124" i="11" s="1"/>
  <c r="A127" i="11" l="1"/>
  <c r="D126" i="11"/>
  <c r="I126" i="11"/>
  <c r="B126" i="11" s="1"/>
  <c r="K126" i="11"/>
  <c r="L126" i="11"/>
  <c r="E126" i="11" s="1"/>
  <c r="J126" i="11"/>
  <c r="M126" i="11" s="1"/>
  <c r="M125" i="11"/>
  <c r="C125" i="11"/>
  <c r="F125" i="11" s="1"/>
  <c r="B127" i="11" l="1"/>
  <c r="A128" i="11"/>
  <c r="K127" i="11"/>
  <c r="D127" i="11" s="1"/>
  <c r="L127" i="11"/>
  <c r="E127" i="11" s="1"/>
  <c r="I127" i="11"/>
  <c r="J127" i="11"/>
  <c r="M127" i="11" s="1"/>
  <c r="C126" i="11"/>
  <c r="F126" i="11" s="1"/>
  <c r="C127" i="11" l="1"/>
  <c r="F127" i="11" s="1"/>
  <c r="A129" i="11"/>
  <c r="D128" i="11"/>
  <c r="L128" i="11"/>
  <c r="E128" i="11" s="1"/>
  <c r="K128" i="11"/>
  <c r="J128" i="11"/>
  <c r="M128" i="11" s="1"/>
  <c r="I128" i="11"/>
  <c r="B128" i="11" s="1"/>
  <c r="A130" i="11" l="1"/>
  <c r="D129" i="11"/>
  <c r="I129" i="11"/>
  <c r="B129" i="11" s="1"/>
  <c r="K129" i="11"/>
  <c r="L129" i="11"/>
  <c r="E129" i="11" s="1"/>
  <c r="J129" i="11"/>
  <c r="M129" i="11" s="1"/>
  <c r="C128" i="11"/>
  <c r="F128" i="11" s="1"/>
  <c r="A131" i="11" l="1"/>
  <c r="D130" i="11"/>
  <c r="I130" i="11"/>
  <c r="B130" i="11" s="1"/>
  <c r="K130" i="11"/>
  <c r="L130" i="11"/>
  <c r="E130" i="11" s="1"/>
  <c r="J130" i="11"/>
  <c r="M130" i="11" s="1"/>
  <c r="C129" i="11"/>
  <c r="F129" i="11" s="1"/>
  <c r="F130" i="11" l="1"/>
  <c r="A132" i="11"/>
  <c r="D131" i="11"/>
  <c r="K131" i="11"/>
  <c r="L131" i="11"/>
  <c r="E131" i="11" s="1"/>
  <c r="I131" i="11"/>
  <c r="B131" i="11" s="1"/>
  <c r="J131" i="11"/>
  <c r="C130" i="11"/>
  <c r="B132" i="11" l="1"/>
  <c r="A133" i="11"/>
  <c r="E132" i="11"/>
  <c r="L132" i="11"/>
  <c r="K132" i="11"/>
  <c r="D132" i="11" s="1"/>
  <c r="I132" i="11"/>
  <c r="J132" i="11"/>
  <c r="M132" i="11" s="1"/>
  <c r="M131" i="11"/>
  <c r="C131" i="11"/>
  <c r="F131" i="11" s="1"/>
  <c r="B133" i="11" l="1"/>
  <c r="A134" i="11"/>
  <c r="C133" i="11"/>
  <c r="I133" i="11"/>
  <c r="K133" i="11"/>
  <c r="D133" i="11" s="1"/>
  <c r="L133" i="11"/>
  <c r="E133" i="11" s="1"/>
  <c r="J133" i="11"/>
  <c r="M133" i="11" s="1"/>
  <c r="C132" i="11"/>
  <c r="F132" i="11" s="1"/>
  <c r="A135" i="11" l="1"/>
  <c r="I134" i="11"/>
  <c r="B134" i="11" s="1"/>
  <c r="K134" i="11"/>
  <c r="D134" i="11" s="1"/>
  <c r="L134" i="11"/>
  <c r="E134" i="11" s="1"/>
  <c r="J134" i="11"/>
  <c r="F133" i="11"/>
  <c r="A136" i="11" l="1"/>
  <c r="D135" i="11"/>
  <c r="K135" i="11"/>
  <c r="L135" i="11"/>
  <c r="E135" i="11" s="1"/>
  <c r="I135" i="11"/>
  <c r="B135" i="11" s="1"/>
  <c r="J135" i="11"/>
  <c r="M134" i="11"/>
  <c r="C134" i="11"/>
  <c r="F134" i="11" s="1"/>
  <c r="A137" i="11" l="1"/>
  <c r="C136" i="11"/>
  <c r="L136" i="11"/>
  <c r="E136" i="11" s="1"/>
  <c r="K136" i="11"/>
  <c r="D136" i="11" s="1"/>
  <c r="J136" i="11"/>
  <c r="I136" i="11"/>
  <c r="B136" i="11" s="1"/>
  <c r="F136" i="11" s="1"/>
  <c r="M135" i="11"/>
  <c r="C135" i="11"/>
  <c r="F135" i="11" s="1"/>
  <c r="A138" i="11" l="1"/>
  <c r="I137" i="11"/>
  <c r="B137" i="11" s="1"/>
  <c r="K137" i="11"/>
  <c r="D137" i="11" s="1"/>
  <c r="L137" i="11"/>
  <c r="E137" i="11" s="1"/>
  <c r="J137" i="11"/>
  <c r="M136" i="11"/>
  <c r="A139" i="11" l="1"/>
  <c r="E138" i="11"/>
  <c r="I138" i="11"/>
  <c r="B138" i="11" s="1"/>
  <c r="K138" i="11"/>
  <c r="D138" i="11" s="1"/>
  <c r="L138" i="11"/>
  <c r="J138" i="11"/>
  <c r="M137" i="11"/>
  <c r="C137" i="11"/>
  <c r="F137" i="11" s="1"/>
  <c r="M138" i="11" l="1"/>
  <c r="C138" i="11"/>
  <c r="F138" i="11" s="1"/>
  <c r="A140" i="11"/>
  <c r="K139" i="11"/>
  <c r="D139" i="11" s="1"/>
  <c r="L139" i="11"/>
  <c r="E139" i="11" s="1"/>
  <c r="I139" i="11"/>
  <c r="B139" i="11" s="1"/>
  <c r="J139" i="11"/>
  <c r="B140" i="11" l="1"/>
  <c r="A141" i="11"/>
  <c r="E140" i="11"/>
  <c r="L140" i="11"/>
  <c r="K140" i="11"/>
  <c r="D140" i="11" s="1"/>
  <c r="I140" i="11"/>
  <c r="J140" i="11"/>
  <c r="M140" i="11" s="1"/>
  <c r="M139" i="11"/>
  <c r="C139" i="11"/>
  <c r="F139" i="11" s="1"/>
  <c r="A142" i="11" l="1"/>
  <c r="I141" i="11"/>
  <c r="B141" i="11" s="1"/>
  <c r="K141" i="11"/>
  <c r="D141" i="11" s="1"/>
  <c r="L141" i="11"/>
  <c r="E141" i="11" s="1"/>
  <c r="J141" i="11"/>
  <c r="M141" i="11" s="1"/>
  <c r="C140" i="11"/>
  <c r="F140" i="11" s="1"/>
  <c r="B142" i="11" l="1"/>
  <c r="A143" i="11"/>
  <c r="I142" i="11"/>
  <c r="K142" i="11"/>
  <c r="D142" i="11" s="1"/>
  <c r="L142" i="11"/>
  <c r="E142" i="11" s="1"/>
  <c r="J142" i="11"/>
  <c r="M142" i="11" s="1"/>
  <c r="C141" i="11"/>
  <c r="F141" i="11" s="1"/>
  <c r="B143" i="11" l="1"/>
  <c r="A144" i="11"/>
  <c r="K143" i="11"/>
  <c r="D143" i="11" s="1"/>
  <c r="L143" i="11"/>
  <c r="E143" i="11" s="1"/>
  <c r="I143" i="11"/>
  <c r="J143" i="11"/>
  <c r="M143" i="11" s="1"/>
  <c r="C142" i="11"/>
  <c r="F142" i="11" s="1"/>
  <c r="C143" i="11" l="1"/>
  <c r="F143" i="11" s="1"/>
  <c r="A145" i="11"/>
  <c r="D144" i="11"/>
  <c r="L144" i="11"/>
  <c r="E144" i="11" s="1"/>
  <c r="K144" i="11"/>
  <c r="J144" i="11"/>
  <c r="I144" i="11"/>
  <c r="C144" i="11" s="1"/>
  <c r="A146" i="11" l="1"/>
  <c r="D145" i="11"/>
  <c r="I145" i="11"/>
  <c r="B145" i="11" s="1"/>
  <c r="K145" i="11"/>
  <c r="L145" i="11"/>
  <c r="E145" i="11" s="1"/>
  <c r="J145" i="11"/>
  <c r="B144" i="11"/>
  <c r="F144" i="11" s="1"/>
  <c r="M144" i="11"/>
  <c r="A147" i="11" l="1"/>
  <c r="D146" i="11"/>
  <c r="I146" i="11"/>
  <c r="B146" i="11" s="1"/>
  <c r="K146" i="11"/>
  <c r="L146" i="11"/>
  <c r="E146" i="11" s="1"/>
  <c r="J146" i="11"/>
  <c r="M146" i="11" s="1"/>
  <c r="M145" i="11"/>
  <c r="C145" i="11"/>
  <c r="F145" i="11" s="1"/>
  <c r="A148" i="11" l="1"/>
  <c r="K147" i="11"/>
  <c r="D147" i="11" s="1"/>
  <c r="L147" i="11"/>
  <c r="E147" i="11" s="1"/>
  <c r="I147" i="11"/>
  <c r="B147" i="11" s="1"/>
  <c r="J147" i="11"/>
  <c r="M147" i="11" s="1"/>
  <c r="C146" i="11"/>
  <c r="F146" i="11" s="1"/>
  <c r="C147" i="11" l="1"/>
  <c r="F147" i="11" s="1"/>
  <c r="B148" i="11"/>
  <c r="A149" i="11"/>
  <c r="D148" i="11"/>
  <c r="L148" i="11"/>
  <c r="E148" i="11" s="1"/>
  <c r="K148" i="11"/>
  <c r="I148" i="11"/>
  <c r="J148" i="11"/>
  <c r="M148" i="11" s="1"/>
  <c r="C148" i="11" l="1"/>
  <c r="F148" i="11" s="1"/>
  <c r="B149" i="11"/>
  <c r="A150" i="11"/>
  <c r="D149" i="11"/>
  <c r="C149" i="11"/>
  <c r="I149" i="11"/>
  <c r="K149" i="11"/>
  <c r="L149" i="11"/>
  <c r="E149" i="11" s="1"/>
  <c r="J149" i="11"/>
  <c r="M149" i="11" s="1"/>
  <c r="F149" i="11" l="1"/>
  <c r="A151" i="11"/>
  <c r="C150" i="11"/>
  <c r="I150" i="11"/>
  <c r="B150" i="11" s="1"/>
  <c r="F150" i="11" s="1"/>
  <c r="K150" i="11"/>
  <c r="D150" i="11" s="1"/>
  <c r="L150" i="11"/>
  <c r="E150" i="11" s="1"/>
  <c r="J150" i="11"/>
  <c r="M150" i="11" s="1"/>
  <c r="A152" i="11" l="1"/>
  <c r="D151" i="11"/>
  <c r="K151" i="11"/>
  <c r="L151" i="11"/>
  <c r="E151" i="11" s="1"/>
  <c r="I151" i="11"/>
  <c r="B151" i="11" s="1"/>
  <c r="J151" i="11"/>
  <c r="A153" i="11" l="1"/>
  <c r="E152" i="11"/>
  <c r="L152" i="11"/>
  <c r="K152" i="11"/>
  <c r="D152" i="11" s="1"/>
  <c r="J152" i="11"/>
  <c r="I152" i="11"/>
  <c r="B152" i="11" s="1"/>
  <c r="M151" i="11"/>
  <c r="C151" i="11"/>
  <c r="F151" i="11" s="1"/>
  <c r="B153" i="11" l="1"/>
  <c r="A154" i="11"/>
  <c r="I153" i="11"/>
  <c r="K153" i="11"/>
  <c r="D153" i="11" s="1"/>
  <c r="L153" i="11"/>
  <c r="E153" i="11" s="1"/>
  <c r="J153" i="11"/>
  <c r="M153" i="11" s="1"/>
  <c r="C152" i="11"/>
  <c r="F152" i="11" s="1"/>
  <c r="M152" i="11"/>
  <c r="C153" i="11" l="1"/>
  <c r="F153" i="11" s="1"/>
  <c r="B154" i="11"/>
  <c r="A155" i="11"/>
  <c r="D154" i="11"/>
  <c r="C154" i="11"/>
  <c r="I154" i="11"/>
  <c r="K154" i="11"/>
  <c r="L154" i="11"/>
  <c r="E154" i="11" s="1"/>
  <c r="J154" i="11"/>
  <c r="M154" i="11" s="1"/>
  <c r="A156" i="11" l="1"/>
  <c r="K155" i="11"/>
  <c r="D155" i="11" s="1"/>
  <c r="L155" i="11"/>
  <c r="E155" i="11" s="1"/>
  <c r="I155" i="11"/>
  <c r="B155" i="11" s="1"/>
  <c r="J155" i="11"/>
  <c r="M155" i="11" s="1"/>
  <c r="F154" i="11"/>
  <c r="B156" i="11" l="1"/>
  <c r="A157" i="11"/>
  <c r="E156" i="11"/>
  <c r="C156" i="11"/>
  <c r="L156" i="11"/>
  <c r="K156" i="11"/>
  <c r="D156" i="11" s="1"/>
  <c r="I156" i="11"/>
  <c r="J156" i="11"/>
  <c r="M156" i="11" s="1"/>
  <c r="C155" i="11"/>
  <c r="F155" i="11" s="1"/>
  <c r="B157" i="11" l="1"/>
  <c r="A158" i="11"/>
  <c r="D157" i="11"/>
  <c r="C157" i="11"/>
  <c r="I157" i="11"/>
  <c r="K157" i="11"/>
  <c r="L157" i="11"/>
  <c r="E157" i="11" s="1"/>
  <c r="J157" i="11"/>
  <c r="M157" i="11" s="1"/>
  <c r="F156" i="11"/>
  <c r="A159" i="11" l="1"/>
  <c r="D158" i="11"/>
  <c r="I158" i="11"/>
  <c r="B158" i="11" s="1"/>
  <c r="K158" i="11"/>
  <c r="L158" i="11"/>
  <c r="E158" i="11" s="1"/>
  <c r="J158" i="11"/>
  <c r="M158" i="11" s="1"/>
  <c r="F157" i="11"/>
  <c r="A160" i="11" l="1"/>
  <c r="K159" i="11"/>
  <c r="D159" i="11" s="1"/>
  <c r="L159" i="11"/>
  <c r="E159" i="11" s="1"/>
  <c r="I159" i="11"/>
  <c r="B159" i="11" s="1"/>
  <c r="J159" i="11"/>
  <c r="C158" i="11"/>
  <c r="F158" i="11" s="1"/>
  <c r="M159" i="11" l="1"/>
  <c r="C159" i="11"/>
  <c r="F159" i="11" s="1"/>
  <c r="A161" i="11"/>
  <c r="D160" i="11"/>
  <c r="L160" i="11"/>
  <c r="E160" i="11" s="1"/>
  <c r="K160" i="11"/>
  <c r="J160" i="11"/>
  <c r="I160" i="11"/>
  <c r="B160" i="11" s="1"/>
  <c r="C160" i="11" l="1"/>
  <c r="F160" i="11" s="1"/>
  <c r="M160" i="11"/>
  <c r="B161" i="11"/>
  <c r="A162" i="11"/>
  <c r="D161" i="11"/>
  <c r="I161" i="11"/>
  <c r="K161" i="11"/>
  <c r="L161" i="11"/>
  <c r="E161" i="11" s="1"/>
  <c r="J161" i="11"/>
  <c r="M161" i="11" s="1"/>
  <c r="C161" i="11" l="1"/>
  <c r="F161" i="11" s="1"/>
  <c r="A163" i="11"/>
  <c r="D162" i="11"/>
  <c r="I162" i="11"/>
  <c r="B162" i="11" s="1"/>
  <c r="K162" i="11"/>
  <c r="L162" i="11"/>
  <c r="E162" i="11" s="1"/>
  <c r="J162" i="11"/>
  <c r="A164" i="11" l="1"/>
  <c r="K163" i="11"/>
  <c r="D163" i="11" s="1"/>
  <c r="L163" i="11"/>
  <c r="E163" i="11" s="1"/>
  <c r="I163" i="11"/>
  <c r="B163" i="11" s="1"/>
  <c r="J163" i="11"/>
  <c r="M163" i="11" s="1"/>
  <c r="C162" i="11"/>
  <c r="F162" i="11" s="1"/>
  <c r="M162" i="11"/>
  <c r="A165" i="11" l="1"/>
  <c r="E164" i="11"/>
  <c r="L164" i="11"/>
  <c r="K164" i="11"/>
  <c r="D164" i="11" s="1"/>
  <c r="I164" i="11"/>
  <c r="B164" i="11" s="1"/>
  <c r="J164" i="11"/>
  <c r="M164" i="11" s="1"/>
  <c r="C163" i="11"/>
  <c r="F163" i="11" s="1"/>
  <c r="C164" i="11" l="1"/>
  <c r="F164" i="11" s="1"/>
  <c r="A166" i="11"/>
  <c r="I165" i="11"/>
  <c r="C165" i="11" s="1"/>
  <c r="K165" i="11"/>
  <c r="D165" i="11" s="1"/>
  <c r="L165" i="11"/>
  <c r="E165" i="11" s="1"/>
  <c r="J165" i="11"/>
  <c r="M165" i="11" l="1"/>
  <c r="B165" i="11"/>
  <c r="F165" i="11" s="1"/>
  <c r="A167" i="11"/>
  <c r="I166" i="11"/>
  <c r="C166" i="11" s="1"/>
  <c r="K166" i="11"/>
  <c r="D166" i="11" s="1"/>
  <c r="L166" i="11"/>
  <c r="E166" i="11" s="1"/>
  <c r="J166" i="11"/>
  <c r="M166" i="11" l="1"/>
  <c r="B166" i="11"/>
  <c r="F166" i="11" s="1"/>
  <c r="A168" i="11"/>
  <c r="D167" i="11"/>
  <c r="K167" i="11"/>
  <c r="L167" i="11"/>
  <c r="E167" i="11" s="1"/>
  <c r="I167" i="11"/>
  <c r="B167" i="11" s="1"/>
  <c r="J167" i="11"/>
  <c r="A169" i="11" l="1"/>
  <c r="E168" i="11"/>
  <c r="L168" i="11"/>
  <c r="I168" i="11"/>
  <c r="B168" i="11" s="1"/>
  <c r="K168" i="11"/>
  <c r="D168" i="11" s="1"/>
  <c r="J168" i="11"/>
  <c r="M168" i="11" s="1"/>
  <c r="M167" i="11"/>
  <c r="C167" i="11"/>
  <c r="F167" i="11" s="1"/>
  <c r="B169" i="11" l="1"/>
  <c r="A170" i="11"/>
  <c r="I169" i="11"/>
  <c r="K169" i="11"/>
  <c r="D169" i="11" s="1"/>
  <c r="L169" i="11"/>
  <c r="E169" i="11" s="1"/>
  <c r="J169" i="11"/>
  <c r="M169" i="11" s="1"/>
  <c r="C168" i="11"/>
  <c r="F168" i="11" s="1"/>
  <c r="F169" i="11" l="1"/>
  <c r="C169" i="11"/>
  <c r="A171" i="11"/>
  <c r="I170" i="11"/>
  <c r="B170" i="11" s="1"/>
  <c r="K170" i="11"/>
  <c r="D170" i="11" s="1"/>
  <c r="L170" i="11"/>
  <c r="E170" i="11" s="1"/>
  <c r="J170" i="11"/>
  <c r="M170" i="11" s="1"/>
  <c r="B171" i="11" l="1"/>
  <c r="A172" i="11"/>
  <c r="D171" i="11"/>
  <c r="K171" i="11"/>
  <c r="L171" i="11"/>
  <c r="E171" i="11" s="1"/>
  <c r="I171" i="11"/>
  <c r="J171" i="11"/>
  <c r="M171" i="11" s="1"/>
  <c r="C170" i="11"/>
  <c r="F170" i="11" s="1"/>
  <c r="A173" i="11" l="1"/>
  <c r="L172" i="11"/>
  <c r="E172" i="11" s="1"/>
  <c r="I172" i="11"/>
  <c r="B172" i="11" s="1"/>
  <c r="K172" i="11"/>
  <c r="D172" i="11" s="1"/>
  <c r="J172" i="11"/>
  <c r="M172" i="11" s="1"/>
  <c r="C171" i="11"/>
  <c r="F171" i="11" s="1"/>
  <c r="B173" i="11" l="1"/>
  <c r="A174" i="11"/>
  <c r="I173" i="11"/>
  <c r="K173" i="11"/>
  <c r="D173" i="11" s="1"/>
  <c r="L173" i="11"/>
  <c r="E173" i="11" s="1"/>
  <c r="J173" i="11"/>
  <c r="M173" i="11" s="1"/>
  <c r="C172" i="11"/>
  <c r="F172" i="11" s="1"/>
  <c r="C173" i="11" l="1"/>
  <c r="F173" i="11" s="1"/>
  <c r="B174" i="11"/>
  <c r="A175" i="11"/>
  <c r="D174" i="11"/>
  <c r="I174" i="11"/>
  <c r="K174" i="11"/>
  <c r="L174" i="11"/>
  <c r="E174" i="11" s="1"/>
  <c r="J174" i="11"/>
  <c r="M174" i="11" s="1"/>
  <c r="C174" i="11" l="1"/>
  <c r="F174" i="11" s="1"/>
  <c r="A176" i="11"/>
  <c r="D175" i="11"/>
  <c r="K175" i="11"/>
  <c r="L175" i="11"/>
  <c r="E175" i="11" s="1"/>
  <c r="I175" i="11"/>
  <c r="B175" i="11" s="1"/>
  <c r="J175" i="11"/>
  <c r="B176" i="11" l="1"/>
  <c r="A177" i="11"/>
  <c r="E176" i="11"/>
  <c r="L176" i="11"/>
  <c r="I176" i="11"/>
  <c r="K176" i="11"/>
  <c r="D176" i="11" s="1"/>
  <c r="J176" i="11"/>
  <c r="M176" i="11" s="1"/>
  <c r="M175" i="11"/>
  <c r="C175" i="11"/>
  <c r="F175" i="11" s="1"/>
  <c r="C176" i="11" l="1"/>
  <c r="F176" i="11" s="1"/>
  <c r="B177" i="11"/>
  <c r="A178" i="11"/>
  <c r="D177" i="11"/>
  <c r="I177" i="11"/>
  <c r="K177" i="11"/>
  <c r="L177" i="11"/>
  <c r="E177" i="11" s="1"/>
  <c r="J177" i="11"/>
  <c r="M177" i="11" s="1"/>
  <c r="F177" i="11" l="1"/>
  <c r="C177" i="11"/>
  <c r="A179" i="11"/>
  <c r="I178" i="11"/>
  <c r="B178" i="11" s="1"/>
  <c r="K178" i="11"/>
  <c r="D178" i="11" s="1"/>
  <c r="L178" i="11"/>
  <c r="E178" i="11" s="1"/>
  <c r="J178" i="11"/>
  <c r="M178" i="11" s="1"/>
  <c r="B179" i="11" l="1"/>
  <c r="A180" i="11"/>
  <c r="K179" i="11"/>
  <c r="D179" i="11" s="1"/>
  <c r="L179" i="11"/>
  <c r="E179" i="11" s="1"/>
  <c r="I179" i="11"/>
  <c r="J179" i="11"/>
  <c r="M179" i="11" s="1"/>
  <c r="C178" i="11"/>
  <c r="F178" i="11" s="1"/>
  <c r="C179" i="11" l="1"/>
  <c r="A181" i="11"/>
  <c r="E180" i="11"/>
  <c r="L180" i="11"/>
  <c r="I180" i="11"/>
  <c r="B180" i="11" s="1"/>
  <c r="K180" i="11"/>
  <c r="D180" i="11" s="1"/>
  <c r="J180" i="11"/>
  <c r="F179" i="11"/>
  <c r="A182" i="11" l="1"/>
  <c r="D181" i="11"/>
  <c r="I181" i="11"/>
  <c r="B181" i="11" s="1"/>
  <c r="K181" i="11"/>
  <c r="L181" i="11"/>
  <c r="E181" i="11" s="1"/>
  <c r="J181" i="11"/>
  <c r="M180" i="11"/>
  <c r="C180" i="11"/>
  <c r="F180" i="11" s="1"/>
  <c r="A183" i="11" l="1"/>
  <c r="E182" i="11"/>
  <c r="I182" i="11"/>
  <c r="B182" i="11" s="1"/>
  <c r="K182" i="11"/>
  <c r="D182" i="11" s="1"/>
  <c r="L182" i="11"/>
  <c r="J182" i="11"/>
  <c r="M181" i="11"/>
  <c r="C181" i="11"/>
  <c r="F181" i="11" s="1"/>
  <c r="F182" i="11" l="1"/>
  <c r="M182" i="11"/>
  <c r="C182" i="11"/>
  <c r="A184" i="11"/>
  <c r="K183" i="11"/>
  <c r="D183" i="11" s="1"/>
  <c r="L183" i="11"/>
  <c r="E183" i="11" s="1"/>
  <c r="I183" i="11"/>
  <c r="B183" i="11" s="1"/>
  <c r="J183" i="11"/>
  <c r="M183" i="11" l="1"/>
  <c r="C183" i="11"/>
  <c r="F183" i="11" s="1"/>
  <c r="B184" i="11"/>
  <c r="A185" i="11"/>
  <c r="E184" i="11"/>
  <c r="L184" i="11"/>
  <c r="I184" i="11"/>
  <c r="K184" i="11"/>
  <c r="D184" i="11" s="1"/>
  <c r="J184" i="11"/>
  <c r="M184" i="11" s="1"/>
  <c r="F184" i="11" l="1"/>
  <c r="C184" i="11"/>
  <c r="A186" i="11"/>
  <c r="I185" i="11"/>
  <c r="B185" i="11" s="1"/>
  <c r="K185" i="11"/>
  <c r="D185" i="11" s="1"/>
  <c r="L185" i="11"/>
  <c r="E185" i="11" s="1"/>
  <c r="J185" i="11"/>
  <c r="M185" i="11" s="1"/>
  <c r="F185" i="11" l="1"/>
  <c r="A187" i="11"/>
  <c r="D186" i="11"/>
  <c r="I186" i="11"/>
  <c r="B186" i="11" s="1"/>
  <c r="K186" i="11"/>
  <c r="L186" i="11"/>
  <c r="E186" i="11" s="1"/>
  <c r="J186" i="11"/>
  <c r="M186" i="11" s="1"/>
  <c r="C185" i="11"/>
  <c r="B187" i="11" l="1"/>
  <c r="A188" i="11"/>
  <c r="K187" i="11"/>
  <c r="D187" i="11" s="1"/>
  <c r="L187" i="11"/>
  <c r="E187" i="11" s="1"/>
  <c r="I187" i="11"/>
  <c r="J187" i="11"/>
  <c r="M187" i="11" s="1"/>
  <c r="C186" i="11"/>
  <c r="F186" i="11" s="1"/>
  <c r="A189" i="11" l="1"/>
  <c r="L188" i="11"/>
  <c r="E188" i="11" s="1"/>
  <c r="I188" i="11"/>
  <c r="B188" i="11" s="1"/>
  <c r="K188" i="11"/>
  <c r="D188" i="11" s="1"/>
  <c r="J188" i="11"/>
  <c r="C187" i="11"/>
  <c r="F187" i="11" s="1"/>
  <c r="A190" i="11" l="1"/>
  <c r="E189" i="11"/>
  <c r="I189" i="11"/>
  <c r="B189" i="11" s="1"/>
  <c r="K189" i="11"/>
  <c r="D189" i="11" s="1"/>
  <c r="L189" i="11"/>
  <c r="J189" i="11"/>
  <c r="M188" i="11"/>
  <c r="C188" i="11"/>
  <c r="F188" i="11" s="1"/>
  <c r="A191" i="11" l="1"/>
  <c r="I190" i="11"/>
  <c r="B190" i="11" s="1"/>
  <c r="K190" i="11"/>
  <c r="D190" i="11" s="1"/>
  <c r="L190" i="11"/>
  <c r="E190" i="11" s="1"/>
  <c r="J190" i="11"/>
  <c r="M189" i="11"/>
  <c r="C189" i="11"/>
  <c r="F189" i="11" s="1"/>
  <c r="A192" i="11" l="1"/>
  <c r="K191" i="11"/>
  <c r="D191" i="11" s="1"/>
  <c r="L191" i="11"/>
  <c r="E191" i="11" s="1"/>
  <c r="I191" i="11"/>
  <c r="B191" i="11" s="1"/>
  <c r="J191" i="11"/>
  <c r="M190" i="11"/>
  <c r="C190" i="11"/>
  <c r="F190" i="11" s="1"/>
  <c r="A193" i="11" l="1"/>
  <c r="E192" i="11"/>
  <c r="L192" i="11"/>
  <c r="I192" i="11"/>
  <c r="B192" i="11" s="1"/>
  <c r="K192" i="11"/>
  <c r="D192" i="11" s="1"/>
  <c r="J192" i="11"/>
  <c r="M191" i="11"/>
  <c r="C191" i="11"/>
  <c r="F191" i="11" s="1"/>
  <c r="B193" i="11" l="1"/>
  <c r="A194" i="11"/>
  <c r="D193" i="11"/>
  <c r="C193" i="11"/>
  <c r="I193" i="11"/>
  <c r="K193" i="11"/>
  <c r="L193" i="11"/>
  <c r="E193" i="11" s="1"/>
  <c r="J193" i="11"/>
  <c r="M193" i="11" s="1"/>
  <c r="M192" i="11"/>
  <c r="C192" i="11"/>
  <c r="F192" i="11" s="1"/>
  <c r="F193" i="11" l="1"/>
  <c r="B194" i="11"/>
  <c r="A195" i="11"/>
  <c r="I194" i="11"/>
  <c r="K194" i="11"/>
  <c r="D194" i="11" s="1"/>
  <c r="L194" i="11"/>
  <c r="E194" i="11" s="1"/>
  <c r="J194" i="11"/>
  <c r="M194" i="11" s="1"/>
  <c r="C194" i="11" l="1"/>
  <c r="A196" i="11"/>
  <c r="D195" i="11"/>
  <c r="K195" i="11"/>
  <c r="L195" i="11"/>
  <c r="E195" i="11" s="1"/>
  <c r="I195" i="11"/>
  <c r="B195" i="11" s="1"/>
  <c r="J195" i="11"/>
  <c r="F194" i="11"/>
  <c r="B196" i="11" l="1"/>
  <c r="A197" i="11"/>
  <c r="E196" i="11"/>
  <c r="L196" i="11"/>
  <c r="I196" i="11"/>
  <c r="K196" i="11"/>
  <c r="D196" i="11" s="1"/>
  <c r="J196" i="11"/>
  <c r="M196" i="11" s="1"/>
  <c r="M195" i="11"/>
  <c r="C195" i="11"/>
  <c r="F195" i="11" s="1"/>
  <c r="C196" i="11" l="1"/>
  <c r="F196" i="11" s="1"/>
  <c r="A198" i="11"/>
  <c r="D197" i="11"/>
  <c r="I197" i="11"/>
  <c r="B197" i="11" s="1"/>
  <c r="K197" i="11"/>
  <c r="L197" i="11"/>
  <c r="E197" i="11" s="1"/>
  <c r="J197" i="11"/>
  <c r="M197" i="11" s="1"/>
  <c r="B198" i="11" l="1"/>
  <c r="A199" i="11"/>
  <c r="I198" i="11"/>
  <c r="K198" i="11"/>
  <c r="D198" i="11" s="1"/>
  <c r="L198" i="11"/>
  <c r="E198" i="11" s="1"/>
  <c r="J198" i="11"/>
  <c r="M198" i="11" s="1"/>
  <c r="C197" i="11"/>
  <c r="F197" i="11" s="1"/>
  <c r="C198" i="11" l="1"/>
  <c r="F198" i="11" s="1"/>
  <c r="A200" i="11"/>
  <c r="D199" i="11"/>
  <c r="K199" i="11"/>
  <c r="L199" i="11"/>
  <c r="E199" i="11" s="1"/>
  <c r="I199" i="11"/>
  <c r="B199" i="11" s="1"/>
  <c r="J199" i="11"/>
  <c r="B200" i="11" l="1"/>
  <c r="A201" i="11"/>
  <c r="L200" i="11"/>
  <c r="E200" i="11" s="1"/>
  <c r="I200" i="11"/>
  <c r="K200" i="11"/>
  <c r="D200" i="11" s="1"/>
  <c r="J200" i="11"/>
  <c r="M200" i="11" s="1"/>
  <c r="M199" i="11"/>
  <c r="C199" i="11"/>
  <c r="F199" i="11" s="1"/>
  <c r="A202" i="11" l="1"/>
  <c r="E201" i="11"/>
  <c r="I201" i="11"/>
  <c r="B201" i="11" s="1"/>
  <c r="K201" i="11"/>
  <c r="D201" i="11" s="1"/>
  <c r="L201" i="11"/>
  <c r="J201" i="11"/>
  <c r="C200" i="11"/>
  <c r="F200" i="11" s="1"/>
  <c r="A203" i="11" l="1"/>
  <c r="E202" i="11"/>
  <c r="I202" i="11"/>
  <c r="B202" i="11" s="1"/>
  <c r="K202" i="11"/>
  <c r="D202" i="11" s="1"/>
  <c r="L202" i="11"/>
  <c r="J202" i="11"/>
  <c r="M202" i="11" s="1"/>
  <c r="M201" i="11"/>
  <c r="C201" i="11"/>
  <c r="F201" i="11" s="1"/>
  <c r="B203" i="11" l="1"/>
  <c r="A204" i="11"/>
  <c r="K203" i="11"/>
  <c r="D203" i="11" s="1"/>
  <c r="L203" i="11"/>
  <c r="E203" i="11" s="1"/>
  <c r="I203" i="11"/>
  <c r="J203" i="11"/>
  <c r="M203" i="11" s="1"/>
  <c r="C202" i="11"/>
  <c r="F202" i="11" s="1"/>
  <c r="C203" i="11" l="1"/>
  <c r="F203" i="11" s="1"/>
  <c r="B204" i="11"/>
  <c r="A205" i="11"/>
  <c r="L204" i="11"/>
  <c r="E204" i="11" s="1"/>
  <c r="I204" i="11"/>
  <c r="K204" i="11"/>
  <c r="D204" i="11" s="1"/>
  <c r="J204" i="11"/>
  <c r="M204" i="11" s="1"/>
  <c r="C204" i="11" l="1"/>
  <c r="F204" i="11" s="1"/>
  <c r="A206" i="11"/>
  <c r="E205" i="11"/>
  <c r="I205" i="11"/>
  <c r="B205" i="11" s="1"/>
  <c r="K205" i="11"/>
  <c r="D205" i="11" s="1"/>
  <c r="L205" i="11"/>
  <c r="J205" i="11"/>
  <c r="B206" i="11" l="1"/>
  <c r="A207" i="11"/>
  <c r="D206" i="11"/>
  <c r="C206" i="11"/>
  <c r="I206" i="11"/>
  <c r="K206" i="11"/>
  <c r="L206" i="11"/>
  <c r="E206" i="11" s="1"/>
  <c r="J206" i="11"/>
  <c r="M206" i="11" s="1"/>
  <c r="M205" i="11"/>
  <c r="C205" i="11"/>
  <c r="F205" i="11" s="1"/>
  <c r="F206" i="11" l="1"/>
  <c r="B207" i="11"/>
  <c r="A208" i="11"/>
  <c r="E207" i="11"/>
  <c r="D207" i="11"/>
  <c r="C207" i="11"/>
  <c r="K207" i="11"/>
  <c r="L207" i="11"/>
  <c r="I207" i="11"/>
  <c r="J207" i="11"/>
  <c r="M207" i="11" s="1"/>
  <c r="F207" i="11" l="1"/>
  <c r="A209" i="11"/>
  <c r="L208" i="11"/>
  <c r="E208" i="11" s="1"/>
  <c r="I208" i="11"/>
  <c r="B208" i="11" s="1"/>
  <c r="K208" i="11"/>
  <c r="D208" i="11" s="1"/>
  <c r="J208" i="11"/>
  <c r="M208" i="11" s="1"/>
  <c r="A210" i="11" l="1"/>
  <c r="I209" i="11"/>
  <c r="B209" i="11" s="1"/>
  <c r="K209" i="11"/>
  <c r="D209" i="11" s="1"/>
  <c r="L209" i="11"/>
  <c r="E209" i="11" s="1"/>
  <c r="J209" i="11"/>
  <c r="C208" i="11"/>
  <c r="F208" i="11" s="1"/>
  <c r="A211" i="11" l="1"/>
  <c r="D210" i="11"/>
  <c r="I210" i="11"/>
  <c r="B210" i="11" s="1"/>
  <c r="K210" i="11"/>
  <c r="L210" i="11"/>
  <c r="E210" i="11" s="1"/>
  <c r="J210" i="11"/>
  <c r="M210" i="11" s="1"/>
  <c r="C209" i="11"/>
  <c r="F209" i="11" s="1"/>
  <c r="M209" i="11"/>
  <c r="B211" i="11" l="1"/>
  <c r="A212" i="11"/>
  <c r="C211" i="11"/>
  <c r="K211" i="11"/>
  <c r="D211" i="11" s="1"/>
  <c r="L211" i="11"/>
  <c r="E211" i="11" s="1"/>
  <c r="I211" i="11"/>
  <c r="J211" i="11"/>
  <c r="M211" i="11" s="1"/>
  <c r="C210" i="11"/>
  <c r="F210" i="11" s="1"/>
  <c r="A213" i="11" l="1"/>
  <c r="D212" i="11"/>
  <c r="L212" i="11"/>
  <c r="E212" i="11" s="1"/>
  <c r="I212" i="11"/>
  <c r="B212" i="11" s="1"/>
  <c r="K212" i="11"/>
  <c r="J212" i="11"/>
  <c r="M212" i="11" s="1"/>
  <c r="F211" i="11"/>
  <c r="B213" i="11" l="1"/>
  <c r="A214" i="11"/>
  <c r="E213" i="11"/>
  <c r="C213" i="11"/>
  <c r="I213" i="11"/>
  <c r="K213" i="11"/>
  <c r="D213" i="11" s="1"/>
  <c r="L213" i="11"/>
  <c r="J213" i="11"/>
  <c r="M213" i="11" s="1"/>
  <c r="C212" i="11"/>
  <c r="F212" i="11" s="1"/>
  <c r="B214" i="11" l="1"/>
  <c r="A215" i="11"/>
  <c r="D214" i="11"/>
  <c r="C214" i="11"/>
  <c r="I214" i="11"/>
  <c r="K214" i="11"/>
  <c r="L214" i="11"/>
  <c r="E214" i="11" s="1"/>
  <c r="J214" i="11"/>
  <c r="M214" i="11" s="1"/>
  <c r="F213" i="11"/>
  <c r="A216" i="11" l="1"/>
  <c r="K215" i="11"/>
  <c r="D215" i="11" s="1"/>
  <c r="L215" i="11"/>
  <c r="E215" i="11" s="1"/>
  <c r="I215" i="11"/>
  <c r="B215" i="11" s="1"/>
  <c r="J215" i="11"/>
  <c r="M215" i="11" s="1"/>
  <c r="F214" i="11"/>
  <c r="A217" i="11" l="1"/>
  <c r="E216" i="11"/>
  <c r="L216" i="11"/>
  <c r="I216" i="11"/>
  <c r="B216" i="11" s="1"/>
  <c r="K216" i="11"/>
  <c r="D216" i="11" s="1"/>
  <c r="J216" i="11"/>
  <c r="C215" i="11"/>
  <c r="F215" i="11" s="1"/>
  <c r="B217" i="11" l="1"/>
  <c r="A218" i="11"/>
  <c r="I217" i="11"/>
  <c r="K217" i="11"/>
  <c r="D217" i="11" s="1"/>
  <c r="L217" i="11"/>
  <c r="E217" i="11" s="1"/>
  <c r="J217" i="11"/>
  <c r="M217" i="11" s="1"/>
  <c r="M216" i="11"/>
  <c r="C216" i="11"/>
  <c r="F216" i="11" s="1"/>
  <c r="C217" i="11" l="1"/>
  <c r="B218" i="11"/>
  <c r="A219" i="11"/>
  <c r="C218" i="11"/>
  <c r="I218" i="11"/>
  <c r="K218" i="11"/>
  <c r="D218" i="11" s="1"/>
  <c r="L218" i="11"/>
  <c r="E218" i="11" s="1"/>
  <c r="J218" i="11"/>
  <c r="M218" i="11" s="1"/>
  <c r="F217" i="11"/>
  <c r="A220" i="11" l="1"/>
  <c r="D219" i="11"/>
  <c r="K219" i="11"/>
  <c r="L219" i="11"/>
  <c r="E219" i="11" s="1"/>
  <c r="I219" i="11"/>
  <c r="C219" i="11" s="1"/>
  <c r="J219" i="11"/>
  <c r="F218" i="11"/>
  <c r="B219" i="11" l="1"/>
  <c r="F219" i="11" s="1"/>
  <c r="M219" i="11"/>
  <c r="A221" i="11"/>
  <c r="L220" i="11"/>
  <c r="E220" i="11" s="1"/>
  <c r="I220" i="11"/>
  <c r="B220" i="11" s="1"/>
  <c r="K220" i="11"/>
  <c r="D220" i="11" s="1"/>
  <c r="J220" i="11"/>
  <c r="B221" i="11" l="1"/>
  <c r="A222" i="11"/>
  <c r="I221" i="11"/>
  <c r="K221" i="11"/>
  <c r="D221" i="11" s="1"/>
  <c r="L221" i="11"/>
  <c r="E221" i="11" s="1"/>
  <c r="J221" i="11"/>
  <c r="M221" i="11" s="1"/>
  <c r="M220" i="11"/>
  <c r="C220" i="11"/>
  <c r="F220" i="11" s="1"/>
  <c r="A223" i="11" l="1"/>
  <c r="I222" i="11"/>
  <c r="B222" i="11" s="1"/>
  <c r="K222" i="11"/>
  <c r="D222" i="11" s="1"/>
  <c r="L222" i="11"/>
  <c r="E222" i="11" s="1"/>
  <c r="J222" i="11"/>
  <c r="M222" i="11" s="1"/>
  <c r="C221" i="11"/>
  <c r="F221" i="11" s="1"/>
  <c r="A224" i="11" l="1"/>
  <c r="E223" i="11"/>
  <c r="D223" i="11"/>
  <c r="K223" i="11"/>
  <c r="L223" i="11"/>
  <c r="I223" i="11"/>
  <c r="C223" i="11" s="1"/>
  <c r="J223" i="11"/>
  <c r="M223" i="11" s="1"/>
  <c r="C222" i="11"/>
  <c r="F222" i="11" s="1"/>
  <c r="A225" i="11" l="1"/>
  <c r="E224" i="11"/>
  <c r="D224" i="11"/>
  <c r="I224" i="11"/>
  <c r="C224" i="11" s="1"/>
  <c r="K224" i="11"/>
  <c r="L224" i="11"/>
  <c r="J224" i="11"/>
  <c r="B223" i="11"/>
  <c r="F223" i="11" s="1"/>
  <c r="B224" i="11" l="1"/>
  <c r="F224" i="11" s="1"/>
  <c r="M224" i="11"/>
  <c r="A226" i="11"/>
  <c r="I225" i="11"/>
  <c r="C225" i="11" s="1"/>
  <c r="K225" i="11"/>
  <c r="D225" i="11" s="1"/>
  <c r="L225" i="11"/>
  <c r="E225" i="11" s="1"/>
  <c r="J225" i="11"/>
  <c r="B225" i="11" l="1"/>
  <c r="F225" i="11" s="1"/>
  <c r="A227" i="11"/>
  <c r="D226" i="11"/>
  <c r="I226" i="11"/>
  <c r="B226" i="11" s="1"/>
  <c r="K226" i="11"/>
  <c r="L226" i="11"/>
  <c r="E226" i="11" s="1"/>
  <c r="J226" i="11"/>
  <c r="M226" i="11" s="1"/>
  <c r="M225" i="11"/>
  <c r="A228" i="11" l="1"/>
  <c r="D227" i="11"/>
  <c r="K227" i="11"/>
  <c r="L227" i="11"/>
  <c r="E227" i="11" s="1"/>
  <c r="I227" i="11"/>
  <c r="B227" i="11" s="1"/>
  <c r="J227" i="11"/>
  <c r="M227" i="11" s="1"/>
  <c r="C226" i="11"/>
  <c r="F226" i="11" s="1"/>
  <c r="C227" i="11" l="1"/>
  <c r="F227" i="11" s="1"/>
  <c r="A229" i="11"/>
  <c r="D228" i="11"/>
  <c r="I228" i="11"/>
  <c r="C228" i="11" s="1"/>
  <c r="K228" i="11"/>
  <c r="L228" i="11"/>
  <c r="E228" i="11" s="1"/>
  <c r="J228" i="11"/>
  <c r="M228" i="11" s="1"/>
  <c r="B228" i="11" l="1"/>
  <c r="F228" i="11" s="1"/>
  <c r="A230" i="11"/>
  <c r="I229" i="11"/>
  <c r="C229" i="11" s="1"/>
  <c r="K229" i="11"/>
  <c r="D229" i="11" s="1"/>
  <c r="L229" i="11"/>
  <c r="E229" i="11" s="1"/>
  <c r="J229" i="11"/>
  <c r="M229" i="11" s="1"/>
  <c r="A231" i="11" l="1"/>
  <c r="D230" i="11"/>
  <c r="I230" i="11"/>
  <c r="C230" i="11" s="1"/>
  <c r="K230" i="11"/>
  <c r="L230" i="11"/>
  <c r="E230" i="11" s="1"/>
  <c r="J230" i="11"/>
  <c r="B229" i="11"/>
  <c r="F229" i="11" s="1"/>
  <c r="M230" i="11" l="1"/>
  <c r="A232" i="11"/>
  <c r="K231" i="11"/>
  <c r="D231" i="11" s="1"/>
  <c r="L231" i="11"/>
  <c r="E231" i="11" s="1"/>
  <c r="I231" i="11"/>
  <c r="C231" i="11" s="1"/>
  <c r="J231" i="11"/>
  <c r="B230" i="11"/>
  <c r="F230" i="11" s="1"/>
  <c r="B232" i="11" l="1"/>
  <c r="A233" i="11"/>
  <c r="E232" i="11"/>
  <c r="D232" i="11"/>
  <c r="I232" i="11"/>
  <c r="C232" i="11" s="1"/>
  <c r="K232" i="11"/>
  <c r="L232" i="11"/>
  <c r="J232" i="11"/>
  <c r="B231" i="11"/>
  <c r="F231" i="11" s="1"/>
  <c r="M231" i="11"/>
  <c r="B233" i="11" l="1"/>
  <c r="A234" i="11"/>
  <c r="I233" i="11"/>
  <c r="C233" i="11" s="1"/>
  <c r="K233" i="11"/>
  <c r="D233" i="11" s="1"/>
  <c r="L233" i="11"/>
  <c r="E233" i="11" s="1"/>
  <c r="J233" i="11"/>
  <c r="F232" i="11"/>
  <c r="M232" i="11"/>
  <c r="B234" i="11" l="1"/>
  <c r="A235" i="11"/>
  <c r="I234" i="11"/>
  <c r="C234" i="11" s="1"/>
  <c r="K234" i="11"/>
  <c r="D234" i="11" s="1"/>
  <c r="L234" i="11"/>
  <c r="E234" i="11" s="1"/>
  <c r="J234" i="11"/>
  <c r="F233" i="11"/>
  <c r="M233" i="11"/>
  <c r="A236" i="11" l="1"/>
  <c r="E235" i="11"/>
  <c r="K235" i="11"/>
  <c r="D235" i="11" s="1"/>
  <c r="L235" i="11"/>
  <c r="I235" i="11"/>
  <c r="C235" i="11" s="1"/>
  <c r="J235" i="11"/>
  <c r="F234" i="11"/>
  <c r="M234" i="11"/>
  <c r="C236" i="11" l="1"/>
  <c r="A237" i="11"/>
  <c r="D236" i="11"/>
  <c r="I236" i="11"/>
  <c r="B236" i="11" s="1"/>
  <c r="F236" i="11" s="1"/>
  <c r="K236" i="11"/>
  <c r="L236" i="11"/>
  <c r="E236" i="11" s="1"/>
  <c r="J236" i="11"/>
  <c r="B235" i="11"/>
  <c r="F235" i="11" s="1"/>
  <c r="M235" i="11"/>
  <c r="M236" i="11" l="1"/>
  <c r="A238" i="11"/>
  <c r="I237" i="11"/>
  <c r="B237" i="11" s="1"/>
  <c r="K237" i="11"/>
  <c r="D237" i="11" s="1"/>
  <c r="L237" i="11"/>
  <c r="E237" i="11" s="1"/>
  <c r="J237" i="11"/>
  <c r="M237" i="11" l="1"/>
  <c r="C237" i="11"/>
  <c r="F237" i="11" s="1"/>
  <c r="A239" i="11"/>
  <c r="E238" i="11"/>
  <c r="D238" i="11"/>
  <c r="I238" i="11"/>
  <c r="B238" i="11" s="1"/>
  <c r="K238" i="11"/>
  <c r="L238" i="11"/>
  <c r="J238" i="11"/>
  <c r="M238" i="11" s="1"/>
  <c r="C238" i="11" l="1"/>
  <c r="F238" i="11" s="1"/>
  <c r="A240" i="11"/>
  <c r="E239" i="11"/>
  <c r="D239" i="11"/>
  <c r="K239" i="11"/>
  <c r="L239" i="11"/>
  <c r="I239" i="11"/>
  <c r="C239" i="11" s="1"/>
  <c r="J239" i="11"/>
  <c r="M239" i="11" s="1"/>
  <c r="B239" i="11" l="1"/>
  <c r="F239" i="11" s="1"/>
  <c r="A241" i="11"/>
  <c r="I240" i="11"/>
  <c r="B240" i="11" s="1"/>
  <c r="K240" i="11"/>
  <c r="D240" i="11" s="1"/>
  <c r="L240" i="11"/>
  <c r="E240" i="11" s="1"/>
  <c r="J240" i="11"/>
  <c r="M240" i="11" l="1"/>
  <c r="C240" i="11"/>
  <c r="F240" i="11" s="1"/>
  <c r="C241" i="11"/>
  <c r="A242" i="11"/>
  <c r="D241" i="11"/>
  <c r="I241" i="11"/>
  <c r="B241" i="11" s="1"/>
  <c r="F241" i="11" s="1"/>
  <c r="K241" i="11"/>
  <c r="L241" i="11"/>
  <c r="E241" i="11" s="1"/>
  <c r="J241" i="11"/>
  <c r="M241" i="11" s="1"/>
  <c r="A243" i="11" l="1"/>
  <c r="I242" i="11"/>
  <c r="C242" i="11" s="1"/>
  <c r="K242" i="11"/>
  <c r="D242" i="11" s="1"/>
  <c r="L242" i="11"/>
  <c r="E242" i="11" s="1"/>
  <c r="J242" i="11"/>
  <c r="A244" i="11" l="1"/>
  <c r="E243" i="11"/>
  <c r="K243" i="11"/>
  <c r="D243" i="11" s="1"/>
  <c r="L243" i="11"/>
  <c r="I243" i="11"/>
  <c r="C243" i="11" s="1"/>
  <c r="J243" i="11"/>
  <c r="B242" i="11"/>
  <c r="F242" i="11" s="1"/>
  <c r="M242" i="11"/>
  <c r="A245" i="11" l="1"/>
  <c r="D244" i="11"/>
  <c r="I244" i="11"/>
  <c r="C244" i="11" s="1"/>
  <c r="K244" i="11"/>
  <c r="L244" i="11"/>
  <c r="E244" i="11" s="1"/>
  <c r="J244" i="11"/>
  <c r="M244" i="11" s="1"/>
  <c r="B243" i="11"/>
  <c r="F243" i="11" s="1"/>
  <c r="M243" i="11"/>
  <c r="B244" i="11" l="1"/>
  <c r="F244" i="11" s="1"/>
  <c r="A246" i="11"/>
  <c r="I245" i="11"/>
  <c r="B245" i="11" s="1"/>
  <c r="K245" i="11"/>
  <c r="D245" i="11" s="1"/>
  <c r="L245" i="11"/>
  <c r="E245" i="11" s="1"/>
  <c r="J245" i="11"/>
  <c r="M245" i="11" l="1"/>
  <c r="C245" i="11"/>
  <c r="F245" i="11" s="1"/>
  <c r="A247" i="11"/>
  <c r="E246" i="11"/>
  <c r="D246" i="11"/>
  <c r="I246" i="11"/>
  <c r="B246" i="11" s="1"/>
  <c r="K246" i="11"/>
  <c r="L246" i="11"/>
  <c r="J246" i="11"/>
  <c r="M246" i="11" s="1"/>
  <c r="C246" i="11" l="1"/>
  <c r="F246" i="11" s="1"/>
  <c r="A248" i="11"/>
  <c r="K247" i="11"/>
  <c r="D247" i="11" s="1"/>
  <c r="L247" i="11"/>
  <c r="E247" i="11" s="1"/>
  <c r="I247" i="11"/>
  <c r="C247" i="11" s="1"/>
  <c r="J247" i="11"/>
  <c r="B247" i="11" l="1"/>
  <c r="F247" i="11" s="1"/>
  <c r="M247" i="11"/>
  <c r="A249" i="11"/>
  <c r="D248" i="11"/>
  <c r="I248" i="11"/>
  <c r="C248" i="11" s="1"/>
  <c r="K248" i="11"/>
  <c r="L248" i="11"/>
  <c r="E248" i="11" s="1"/>
  <c r="J248" i="11"/>
  <c r="B248" i="11" l="1"/>
  <c r="F248" i="11" s="1"/>
  <c r="M248" i="11"/>
  <c r="B249" i="11"/>
  <c r="A250" i="11"/>
  <c r="I249" i="11"/>
  <c r="C249" i="11" s="1"/>
  <c r="K249" i="11"/>
  <c r="D249" i="11" s="1"/>
  <c r="L249" i="11"/>
  <c r="E249" i="11" s="1"/>
  <c r="J249" i="11"/>
  <c r="F249" i="11" l="1"/>
  <c r="M249" i="11"/>
  <c r="A251" i="11"/>
  <c r="D250" i="11"/>
  <c r="I250" i="11"/>
  <c r="B250" i="11" s="1"/>
  <c r="K250" i="11"/>
  <c r="L250" i="11"/>
  <c r="E250" i="11" s="1"/>
  <c r="J250" i="11"/>
  <c r="M250" i="11" s="1"/>
  <c r="C250" i="11" l="1"/>
  <c r="F250" i="11" s="1"/>
  <c r="A252" i="11"/>
  <c r="E251" i="11"/>
  <c r="K251" i="11"/>
  <c r="D251" i="11" s="1"/>
  <c r="L251" i="11"/>
  <c r="I251" i="11"/>
  <c r="C251" i="11" s="1"/>
  <c r="J251" i="11"/>
  <c r="B251" i="11" l="1"/>
  <c r="F251" i="11" s="1"/>
  <c r="M251" i="11"/>
  <c r="A253" i="11"/>
  <c r="I252" i="11"/>
  <c r="C252" i="11" s="1"/>
  <c r="K252" i="11"/>
  <c r="D252" i="11" s="1"/>
  <c r="L252" i="11"/>
  <c r="E252" i="11" s="1"/>
  <c r="J252" i="11"/>
  <c r="C253" i="11" l="1"/>
  <c r="A254" i="11"/>
  <c r="D253" i="11"/>
  <c r="I253" i="11"/>
  <c r="B253" i="11" s="1"/>
  <c r="K253" i="11"/>
  <c r="L253" i="11"/>
  <c r="E253" i="11" s="1"/>
  <c r="J253" i="11"/>
  <c r="B252" i="11"/>
  <c r="F252" i="11" s="1"/>
  <c r="M252" i="11"/>
  <c r="F253" i="11" l="1"/>
  <c r="M253" i="11"/>
  <c r="A255" i="11"/>
  <c r="I254" i="11"/>
  <c r="C254" i="11" s="1"/>
  <c r="K254" i="11"/>
  <c r="D254" i="11" s="1"/>
  <c r="L254" i="11"/>
  <c r="E254" i="11" s="1"/>
  <c r="J254" i="11"/>
  <c r="B254" i="11" l="1"/>
  <c r="F254" i="11" s="1"/>
  <c r="A256" i="11"/>
  <c r="D255" i="11"/>
  <c r="K255" i="11"/>
  <c r="L255" i="11"/>
  <c r="E255" i="11" s="1"/>
  <c r="I255" i="11"/>
  <c r="B255" i="11" s="1"/>
  <c r="J255" i="11"/>
  <c r="M255" i="11" s="1"/>
  <c r="M254" i="11"/>
  <c r="A257" i="11" l="1"/>
  <c r="D256" i="11"/>
  <c r="I256" i="11"/>
  <c r="C256" i="11" s="1"/>
  <c r="K256" i="11"/>
  <c r="L256" i="11"/>
  <c r="E256" i="11" s="1"/>
  <c r="J256" i="11"/>
  <c r="M256" i="11" s="1"/>
  <c r="C255" i="11"/>
  <c r="F255" i="11" s="1"/>
  <c r="A258" i="11" l="1"/>
  <c r="D257" i="11"/>
  <c r="I257" i="11"/>
  <c r="B257" i="11" s="1"/>
  <c r="K257" i="11"/>
  <c r="L257" i="11"/>
  <c r="E257" i="11" s="1"/>
  <c r="J257" i="11"/>
  <c r="M257" i="11" s="1"/>
  <c r="B256" i="11"/>
  <c r="F256" i="11" s="1"/>
  <c r="C257" i="11" l="1"/>
  <c r="F257" i="11" s="1"/>
  <c r="A259" i="11"/>
  <c r="I258" i="11"/>
  <c r="C258" i="11" s="1"/>
  <c r="K258" i="11"/>
  <c r="D258" i="11" s="1"/>
  <c r="L258" i="11"/>
  <c r="E258" i="11" s="1"/>
  <c r="J258" i="11"/>
  <c r="B258" i="11" l="1"/>
  <c r="F258" i="11" s="1"/>
  <c r="A260" i="11"/>
  <c r="E259" i="11"/>
  <c r="D259" i="11"/>
  <c r="K259" i="11"/>
  <c r="L259" i="11"/>
  <c r="I259" i="11"/>
  <c r="B259" i="11" s="1"/>
  <c r="J259" i="11"/>
  <c r="M259" i="11" s="1"/>
  <c r="M258" i="11"/>
  <c r="A261" i="11" l="1"/>
  <c r="I260" i="11"/>
  <c r="C260" i="11" s="1"/>
  <c r="K260" i="11"/>
  <c r="D260" i="11" s="1"/>
  <c r="L260" i="11"/>
  <c r="E260" i="11" s="1"/>
  <c r="J260" i="11"/>
  <c r="M260" i="11" s="1"/>
  <c r="C259" i="11"/>
  <c r="F259" i="11" s="1"/>
  <c r="A262" i="11" l="1"/>
  <c r="I261" i="11"/>
  <c r="C261" i="11" s="1"/>
  <c r="K261" i="11"/>
  <c r="D261" i="11" s="1"/>
  <c r="L261" i="11"/>
  <c r="E261" i="11" s="1"/>
  <c r="J261" i="11"/>
  <c r="B260" i="11"/>
  <c r="F260" i="11" s="1"/>
  <c r="B261" i="11" l="1"/>
  <c r="F261" i="11" s="1"/>
  <c r="A263" i="11"/>
  <c r="I262" i="11"/>
  <c r="C262" i="11" s="1"/>
  <c r="K262" i="11"/>
  <c r="D262" i="11" s="1"/>
  <c r="L262" i="11"/>
  <c r="E262" i="11" s="1"/>
  <c r="J262" i="11"/>
  <c r="M262" i="11" s="1"/>
  <c r="M261" i="11"/>
  <c r="A264" i="11" l="1"/>
  <c r="E263" i="11"/>
  <c r="K263" i="11"/>
  <c r="D263" i="11" s="1"/>
  <c r="L263" i="11"/>
  <c r="I263" i="11"/>
  <c r="C263" i="11" s="1"/>
  <c r="J263" i="11"/>
  <c r="B262" i="11"/>
  <c r="F262" i="11" s="1"/>
  <c r="A265" i="11" l="1"/>
  <c r="I264" i="11"/>
  <c r="C264" i="11" s="1"/>
  <c r="K264" i="11"/>
  <c r="D264" i="11" s="1"/>
  <c r="L264" i="11"/>
  <c r="E264" i="11" s="1"/>
  <c r="J264" i="11"/>
  <c r="B263" i="11"/>
  <c r="F263" i="11" s="1"/>
  <c r="M263" i="11"/>
  <c r="A266" i="11" l="1"/>
  <c r="E265" i="11"/>
  <c r="D265" i="11"/>
  <c r="I265" i="11"/>
  <c r="B265" i="11" s="1"/>
  <c r="K265" i="11"/>
  <c r="L265" i="11"/>
  <c r="J265" i="11"/>
  <c r="M265" i="11" s="1"/>
  <c r="B264" i="11"/>
  <c r="F264" i="11" s="1"/>
  <c r="M264" i="11"/>
  <c r="F265" i="11" l="1"/>
  <c r="C265" i="11"/>
  <c r="A267" i="11"/>
  <c r="I266" i="11"/>
  <c r="C266" i="11" s="1"/>
  <c r="K266" i="11"/>
  <c r="D266" i="11" s="1"/>
  <c r="L266" i="11"/>
  <c r="E266" i="11" s="1"/>
  <c r="J266" i="11"/>
  <c r="M266" i="11" s="1"/>
  <c r="C267" i="11" l="1"/>
  <c r="B267" i="11"/>
  <c r="A268" i="11"/>
  <c r="E267" i="11"/>
  <c r="K267" i="11"/>
  <c r="D267" i="11" s="1"/>
  <c r="L267" i="11"/>
  <c r="I267" i="11"/>
  <c r="J267" i="11"/>
  <c r="M267" i="11" s="1"/>
  <c r="B266" i="11"/>
  <c r="F266" i="11" s="1"/>
  <c r="F267" i="11" l="1"/>
  <c r="A269" i="11"/>
  <c r="I268" i="11"/>
  <c r="C268" i="11" s="1"/>
  <c r="K268" i="11"/>
  <c r="D268" i="11" s="1"/>
  <c r="L268" i="11"/>
  <c r="E268" i="11" s="1"/>
  <c r="J268" i="11"/>
  <c r="M268" i="11" s="1"/>
  <c r="A270" i="11" l="1"/>
  <c r="I269" i="11"/>
  <c r="C269" i="11" s="1"/>
  <c r="K269" i="11"/>
  <c r="D269" i="11" s="1"/>
  <c r="L269" i="11"/>
  <c r="E269" i="11" s="1"/>
  <c r="J269" i="11"/>
  <c r="B268" i="11"/>
  <c r="F268" i="11" s="1"/>
  <c r="A271" i="11" l="1"/>
  <c r="D270" i="11"/>
  <c r="I270" i="11"/>
  <c r="C270" i="11" s="1"/>
  <c r="K270" i="11"/>
  <c r="L270" i="11"/>
  <c r="E270" i="11" s="1"/>
  <c r="J270" i="11"/>
  <c r="B269" i="11"/>
  <c r="F269" i="11" s="1"/>
  <c r="M269" i="11"/>
  <c r="B270" i="11" l="1"/>
  <c r="F270" i="11" s="1"/>
  <c r="M270" i="11"/>
  <c r="A272" i="11"/>
  <c r="E271" i="11"/>
  <c r="K271" i="11"/>
  <c r="D271" i="11" s="1"/>
  <c r="L271" i="11"/>
  <c r="I271" i="11"/>
  <c r="C271" i="11" s="1"/>
  <c r="J271" i="11"/>
  <c r="B271" i="11" l="1"/>
  <c r="F271" i="11" s="1"/>
  <c r="C272" i="11"/>
  <c r="A273" i="11"/>
  <c r="D272" i="11"/>
  <c r="I272" i="11"/>
  <c r="B272" i="11" s="1"/>
  <c r="K272" i="11"/>
  <c r="L272" i="11"/>
  <c r="E272" i="11" s="1"/>
  <c r="J272" i="11"/>
  <c r="M272" i="11" s="1"/>
  <c r="M271" i="11"/>
  <c r="F272" i="11" l="1"/>
  <c r="A274" i="11"/>
  <c r="D273" i="11"/>
  <c r="I273" i="11"/>
  <c r="B273" i="11" s="1"/>
  <c r="K273" i="11"/>
  <c r="L273" i="11"/>
  <c r="E273" i="11" s="1"/>
  <c r="J273" i="11"/>
  <c r="M273" i="11" s="1"/>
  <c r="A275" i="11" l="1"/>
  <c r="I274" i="11"/>
  <c r="C274" i="11" s="1"/>
  <c r="K274" i="11"/>
  <c r="D274" i="11" s="1"/>
  <c r="L274" i="11"/>
  <c r="E274" i="11" s="1"/>
  <c r="J274" i="11"/>
  <c r="C273" i="11"/>
  <c r="F273" i="11" s="1"/>
  <c r="C275" i="11" l="1"/>
  <c r="B275" i="11"/>
  <c r="A276" i="11"/>
  <c r="E275" i="11"/>
  <c r="K275" i="11"/>
  <c r="D275" i="11" s="1"/>
  <c r="L275" i="11"/>
  <c r="I275" i="11"/>
  <c r="J275" i="11"/>
  <c r="M275" i="11" s="1"/>
  <c r="B274" i="11"/>
  <c r="F274" i="11" s="1"/>
  <c r="M274" i="11"/>
  <c r="F275" i="11" l="1"/>
  <c r="C276" i="11"/>
  <c r="A277" i="11"/>
  <c r="D276" i="11"/>
  <c r="I276" i="11"/>
  <c r="B276" i="11" s="1"/>
  <c r="F276" i="11" s="1"/>
  <c r="K276" i="11"/>
  <c r="L276" i="11"/>
  <c r="E276" i="11" s="1"/>
  <c r="J276" i="11"/>
  <c r="M276" i="11" s="1"/>
  <c r="A278" i="11" l="1"/>
  <c r="D277" i="11"/>
  <c r="I277" i="11"/>
  <c r="B277" i="11" s="1"/>
  <c r="K277" i="11"/>
  <c r="L277" i="11"/>
  <c r="E277" i="11" s="1"/>
  <c r="J277" i="11"/>
  <c r="M277" i="11" s="1"/>
  <c r="C277" i="11" l="1"/>
  <c r="F277" i="11" s="1"/>
  <c r="A279" i="11"/>
  <c r="D278" i="11"/>
  <c r="I278" i="11"/>
  <c r="C278" i="11" s="1"/>
  <c r="K278" i="11"/>
  <c r="L278" i="11"/>
  <c r="E278" i="11" s="1"/>
  <c r="J278" i="11"/>
  <c r="B278" i="11" l="1"/>
  <c r="F278" i="11" s="1"/>
  <c r="M278" i="11"/>
  <c r="C279" i="11"/>
  <c r="B279" i="11"/>
  <c r="A280" i="11"/>
  <c r="E279" i="11"/>
  <c r="K279" i="11"/>
  <c r="D279" i="11" s="1"/>
  <c r="L279" i="11"/>
  <c r="I279" i="11"/>
  <c r="J279" i="11"/>
  <c r="M279" i="11" s="1"/>
  <c r="F279" i="11" l="1"/>
  <c r="C280" i="11"/>
  <c r="A281" i="11"/>
  <c r="D280" i="11"/>
  <c r="I280" i="11"/>
  <c r="B280" i="11" s="1"/>
  <c r="F280" i="11" s="1"/>
  <c r="K280" i="11"/>
  <c r="L280" i="11"/>
  <c r="E280" i="11" s="1"/>
  <c r="J280" i="11"/>
  <c r="M280" i="11" s="1"/>
  <c r="A282" i="11" l="1"/>
  <c r="E281" i="11"/>
  <c r="D281" i="11"/>
  <c r="I281" i="11"/>
  <c r="C281" i="11" s="1"/>
  <c r="K281" i="11"/>
  <c r="L281" i="11"/>
  <c r="J281" i="11"/>
  <c r="M281" i="11" l="1"/>
  <c r="A283" i="11"/>
  <c r="I282" i="11"/>
  <c r="C282" i="11" s="1"/>
  <c r="K282" i="11"/>
  <c r="D282" i="11" s="1"/>
  <c r="L282" i="11"/>
  <c r="E282" i="11" s="1"/>
  <c r="J282" i="11"/>
  <c r="M282" i="11" s="1"/>
  <c r="B281" i="11"/>
  <c r="F281" i="11" s="1"/>
  <c r="B283" i="11" l="1"/>
  <c r="A284" i="11"/>
  <c r="E283" i="11"/>
  <c r="K283" i="11"/>
  <c r="D283" i="11" s="1"/>
  <c r="L283" i="11"/>
  <c r="I283" i="11"/>
  <c r="C283" i="11" s="1"/>
  <c r="J283" i="11"/>
  <c r="M283" i="11" s="1"/>
  <c r="B282" i="11"/>
  <c r="F282" i="11" s="1"/>
  <c r="F283" i="11" l="1"/>
  <c r="A285" i="11"/>
  <c r="D284" i="11"/>
  <c r="I284" i="11"/>
  <c r="C284" i="11" s="1"/>
  <c r="K284" i="11"/>
  <c r="L284" i="11"/>
  <c r="E284" i="11" s="1"/>
  <c r="J284" i="11"/>
  <c r="M284" i="11" s="1"/>
  <c r="A286" i="11" l="1"/>
  <c r="D285" i="11"/>
  <c r="I285" i="11"/>
  <c r="C285" i="11" s="1"/>
  <c r="K285" i="11"/>
  <c r="L285" i="11"/>
  <c r="E285" i="11" s="1"/>
  <c r="J285" i="11"/>
  <c r="B284" i="11"/>
  <c r="F284" i="11" s="1"/>
  <c r="B285" i="11" l="1"/>
  <c r="F285" i="11" s="1"/>
  <c r="M285" i="11"/>
  <c r="A287" i="11"/>
  <c r="I286" i="11"/>
  <c r="C286" i="11" s="1"/>
  <c r="K286" i="11"/>
  <c r="D286" i="11" s="1"/>
  <c r="L286" i="11"/>
  <c r="E286" i="11" s="1"/>
  <c r="J286" i="11"/>
  <c r="A288" i="11" l="1"/>
  <c r="E287" i="11"/>
  <c r="K287" i="11"/>
  <c r="D287" i="11" s="1"/>
  <c r="L287" i="11"/>
  <c r="I287" i="11"/>
  <c r="C287" i="11" s="1"/>
  <c r="J287" i="11"/>
  <c r="B286" i="11"/>
  <c r="F286" i="11" s="1"/>
  <c r="M286" i="11"/>
  <c r="A289" i="11" l="1"/>
  <c r="I288" i="11"/>
  <c r="C288" i="11" s="1"/>
  <c r="K288" i="11"/>
  <c r="D288" i="11" s="1"/>
  <c r="L288" i="11"/>
  <c r="E288" i="11" s="1"/>
  <c r="J288" i="11"/>
  <c r="B287" i="11"/>
  <c r="F287" i="11" s="1"/>
  <c r="M287" i="11"/>
  <c r="A290" i="11" l="1"/>
  <c r="D289" i="11"/>
  <c r="I289" i="11"/>
  <c r="C289" i="11" s="1"/>
  <c r="K289" i="11"/>
  <c r="L289" i="11"/>
  <c r="E289" i="11" s="1"/>
  <c r="J289" i="11"/>
  <c r="B288" i="11"/>
  <c r="F288" i="11" s="1"/>
  <c r="M288" i="11"/>
  <c r="B289" i="11" l="1"/>
  <c r="F289" i="11" s="1"/>
  <c r="M289" i="11"/>
  <c r="A291" i="11"/>
  <c r="E290" i="11"/>
  <c r="D290" i="11"/>
  <c r="I290" i="11"/>
  <c r="C290" i="11" s="1"/>
  <c r="K290" i="11"/>
  <c r="L290" i="11"/>
  <c r="J290" i="11"/>
  <c r="B290" i="11" l="1"/>
  <c r="F290" i="11" s="1"/>
  <c r="M290" i="11"/>
  <c r="B291" i="11"/>
  <c r="C291" i="11"/>
  <c r="A292" i="11"/>
  <c r="K291" i="11"/>
  <c r="D291" i="11" s="1"/>
  <c r="L291" i="11"/>
  <c r="E291" i="11" s="1"/>
  <c r="I291" i="11"/>
  <c r="J291" i="11"/>
  <c r="M291" i="11" s="1"/>
  <c r="F291" i="11" l="1"/>
  <c r="B292" i="11"/>
  <c r="C292" i="11"/>
  <c r="A293" i="11"/>
  <c r="K292" i="11"/>
  <c r="D292" i="11" s="1"/>
  <c r="L292" i="11"/>
  <c r="E292" i="11" s="1"/>
  <c r="I292" i="11"/>
  <c r="J292" i="11"/>
  <c r="M292" i="11" s="1"/>
  <c r="B293" i="11" l="1"/>
  <c r="A294" i="11"/>
  <c r="D293" i="11"/>
  <c r="I293" i="11"/>
  <c r="C293" i="11" s="1"/>
  <c r="K293" i="11"/>
  <c r="L293" i="11"/>
  <c r="E293" i="11" s="1"/>
  <c r="J293" i="11"/>
  <c r="M293" i="11" s="1"/>
  <c r="F292" i="11"/>
  <c r="F293" i="11" l="1"/>
  <c r="A295" i="11"/>
  <c r="E294" i="11"/>
  <c r="K294" i="11"/>
  <c r="D294" i="11" s="1"/>
  <c r="L294" i="11"/>
  <c r="I294" i="11"/>
  <c r="B294" i="11" s="1"/>
  <c r="J294" i="11"/>
  <c r="M294" i="11" s="1"/>
  <c r="F294" i="11" l="1"/>
  <c r="D295" i="11"/>
  <c r="A296" i="11"/>
  <c r="K295" i="11"/>
  <c r="L295" i="11"/>
  <c r="E295" i="11" s="1"/>
  <c r="I295" i="11"/>
  <c r="B295" i="11" s="1"/>
  <c r="J295" i="11"/>
  <c r="C294" i="11"/>
  <c r="C295" i="11" l="1"/>
  <c r="F295" i="11" s="1"/>
  <c r="M295" i="11"/>
  <c r="A297" i="11"/>
  <c r="I296" i="11"/>
  <c r="C296" i="11" s="1"/>
  <c r="K296" i="11"/>
  <c r="D296" i="11" s="1"/>
  <c r="L296" i="11"/>
  <c r="E296" i="11" s="1"/>
  <c r="J296" i="11"/>
  <c r="M296" i="11" l="1"/>
  <c r="B296" i="11"/>
  <c r="F296" i="11" s="1"/>
  <c r="B297" i="11"/>
  <c r="C297" i="11"/>
  <c r="A298" i="11"/>
  <c r="E297" i="11"/>
  <c r="K297" i="11"/>
  <c r="D297" i="11" s="1"/>
  <c r="L297" i="11"/>
  <c r="I297" i="11"/>
  <c r="J297" i="11"/>
  <c r="M297" i="11" s="1"/>
  <c r="F297" i="11" l="1"/>
  <c r="C298" i="11"/>
  <c r="A299" i="11"/>
  <c r="E298" i="11"/>
  <c r="I298" i="11"/>
  <c r="B298" i="11" s="1"/>
  <c r="K298" i="11"/>
  <c r="D298" i="11" s="1"/>
  <c r="L298" i="11"/>
  <c r="J298" i="11"/>
  <c r="F298" i="11" l="1"/>
  <c r="M298" i="11"/>
  <c r="B299" i="11"/>
  <c r="C299" i="11"/>
  <c r="A300" i="11"/>
  <c r="K299" i="11"/>
  <c r="D299" i="11" s="1"/>
  <c r="L299" i="11"/>
  <c r="E299" i="11" s="1"/>
  <c r="I299" i="11"/>
  <c r="J299" i="11"/>
  <c r="M299" i="11" s="1"/>
  <c r="A301" i="11" l="1"/>
  <c r="E300" i="11"/>
  <c r="I300" i="11"/>
  <c r="B300" i="11" s="1"/>
  <c r="K300" i="11"/>
  <c r="D300" i="11" s="1"/>
  <c r="L300" i="11"/>
  <c r="J300" i="11"/>
  <c r="F299" i="11"/>
  <c r="B301" i="11" l="1"/>
  <c r="C301" i="11"/>
  <c r="A302" i="11"/>
  <c r="K301" i="11"/>
  <c r="D301" i="11" s="1"/>
  <c r="L301" i="11"/>
  <c r="E301" i="11" s="1"/>
  <c r="I301" i="11"/>
  <c r="J301" i="11"/>
  <c r="M301" i="11" s="1"/>
  <c r="C300" i="11"/>
  <c r="F300" i="11" s="1"/>
  <c r="M300" i="11"/>
  <c r="B302" i="11" l="1"/>
  <c r="C302" i="11"/>
  <c r="A303" i="11"/>
  <c r="E302" i="11"/>
  <c r="K302" i="11"/>
  <c r="D302" i="11" s="1"/>
  <c r="L302" i="11"/>
  <c r="I302" i="11"/>
  <c r="J302" i="11"/>
  <c r="M302" i="11" s="1"/>
  <c r="F301" i="11"/>
  <c r="D303" i="11" l="1"/>
  <c r="A304" i="11"/>
  <c r="K303" i="11"/>
  <c r="L303" i="11"/>
  <c r="E303" i="11" s="1"/>
  <c r="I303" i="11"/>
  <c r="B303" i="11" s="1"/>
  <c r="J303" i="11"/>
  <c r="F302" i="11"/>
  <c r="C303" i="11" l="1"/>
  <c r="F303" i="11" s="1"/>
  <c r="M303" i="11"/>
  <c r="B304" i="11"/>
  <c r="A305" i="11"/>
  <c r="D304" i="11"/>
  <c r="I304" i="11"/>
  <c r="C304" i="11" s="1"/>
  <c r="K304" i="11"/>
  <c r="L304" i="11"/>
  <c r="E304" i="11" s="1"/>
  <c r="J304" i="11"/>
  <c r="M304" i="11" s="1"/>
  <c r="B305" i="11" l="1"/>
  <c r="A306" i="11"/>
  <c r="D305" i="11"/>
  <c r="I305" i="11"/>
  <c r="C305" i="11" s="1"/>
  <c r="K305" i="11"/>
  <c r="L305" i="11"/>
  <c r="E305" i="11" s="1"/>
  <c r="J305" i="11"/>
  <c r="M305" i="11" s="1"/>
  <c r="F304" i="11"/>
  <c r="C306" i="11" l="1"/>
  <c r="D306" i="11"/>
  <c r="A307" i="11"/>
  <c r="K306" i="11"/>
  <c r="L306" i="11"/>
  <c r="E306" i="11" s="1"/>
  <c r="I306" i="11"/>
  <c r="B306" i="11" s="1"/>
  <c r="F306" i="11" s="1"/>
  <c r="J306" i="11"/>
  <c r="M306" i="11" s="1"/>
  <c r="F305" i="11"/>
  <c r="B307" i="11" l="1"/>
  <c r="D307" i="11"/>
  <c r="A308" i="11"/>
  <c r="K307" i="11"/>
  <c r="L307" i="11"/>
  <c r="E307" i="11" s="1"/>
  <c r="I307" i="11"/>
  <c r="C307" i="11" s="1"/>
  <c r="J307" i="11"/>
  <c r="M307" i="11" s="1"/>
  <c r="C308" i="11" l="1"/>
  <c r="A309" i="11"/>
  <c r="E308" i="11"/>
  <c r="K308" i="11"/>
  <c r="D308" i="11" s="1"/>
  <c r="L308" i="11"/>
  <c r="I308" i="11"/>
  <c r="B308" i="11" s="1"/>
  <c r="F308" i="11" s="1"/>
  <c r="J308" i="11"/>
  <c r="M308" i="11" s="1"/>
  <c r="F307" i="11"/>
  <c r="A310" i="11" l="1"/>
  <c r="I309" i="11"/>
  <c r="B309" i="11" s="1"/>
  <c r="K309" i="11"/>
  <c r="D309" i="11" s="1"/>
  <c r="L309" i="11"/>
  <c r="E309" i="11" s="1"/>
  <c r="J309" i="11"/>
  <c r="C309" i="11" l="1"/>
  <c r="F309" i="11" s="1"/>
  <c r="B310" i="11"/>
  <c r="C310" i="11"/>
  <c r="A311" i="11"/>
  <c r="E310" i="11"/>
  <c r="K310" i="11"/>
  <c r="D310" i="11" s="1"/>
  <c r="L310" i="11"/>
  <c r="I310" i="11"/>
  <c r="J310" i="11"/>
  <c r="M310" i="11" s="1"/>
  <c r="M309" i="11"/>
  <c r="F310" i="11" l="1"/>
  <c r="D311" i="11"/>
  <c r="A312" i="11"/>
  <c r="K311" i="11"/>
  <c r="L311" i="11"/>
  <c r="E311" i="11" s="1"/>
  <c r="I311" i="11"/>
  <c r="C311" i="11" s="1"/>
  <c r="J311" i="11"/>
  <c r="M311" i="11" s="1"/>
  <c r="B311" i="11" l="1"/>
  <c r="F311" i="11" s="1"/>
  <c r="A313" i="11"/>
  <c r="I312" i="11"/>
  <c r="C312" i="11" s="1"/>
  <c r="K312" i="11"/>
  <c r="D312" i="11" s="1"/>
  <c r="L312" i="11"/>
  <c r="E312" i="11" s="1"/>
  <c r="J312" i="11"/>
  <c r="M312" i="11" s="1"/>
  <c r="C313" i="11" l="1"/>
  <c r="A314" i="11"/>
  <c r="K313" i="11"/>
  <c r="D313" i="11" s="1"/>
  <c r="L313" i="11"/>
  <c r="E313" i="11" s="1"/>
  <c r="I313" i="11"/>
  <c r="B313" i="11" s="1"/>
  <c r="F313" i="11" s="1"/>
  <c r="J313" i="11"/>
  <c r="M313" i="11" s="1"/>
  <c r="B312" i="11"/>
  <c r="F312" i="11" s="1"/>
  <c r="B314" i="11" l="1"/>
  <c r="A315" i="11"/>
  <c r="E314" i="11"/>
  <c r="I314" i="11"/>
  <c r="C314" i="11" s="1"/>
  <c r="K314" i="11"/>
  <c r="D314" i="11" s="1"/>
  <c r="L314" i="11"/>
  <c r="J314" i="11"/>
  <c r="M314" i="11" s="1"/>
  <c r="F314" i="11" l="1"/>
  <c r="B315" i="11"/>
  <c r="D315" i="11"/>
  <c r="A316" i="11"/>
  <c r="K315" i="11"/>
  <c r="L315" i="11"/>
  <c r="E315" i="11" s="1"/>
  <c r="I315" i="11"/>
  <c r="C315" i="11" s="1"/>
  <c r="J315" i="11"/>
  <c r="M315" i="11" s="1"/>
  <c r="F315" i="11" l="1"/>
  <c r="A317" i="11"/>
  <c r="I316" i="11"/>
  <c r="C316" i="11" s="1"/>
  <c r="K316" i="11"/>
  <c r="D316" i="11" s="1"/>
  <c r="L316" i="11"/>
  <c r="E316" i="11" s="1"/>
  <c r="J316" i="11"/>
  <c r="B316" i="11" l="1"/>
  <c r="F316" i="11" s="1"/>
  <c r="B317" i="11"/>
  <c r="C317" i="11"/>
  <c r="A318" i="11"/>
  <c r="K317" i="11"/>
  <c r="D317" i="11" s="1"/>
  <c r="L317" i="11"/>
  <c r="E317" i="11" s="1"/>
  <c r="I317" i="11"/>
  <c r="J317" i="11"/>
  <c r="M317" i="11" s="1"/>
  <c r="M316" i="11"/>
  <c r="D318" i="11" l="1"/>
  <c r="A319" i="11"/>
  <c r="K318" i="11"/>
  <c r="L318" i="11"/>
  <c r="E318" i="11" s="1"/>
  <c r="I318" i="11"/>
  <c r="B318" i="11" s="1"/>
  <c r="J318" i="11"/>
  <c r="F317" i="11"/>
  <c r="B319" i="11" l="1"/>
  <c r="C319" i="11"/>
  <c r="A320" i="11"/>
  <c r="K319" i="11"/>
  <c r="D319" i="11" s="1"/>
  <c r="L319" i="11"/>
  <c r="E319" i="11" s="1"/>
  <c r="I319" i="11"/>
  <c r="J319" i="11"/>
  <c r="M319" i="11" s="1"/>
  <c r="C318" i="11"/>
  <c r="F318" i="11" s="1"/>
  <c r="M318" i="11"/>
  <c r="A321" i="11" l="1"/>
  <c r="I320" i="11"/>
  <c r="B320" i="11" s="1"/>
  <c r="K320" i="11"/>
  <c r="D320" i="11" s="1"/>
  <c r="L320" i="11"/>
  <c r="E320" i="11" s="1"/>
  <c r="J320" i="11"/>
  <c r="F319" i="11"/>
  <c r="A322" i="11" l="1"/>
  <c r="I321" i="11"/>
  <c r="B321" i="11" s="1"/>
  <c r="K321" i="11"/>
  <c r="D321" i="11" s="1"/>
  <c r="L321" i="11"/>
  <c r="E321" i="11" s="1"/>
  <c r="J321" i="11"/>
  <c r="M321" i="11" s="1"/>
  <c r="C320" i="11"/>
  <c r="F320" i="11" s="1"/>
  <c r="M320" i="11"/>
  <c r="B322" i="11" l="1"/>
  <c r="C322" i="11"/>
  <c r="D322" i="11"/>
  <c r="A323" i="11"/>
  <c r="K322" i="11"/>
  <c r="L322" i="11"/>
  <c r="E322" i="11" s="1"/>
  <c r="I322" i="11"/>
  <c r="J322" i="11"/>
  <c r="M322" i="11" s="1"/>
  <c r="C321" i="11"/>
  <c r="F321" i="11" s="1"/>
  <c r="F322" i="11" l="1"/>
  <c r="B323" i="11"/>
  <c r="C323" i="11"/>
  <c r="E323" i="11"/>
  <c r="A324" i="11"/>
  <c r="K323" i="11"/>
  <c r="D323" i="11" s="1"/>
  <c r="L323" i="11"/>
  <c r="I323" i="11"/>
  <c r="J323" i="11"/>
  <c r="M323" i="11" s="1"/>
  <c r="A325" i="11" l="1"/>
  <c r="K324" i="11"/>
  <c r="D324" i="11" s="1"/>
  <c r="L324" i="11"/>
  <c r="E324" i="11" s="1"/>
  <c r="I324" i="11"/>
  <c r="B324" i="11" s="1"/>
  <c r="J324" i="11"/>
  <c r="F323" i="11"/>
  <c r="A326" i="11" l="1"/>
  <c r="I325" i="11"/>
  <c r="C325" i="11" s="1"/>
  <c r="K325" i="11"/>
  <c r="D325" i="11" s="1"/>
  <c r="L325" i="11"/>
  <c r="E325" i="11" s="1"/>
  <c r="J325" i="11"/>
  <c r="C324" i="11"/>
  <c r="F324" i="11" s="1"/>
  <c r="M324" i="11"/>
  <c r="D326" i="11" l="1"/>
  <c r="A327" i="11"/>
  <c r="K326" i="11"/>
  <c r="L326" i="11"/>
  <c r="E326" i="11" s="1"/>
  <c r="I326" i="11"/>
  <c r="B326" i="11" s="1"/>
  <c r="J326" i="11"/>
  <c r="M325" i="11"/>
  <c r="B325" i="11"/>
  <c r="F325" i="11" s="1"/>
  <c r="B327" i="11" l="1"/>
  <c r="A328" i="11"/>
  <c r="K327" i="11"/>
  <c r="D327" i="11" s="1"/>
  <c r="L327" i="11"/>
  <c r="E327" i="11" s="1"/>
  <c r="I327" i="11"/>
  <c r="J327" i="11"/>
  <c r="M327" i="11" s="1"/>
  <c r="C326" i="11"/>
  <c r="F326" i="11" s="1"/>
  <c r="M326" i="11"/>
  <c r="A329" i="11" l="1"/>
  <c r="D328" i="11"/>
  <c r="I328" i="11"/>
  <c r="B328" i="11" s="1"/>
  <c r="K328" i="11"/>
  <c r="L328" i="11"/>
  <c r="E328" i="11" s="1"/>
  <c r="J328" i="11"/>
  <c r="C327" i="11"/>
  <c r="F327" i="11" s="1"/>
  <c r="M328" i="11" l="1"/>
  <c r="C328" i="11"/>
  <c r="F328" i="11" s="1"/>
  <c r="C329" i="11"/>
  <c r="A330" i="11"/>
  <c r="K329" i="11"/>
  <c r="D329" i="11" s="1"/>
  <c r="L329" i="11"/>
  <c r="E329" i="11" s="1"/>
  <c r="I329" i="11"/>
  <c r="B329" i="11" s="1"/>
  <c r="J329" i="11"/>
  <c r="F329" i="11" l="1"/>
  <c r="M329" i="11"/>
  <c r="A331" i="11"/>
  <c r="I330" i="11"/>
  <c r="B330" i="11" s="1"/>
  <c r="K330" i="11"/>
  <c r="D330" i="11" s="1"/>
  <c r="L330" i="11"/>
  <c r="E330" i="11" s="1"/>
  <c r="J330" i="11"/>
  <c r="C330" i="11" l="1"/>
  <c r="F330" i="11" s="1"/>
  <c r="M330" i="11"/>
  <c r="D331" i="11"/>
  <c r="A332" i="11"/>
  <c r="K331" i="11"/>
  <c r="L331" i="11"/>
  <c r="E331" i="11" s="1"/>
  <c r="I331" i="11"/>
  <c r="C331" i="11" s="1"/>
  <c r="J331" i="11"/>
  <c r="M331" i="11" l="1"/>
  <c r="B331" i="11"/>
  <c r="F331" i="11" s="1"/>
  <c r="A333" i="11"/>
  <c r="I332" i="11"/>
  <c r="B332" i="11" s="1"/>
  <c r="K332" i="11"/>
  <c r="D332" i="11" s="1"/>
  <c r="L332" i="11"/>
  <c r="E332" i="11" s="1"/>
  <c r="J332" i="11"/>
  <c r="M332" i="11" s="1"/>
  <c r="F332" i="11" l="1"/>
  <c r="C332" i="11"/>
  <c r="A334" i="11"/>
  <c r="K333" i="11"/>
  <c r="D333" i="11" s="1"/>
  <c r="L333" i="11"/>
  <c r="E333" i="11" s="1"/>
  <c r="I333" i="11"/>
  <c r="B333" i="11" s="1"/>
  <c r="J333" i="11"/>
  <c r="A335" i="11" l="1"/>
  <c r="K334" i="11"/>
  <c r="D334" i="11" s="1"/>
  <c r="L334" i="11"/>
  <c r="E334" i="11" s="1"/>
  <c r="I334" i="11"/>
  <c r="B334" i="11" s="1"/>
  <c r="J334" i="11"/>
  <c r="C333" i="11"/>
  <c r="F333" i="11" s="1"/>
  <c r="M333" i="11"/>
  <c r="C334" i="11" l="1"/>
  <c r="F334" i="11" s="1"/>
  <c r="C335" i="11"/>
  <c r="A336" i="11"/>
  <c r="K335" i="11"/>
  <c r="D335" i="11" s="1"/>
  <c r="L335" i="11"/>
  <c r="E335" i="11" s="1"/>
  <c r="I335" i="11"/>
  <c r="B335" i="11" s="1"/>
  <c r="J335" i="11"/>
  <c r="M335" i="11" s="1"/>
  <c r="M334" i="11"/>
  <c r="F335" i="11" l="1"/>
  <c r="B336" i="11"/>
  <c r="A337" i="11"/>
  <c r="D336" i="11"/>
  <c r="I336" i="11"/>
  <c r="C336" i="11" s="1"/>
  <c r="K336" i="11"/>
  <c r="L336" i="11"/>
  <c r="E336" i="11" s="1"/>
  <c r="J336" i="11"/>
  <c r="M336" i="11" s="1"/>
  <c r="F336" i="11" l="1"/>
  <c r="A338" i="11"/>
  <c r="I337" i="11"/>
  <c r="B337" i="11" s="1"/>
  <c r="K337" i="11"/>
  <c r="D337" i="11" s="1"/>
  <c r="L337" i="11"/>
  <c r="E337" i="11" s="1"/>
  <c r="J337" i="11"/>
  <c r="M337" i="11" s="1"/>
  <c r="D338" i="11" l="1"/>
  <c r="A339" i="11"/>
  <c r="K338" i="11"/>
  <c r="L338" i="11"/>
  <c r="E338" i="11" s="1"/>
  <c r="I338" i="11"/>
  <c r="B338" i="11" s="1"/>
  <c r="J338" i="11"/>
  <c r="C337" i="11"/>
  <c r="F337" i="11" s="1"/>
  <c r="C338" i="11" l="1"/>
  <c r="F338" i="11" s="1"/>
  <c r="M338" i="11"/>
  <c r="B339" i="11"/>
  <c r="D339" i="11"/>
  <c r="A340" i="11"/>
  <c r="K339" i="11"/>
  <c r="L339" i="11"/>
  <c r="E339" i="11" s="1"/>
  <c r="I339" i="11"/>
  <c r="C339" i="11" s="1"/>
  <c r="J339" i="11"/>
  <c r="M339" i="11" s="1"/>
  <c r="F339" i="11" l="1"/>
  <c r="C340" i="11"/>
  <c r="A341" i="11"/>
  <c r="K340" i="11"/>
  <c r="D340" i="11" s="1"/>
  <c r="L340" i="11"/>
  <c r="E340" i="11" s="1"/>
  <c r="I340" i="11"/>
  <c r="B340" i="11" s="1"/>
  <c r="F340" i="11" s="1"/>
  <c r="J340" i="11"/>
  <c r="M340" i="11" s="1"/>
  <c r="A342" i="11" l="1"/>
  <c r="I341" i="11"/>
  <c r="B341" i="11" s="1"/>
  <c r="K341" i="11"/>
  <c r="D341" i="11" s="1"/>
  <c r="L341" i="11"/>
  <c r="E341" i="11" s="1"/>
  <c r="J341" i="11"/>
  <c r="B342" i="11" l="1"/>
  <c r="D342" i="11"/>
  <c r="A343" i="11"/>
  <c r="K342" i="11"/>
  <c r="L342" i="11"/>
  <c r="E342" i="11" s="1"/>
  <c r="I342" i="11"/>
  <c r="J342" i="11"/>
  <c r="M342" i="11" s="1"/>
  <c r="C341" i="11"/>
  <c r="F341" i="11" s="1"/>
  <c r="M341" i="11"/>
  <c r="C342" i="11" l="1"/>
  <c r="F342" i="11"/>
  <c r="A344" i="11"/>
  <c r="K343" i="11"/>
  <c r="D343" i="11" s="1"/>
  <c r="L343" i="11"/>
  <c r="E343" i="11" s="1"/>
  <c r="I343" i="11"/>
  <c r="B343" i="11" s="1"/>
  <c r="J343" i="11"/>
  <c r="F343" i="11" l="1"/>
  <c r="C343" i="11"/>
  <c r="M343" i="11"/>
  <c r="A345" i="11"/>
  <c r="I344" i="11"/>
  <c r="C344" i="11" s="1"/>
  <c r="K344" i="11"/>
  <c r="D344" i="11" s="1"/>
  <c r="L344" i="11"/>
  <c r="E344" i="11" s="1"/>
  <c r="J344" i="11"/>
  <c r="M344" i="11" l="1"/>
  <c r="B344" i="11"/>
  <c r="F344" i="11" s="1"/>
  <c r="C345" i="11"/>
  <c r="A346" i="11"/>
  <c r="K345" i="11"/>
  <c r="D345" i="11" s="1"/>
  <c r="L345" i="11"/>
  <c r="E345" i="11" s="1"/>
  <c r="I345" i="11"/>
  <c r="B345" i="11" s="1"/>
  <c r="F345" i="11" s="1"/>
  <c r="J345" i="11"/>
  <c r="M345" i="11" s="1"/>
  <c r="A347" i="11" l="1"/>
  <c r="I346" i="11"/>
  <c r="B346" i="11" s="1"/>
  <c r="K346" i="11"/>
  <c r="D346" i="11" s="1"/>
  <c r="L346" i="11"/>
  <c r="E346" i="11" s="1"/>
  <c r="J346" i="11"/>
  <c r="B347" i="11" l="1"/>
  <c r="C347" i="11"/>
  <c r="A348" i="11"/>
  <c r="K347" i="11"/>
  <c r="D347" i="11" s="1"/>
  <c r="L347" i="11"/>
  <c r="E347" i="11" s="1"/>
  <c r="I347" i="11"/>
  <c r="J347" i="11"/>
  <c r="M347" i="11" s="1"/>
  <c r="C346" i="11"/>
  <c r="F346" i="11" s="1"/>
  <c r="M346" i="11"/>
  <c r="A349" i="11" l="1"/>
  <c r="I348" i="11"/>
  <c r="B348" i="11" s="1"/>
  <c r="K348" i="11"/>
  <c r="D348" i="11" s="1"/>
  <c r="L348" i="11"/>
  <c r="E348" i="11" s="1"/>
  <c r="J348" i="11"/>
  <c r="M348" i="11" s="1"/>
  <c r="F347" i="11"/>
  <c r="B349" i="11" l="1"/>
  <c r="C349" i="11"/>
  <c r="A350" i="11"/>
  <c r="K349" i="11"/>
  <c r="D349" i="11" s="1"/>
  <c r="L349" i="11"/>
  <c r="E349" i="11" s="1"/>
  <c r="I349" i="11"/>
  <c r="J349" i="11"/>
  <c r="M349" i="11" s="1"/>
  <c r="C348" i="11"/>
  <c r="F348" i="11" s="1"/>
  <c r="C350" i="11" l="1"/>
  <c r="A351" i="11"/>
  <c r="E350" i="11"/>
  <c r="K350" i="11"/>
  <c r="D350" i="11" s="1"/>
  <c r="L350" i="11"/>
  <c r="I350" i="11"/>
  <c r="B350" i="11" s="1"/>
  <c r="J350" i="11"/>
  <c r="M350" i="11" s="1"/>
  <c r="F349" i="11"/>
  <c r="F350" i="11" l="1"/>
  <c r="B351" i="11"/>
  <c r="C351" i="11"/>
  <c r="A352" i="11"/>
  <c r="K351" i="11"/>
  <c r="D351" i="11" s="1"/>
  <c r="L351" i="11"/>
  <c r="E351" i="11" s="1"/>
  <c r="I351" i="11"/>
  <c r="J351" i="11"/>
  <c r="M351" i="11" s="1"/>
  <c r="B352" i="11" l="1"/>
  <c r="A353" i="11"/>
  <c r="D352" i="11"/>
  <c r="I352" i="11"/>
  <c r="C352" i="11" s="1"/>
  <c r="K352" i="11"/>
  <c r="L352" i="11"/>
  <c r="E352" i="11" s="1"/>
  <c r="J352" i="11"/>
  <c r="M352" i="11" s="1"/>
  <c r="F351" i="11"/>
  <c r="A354" i="11" l="1"/>
  <c r="I353" i="11"/>
  <c r="B353" i="11" s="1"/>
  <c r="K353" i="11"/>
  <c r="D353" i="11" s="1"/>
  <c r="L353" i="11"/>
  <c r="E353" i="11" s="1"/>
  <c r="J353" i="11"/>
  <c r="F352" i="11"/>
  <c r="B354" i="11" l="1"/>
  <c r="C354" i="11"/>
  <c r="D354" i="11"/>
  <c r="A355" i="11"/>
  <c r="K354" i="11"/>
  <c r="L354" i="11"/>
  <c r="E354" i="11" s="1"/>
  <c r="I354" i="11"/>
  <c r="J354" i="11"/>
  <c r="M354" i="11" s="1"/>
  <c r="C353" i="11"/>
  <c r="F353" i="11" s="1"/>
  <c r="M353" i="11"/>
  <c r="F354" i="11" l="1"/>
  <c r="D355" i="11"/>
  <c r="A356" i="11"/>
  <c r="K355" i="11"/>
  <c r="L355" i="11"/>
  <c r="E355" i="11" s="1"/>
  <c r="I355" i="11"/>
  <c r="B355" i="11" s="1"/>
  <c r="J355" i="11"/>
  <c r="F355" i="11" l="1"/>
  <c r="C355" i="11"/>
  <c r="M355" i="11"/>
  <c r="B356" i="11"/>
  <c r="C356" i="11"/>
  <c r="A357" i="11"/>
  <c r="K356" i="11"/>
  <c r="D356" i="11" s="1"/>
  <c r="L356" i="11"/>
  <c r="E356" i="11" s="1"/>
  <c r="I356" i="11"/>
  <c r="J356" i="11"/>
  <c r="M356" i="11" s="1"/>
  <c r="F356" i="11" l="1"/>
  <c r="A358" i="11"/>
  <c r="I357" i="11"/>
  <c r="B357" i="11" s="1"/>
  <c r="K357" i="11"/>
  <c r="D357" i="11" s="1"/>
  <c r="L357" i="11"/>
  <c r="E357" i="11" s="1"/>
  <c r="J357" i="11"/>
  <c r="B358" i="11" l="1"/>
  <c r="C358" i="11"/>
  <c r="D358" i="11"/>
  <c r="A359" i="11"/>
  <c r="K358" i="11"/>
  <c r="L358" i="11"/>
  <c r="E358" i="11" s="1"/>
  <c r="I358" i="11"/>
  <c r="J358" i="11"/>
  <c r="M358" i="11" s="1"/>
  <c r="C357" i="11"/>
  <c r="F357" i="11" s="1"/>
  <c r="M357" i="11"/>
  <c r="F358" i="11" l="1"/>
  <c r="C359" i="11"/>
  <c r="A360" i="11"/>
  <c r="K359" i="11"/>
  <c r="D359" i="11" s="1"/>
  <c r="L359" i="11"/>
  <c r="E359" i="11" s="1"/>
  <c r="I359" i="11"/>
  <c r="B359" i="11" s="1"/>
  <c r="J359" i="11"/>
  <c r="M359" i="11" s="1"/>
  <c r="F359" i="11" l="1"/>
  <c r="A361" i="11"/>
  <c r="I360" i="11"/>
  <c r="B360" i="11" s="1"/>
  <c r="K360" i="11"/>
  <c r="D360" i="11" s="1"/>
  <c r="L360" i="11"/>
  <c r="E360" i="11" s="1"/>
  <c r="J360" i="11"/>
  <c r="B361" i="11" l="1"/>
  <c r="C361" i="11"/>
  <c r="A362" i="11"/>
  <c r="K361" i="11"/>
  <c r="D361" i="11" s="1"/>
  <c r="L361" i="11"/>
  <c r="E361" i="11" s="1"/>
  <c r="I361" i="11"/>
  <c r="J361" i="11"/>
  <c r="M361" i="11" s="1"/>
  <c r="C360" i="11"/>
  <c r="F360" i="11" s="1"/>
  <c r="M360" i="11"/>
  <c r="C362" i="11" l="1"/>
  <c r="A363" i="11"/>
  <c r="I362" i="11"/>
  <c r="B362" i="11" s="1"/>
  <c r="K362" i="11"/>
  <c r="D362" i="11" s="1"/>
  <c r="L362" i="11"/>
  <c r="E362" i="11" s="1"/>
  <c r="J362" i="11"/>
  <c r="F361" i="11"/>
  <c r="F362" i="11" l="1"/>
  <c r="B363" i="11"/>
  <c r="C363" i="11"/>
  <c r="A364" i="11"/>
  <c r="K363" i="11"/>
  <c r="D363" i="11" s="1"/>
  <c r="L363" i="11"/>
  <c r="E363" i="11" s="1"/>
  <c r="I363" i="11"/>
  <c r="J363" i="11"/>
  <c r="M363" i="11" s="1"/>
  <c r="M362" i="11"/>
  <c r="C364" i="11" l="1"/>
  <c r="A365" i="11"/>
  <c r="I364" i="11"/>
  <c r="B364" i="11" s="1"/>
  <c r="K364" i="11"/>
  <c r="D364" i="11" s="1"/>
  <c r="L364" i="11"/>
  <c r="E364" i="11" s="1"/>
  <c r="J364" i="11"/>
  <c r="M364" i="11" s="1"/>
  <c r="F363" i="11"/>
  <c r="F364" i="11" l="1"/>
  <c r="B365" i="11"/>
  <c r="A366" i="11"/>
  <c r="D365" i="11"/>
  <c r="K365" i="11"/>
  <c r="L365" i="11"/>
  <c r="E365" i="11" s="1"/>
  <c r="I365" i="11"/>
  <c r="C365" i="11" s="1"/>
  <c r="J365" i="11"/>
  <c r="M365" i="11" s="1"/>
  <c r="C366" i="11" l="1"/>
  <c r="A367" i="11"/>
  <c r="E366" i="11"/>
  <c r="K366" i="11"/>
  <c r="D366" i="11" s="1"/>
  <c r="L366" i="11"/>
  <c r="I366" i="11"/>
  <c r="B366" i="11" s="1"/>
  <c r="F366" i="11" s="1"/>
  <c r="J366" i="11"/>
  <c r="M366" i="11" s="1"/>
  <c r="F365" i="11"/>
  <c r="A368" i="11" l="1"/>
  <c r="K367" i="11"/>
  <c r="D367" i="11" s="1"/>
  <c r="L367" i="11"/>
  <c r="E367" i="11" s="1"/>
  <c r="I367" i="11"/>
  <c r="C367" i="11" s="1"/>
  <c r="J367" i="11"/>
  <c r="M367" i="11" s="1"/>
  <c r="B368" i="11" l="1"/>
  <c r="A369" i="11"/>
  <c r="D368" i="11"/>
  <c r="I368" i="11"/>
  <c r="C368" i="11" s="1"/>
  <c r="K368" i="11"/>
  <c r="L368" i="11"/>
  <c r="E368" i="11" s="1"/>
  <c r="J368" i="11"/>
  <c r="M368" i="11" s="1"/>
  <c r="B367" i="11"/>
  <c r="F367" i="11" s="1"/>
  <c r="F368" i="11" l="1"/>
  <c r="A370" i="11"/>
  <c r="I369" i="11"/>
  <c r="B369" i="11" s="1"/>
  <c r="K369" i="11"/>
  <c r="D369" i="11" s="1"/>
  <c r="L369" i="11"/>
  <c r="E369" i="11" s="1"/>
  <c r="J369" i="11"/>
  <c r="M369" i="11" s="1"/>
  <c r="A371" i="11" l="1"/>
  <c r="K370" i="11"/>
  <c r="D370" i="11" s="1"/>
  <c r="L370" i="11"/>
  <c r="E370" i="11" s="1"/>
  <c r="I370" i="11"/>
  <c r="B370" i="11" s="1"/>
  <c r="J370" i="11"/>
  <c r="C369" i="11"/>
  <c r="F369" i="11" s="1"/>
  <c r="B371" i="11" l="1"/>
  <c r="C371" i="11"/>
  <c r="A372" i="11"/>
  <c r="K371" i="11"/>
  <c r="D371" i="11" s="1"/>
  <c r="L371" i="11"/>
  <c r="E371" i="11" s="1"/>
  <c r="I371" i="11"/>
  <c r="J371" i="11"/>
  <c r="M371" i="11" s="1"/>
  <c r="C370" i="11"/>
  <c r="F370" i="11" s="1"/>
  <c r="M370" i="11"/>
  <c r="B372" i="11" l="1"/>
  <c r="C372" i="11"/>
  <c r="A373" i="11"/>
  <c r="E372" i="11"/>
  <c r="K372" i="11"/>
  <c r="D372" i="11" s="1"/>
  <c r="L372" i="11"/>
  <c r="I372" i="11"/>
  <c r="J372" i="11"/>
  <c r="M372" i="11" s="1"/>
  <c r="F371" i="11"/>
  <c r="A374" i="11" l="1"/>
  <c r="I373" i="11"/>
  <c r="B373" i="11" s="1"/>
  <c r="K373" i="11"/>
  <c r="D373" i="11" s="1"/>
  <c r="L373" i="11"/>
  <c r="E373" i="11" s="1"/>
  <c r="J373" i="11"/>
  <c r="F372" i="11"/>
  <c r="B374" i="11" l="1"/>
  <c r="D374" i="11"/>
  <c r="A375" i="11"/>
  <c r="K374" i="11"/>
  <c r="L374" i="11"/>
  <c r="E374" i="11" s="1"/>
  <c r="I374" i="11"/>
  <c r="C374" i="11" s="1"/>
  <c r="J374" i="11"/>
  <c r="M374" i="11" s="1"/>
  <c r="C373" i="11"/>
  <c r="F373" i="11" s="1"/>
  <c r="M373" i="11"/>
  <c r="F374" i="11" l="1"/>
  <c r="A376" i="11"/>
  <c r="B375" i="11"/>
  <c r="C375" i="11"/>
  <c r="K375" i="11"/>
  <c r="D375" i="11" s="1"/>
  <c r="L375" i="11"/>
  <c r="E375" i="11" s="1"/>
  <c r="I375" i="11"/>
  <c r="J375" i="11"/>
  <c r="F375" i="11" l="1"/>
  <c r="M375" i="11"/>
  <c r="A377" i="11"/>
  <c r="D376" i="11"/>
  <c r="L376" i="11"/>
  <c r="E376" i="11" s="1"/>
  <c r="K376" i="11"/>
  <c r="I376" i="11"/>
  <c r="B376" i="11" s="1"/>
  <c r="J376" i="11"/>
  <c r="M376" i="11" s="1"/>
  <c r="A378" i="11" l="1"/>
  <c r="E377" i="11"/>
  <c r="K377" i="11"/>
  <c r="D377" i="11" s="1"/>
  <c r="I377" i="11"/>
  <c r="B377" i="11" s="1"/>
  <c r="L377" i="11"/>
  <c r="J377" i="11"/>
  <c r="C376" i="11"/>
  <c r="F376" i="11" s="1"/>
  <c r="B378" i="11" l="1"/>
  <c r="A379" i="11"/>
  <c r="I378" i="11"/>
  <c r="L378" i="11"/>
  <c r="E378" i="11" s="1"/>
  <c r="K378" i="11"/>
  <c r="D378" i="11" s="1"/>
  <c r="J378" i="11"/>
  <c r="M378" i="11" s="1"/>
  <c r="M377" i="11"/>
  <c r="C377" i="11"/>
  <c r="F377" i="11" s="1"/>
  <c r="C378" i="11" l="1"/>
  <c r="A380" i="11"/>
  <c r="E379" i="11"/>
  <c r="L379" i="11"/>
  <c r="K379" i="11"/>
  <c r="D379" i="11" s="1"/>
  <c r="I379" i="11"/>
  <c r="B379" i="11" s="1"/>
  <c r="J379" i="11"/>
  <c r="F378" i="11"/>
  <c r="B380" i="11" l="1"/>
  <c r="A381" i="11"/>
  <c r="L380" i="11"/>
  <c r="E380" i="11" s="1"/>
  <c r="K380" i="11"/>
  <c r="D380" i="11" s="1"/>
  <c r="I380" i="11"/>
  <c r="J380" i="11"/>
  <c r="M380" i="11" s="1"/>
  <c r="M379" i="11"/>
  <c r="C379" i="11"/>
  <c r="F379" i="11" s="1"/>
  <c r="C380" i="11" l="1"/>
  <c r="F380" i="11" s="1"/>
  <c r="A382" i="11"/>
  <c r="D381" i="11"/>
  <c r="K381" i="11"/>
  <c r="I381" i="11"/>
  <c r="B381" i="11" s="1"/>
  <c r="L381" i="11"/>
  <c r="E381" i="11" s="1"/>
  <c r="J381" i="11"/>
  <c r="M381" i="11" s="1"/>
  <c r="B382" i="11" l="1"/>
  <c r="A383" i="11"/>
  <c r="I382" i="11"/>
  <c r="L382" i="11"/>
  <c r="E382" i="11" s="1"/>
  <c r="K382" i="11"/>
  <c r="D382" i="11" s="1"/>
  <c r="J382" i="11"/>
  <c r="M382" i="11" s="1"/>
  <c r="C381" i="11"/>
  <c r="F381" i="11" s="1"/>
  <c r="C382" i="11" l="1"/>
  <c r="F382" i="11" s="1"/>
  <c r="A384" i="11"/>
  <c r="D383" i="11"/>
  <c r="L383" i="11"/>
  <c r="E383" i="11" s="1"/>
  <c r="K383" i="11"/>
  <c r="I383" i="11"/>
  <c r="B383" i="11" s="1"/>
  <c r="J383" i="11"/>
  <c r="B384" i="11" l="1"/>
  <c r="A385" i="11"/>
  <c r="L384" i="11"/>
  <c r="E384" i="11" s="1"/>
  <c r="K384" i="11"/>
  <c r="D384" i="11" s="1"/>
  <c r="I384" i="11"/>
  <c r="J384" i="11"/>
  <c r="M384" i="11" s="1"/>
  <c r="M383" i="11"/>
  <c r="C383" i="11"/>
  <c r="F383" i="11" s="1"/>
  <c r="A386" i="11" l="1"/>
  <c r="K385" i="11"/>
  <c r="D385" i="11" s="1"/>
  <c r="I385" i="11"/>
  <c r="B385" i="11" s="1"/>
  <c r="L385" i="11"/>
  <c r="E385" i="11" s="1"/>
  <c r="J385" i="11"/>
  <c r="M385" i="11" s="1"/>
  <c r="C384" i="11"/>
  <c r="F384" i="11" s="1"/>
  <c r="F385" i="11" l="1"/>
  <c r="C385" i="11"/>
  <c r="A387" i="11"/>
  <c r="I386" i="11"/>
  <c r="B386" i="11" s="1"/>
  <c r="L386" i="11"/>
  <c r="E386" i="11" s="1"/>
  <c r="K386" i="11"/>
  <c r="D386" i="11" s="1"/>
  <c r="J386" i="11"/>
  <c r="M386" i="11" s="1"/>
  <c r="B387" i="11" l="1"/>
  <c r="A388" i="11"/>
  <c r="L387" i="11"/>
  <c r="E387" i="11" s="1"/>
  <c r="K387" i="11"/>
  <c r="D387" i="11" s="1"/>
  <c r="I387" i="11"/>
  <c r="J387" i="11"/>
  <c r="M387" i="11" s="1"/>
  <c r="C386" i="11"/>
  <c r="F386" i="11" s="1"/>
  <c r="A389" i="11" l="1"/>
  <c r="E388" i="11"/>
  <c r="D388" i="11"/>
  <c r="L388" i="11"/>
  <c r="K388" i="11"/>
  <c r="I388" i="11"/>
  <c r="B388" i="11" s="1"/>
  <c r="J388" i="11"/>
  <c r="C387" i="11"/>
  <c r="F387" i="11"/>
  <c r="A390" i="11" l="1"/>
  <c r="E389" i="11"/>
  <c r="K389" i="11"/>
  <c r="D389" i="11" s="1"/>
  <c r="I389" i="11"/>
  <c r="B389" i="11" s="1"/>
  <c r="L389" i="11"/>
  <c r="J389" i="11"/>
  <c r="M388" i="11"/>
  <c r="C388" i="11"/>
  <c r="F388" i="11" s="1"/>
  <c r="A391" i="11" l="1"/>
  <c r="I390" i="11"/>
  <c r="B390" i="11" s="1"/>
  <c r="L390" i="11"/>
  <c r="E390" i="11" s="1"/>
  <c r="K390" i="11"/>
  <c r="D390" i="11" s="1"/>
  <c r="J390" i="11"/>
  <c r="M390" i="11" s="1"/>
  <c r="M389" i="11"/>
  <c r="C389" i="11"/>
  <c r="F389" i="11" s="1"/>
  <c r="B391" i="11" l="1"/>
  <c r="A392" i="11"/>
  <c r="E391" i="11"/>
  <c r="L391" i="11"/>
  <c r="K391" i="11"/>
  <c r="D391" i="11" s="1"/>
  <c r="I391" i="11"/>
  <c r="J391" i="11"/>
  <c r="M391" i="11" s="1"/>
  <c r="C390" i="11"/>
  <c r="F390" i="11" s="1"/>
  <c r="A393" i="11" l="1"/>
  <c r="E392" i="11"/>
  <c r="D392" i="11"/>
  <c r="L392" i="11"/>
  <c r="K392" i="11"/>
  <c r="I392" i="11"/>
  <c r="B392" i="11" s="1"/>
  <c r="J392" i="11"/>
  <c r="C391" i="11"/>
  <c r="F391" i="11" s="1"/>
  <c r="B393" i="11" l="1"/>
  <c r="A394" i="11"/>
  <c r="K393" i="11"/>
  <c r="D393" i="11" s="1"/>
  <c r="I393" i="11"/>
  <c r="L393" i="11"/>
  <c r="E393" i="11" s="1"/>
  <c r="J393" i="11"/>
  <c r="M393" i="11" s="1"/>
  <c r="M392" i="11"/>
  <c r="C392" i="11"/>
  <c r="F392" i="11" s="1"/>
  <c r="B394" i="11" l="1"/>
  <c r="A395" i="11"/>
  <c r="I394" i="11"/>
  <c r="L394" i="11"/>
  <c r="E394" i="11" s="1"/>
  <c r="K394" i="11"/>
  <c r="D394" i="11" s="1"/>
  <c r="J394" i="11"/>
  <c r="M394" i="11" s="1"/>
  <c r="C393" i="11"/>
  <c r="F393" i="11" s="1"/>
  <c r="A396" i="11" l="1"/>
  <c r="D395" i="11"/>
  <c r="L395" i="11"/>
  <c r="E395" i="11" s="1"/>
  <c r="K395" i="11"/>
  <c r="I395" i="11"/>
  <c r="B395" i="11" s="1"/>
  <c r="J395" i="11"/>
  <c r="C394" i="11"/>
  <c r="F394" i="11" s="1"/>
  <c r="B396" i="11" l="1"/>
  <c r="A397" i="11"/>
  <c r="E396" i="11"/>
  <c r="L396" i="11"/>
  <c r="K396" i="11"/>
  <c r="D396" i="11" s="1"/>
  <c r="I396" i="11"/>
  <c r="J396" i="11"/>
  <c r="M396" i="11" s="1"/>
  <c r="M395" i="11"/>
  <c r="C395" i="11"/>
  <c r="F395" i="11" s="1"/>
  <c r="A398" i="11" l="1"/>
  <c r="K397" i="11"/>
  <c r="D397" i="11" s="1"/>
  <c r="I397" i="11"/>
  <c r="B397" i="11" s="1"/>
  <c r="L397" i="11"/>
  <c r="E397" i="11" s="1"/>
  <c r="J397" i="11"/>
  <c r="M397" i="11" s="1"/>
  <c r="C396" i="11"/>
  <c r="F396" i="11" s="1"/>
  <c r="A399" i="11" l="1"/>
  <c r="I398" i="11"/>
  <c r="B398" i="11" s="1"/>
  <c r="L398" i="11"/>
  <c r="E398" i="11" s="1"/>
  <c r="K398" i="11"/>
  <c r="D398" i="11" s="1"/>
  <c r="J398" i="11"/>
  <c r="C397" i="11"/>
  <c r="F397" i="11" s="1"/>
  <c r="A400" i="11" l="1"/>
  <c r="E399" i="11"/>
  <c r="L399" i="11"/>
  <c r="K399" i="11"/>
  <c r="D399" i="11" s="1"/>
  <c r="I399" i="11"/>
  <c r="B399" i="11" s="1"/>
  <c r="J399" i="11"/>
  <c r="C398" i="11"/>
  <c r="F398" i="11" s="1"/>
  <c r="M398" i="11"/>
  <c r="A401" i="11" l="1"/>
  <c r="E400" i="11"/>
  <c r="L400" i="11"/>
  <c r="K400" i="11"/>
  <c r="D400" i="11" s="1"/>
  <c r="I400" i="11"/>
  <c r="B400" i="11" s="1"/>
  <c r="J400" i="11"/>
  <c r="M399" i="11"/>
  <c r="C399" i="11"/>
  <c r="F399" i="11" s="1"/>
  <c r="A402" i="11" l="1"/>
  <c r="E401" i="11"/>
  <c r="K401" i="11"/>
  <c r="D401" i="11" s="1"/>
  <c r="I401" i="11"/>
  <c r="B401" i="11" s="1"/>
  <c r="L401" i="11"/>
  <c r="J401" i="11"/>
  <c r="M400" i="11"/>
  <c r="C400" i="11"/>
  <c r="F400" i="11" s="1"/>
  <c r="M401" i="11" l="1"/>
  <c r="C401" i="11"/>
  <c r="F401" i="11" s="1"/>
  <c r="B402" i="11"/>
  <c r="A403" i="11"/>
  <c r="I402" i="11"/>
  <c r="L402" i="11"/>
  <c r="E402" i="11" s="1"/>
  <c r="K402" i="11"/>
  <c r="D402" i="11" s="1"/>
  <c r="J402" i="11"/>
  <c r="M402" i="11" s="1"/>
  <c r="C402" i="11" l="1"/>
  <c r="F402" i="11"/>
  <c r="B403" i="11"/>
  <c r="A404" i="11"/>
  <c r="D403" i="11"/>
  <c r="L403" i="11"/>
  <c r="E403" i="11" s="1"/>
  <c r="K403" i="11"/>
  <c r="I403" i="11"/>
  <c r="J403" i="11"/>
  <c r="M403" i="11" s="1"/>
  <c r="A405" i="11" l="1"/>
  <c r="D404" i="11"/>
  <c r="L404" i="11"/>
  <c r="E404" i="11" s="1"/>
  <c r="K404" i="11"/>
  <c r="I404" i="11"/>
  <c r="B404" i="11" s="1"/>
  <c r="J404" i="11"/>
  <c r="C403" i="11"/>
  <c r="F403" i="11" s="1"/>
  <c r="A406" i="11" l="1"/>
  <c r="D405" i="11"/>
  <c r="K405" i="11"/>
  <c r="I405" i="11"/>
  <c r="B405" i="11" s="1"/>
  <c r="L405" i="11"/>
  <c r="E405" i="11" s="1"/>
  <c r="J405" i="11"/>
  <c r="M404" i="11"/>
  <c r="C404" i="11"/>
  <c r="F404" i="11" s="1"/>
  <c r="A407" i="11" l="1"/>
  <c r="I406" i="11"/>
  <c r="C406" i="11" s="1"/>
  <c r="L406" i="11"/>
  <c r="E406" i="11" s="1"/>
  <c r="K406" i="11"/>
  <c r="D406" i="11" s="1"/>
  <c r="J406" i="11"/>
  <c r="M406" i="11" s="1"/>
  <c r="M405" i="11"/>
  <c r="C405" i="11"/>
  <c r="F405" i="11" s="1"/>
  <c r="A408" i="11" l="1"/>
  <c r="D407" i="11"/>
  <c r="L407" i="11"/>
  <c r="E407" i="11" s="1"/>
  <c r="K407" i="11"/>
  <c r="I407" i="11"/>
  <c r="B407" i="11" s="1"/>
  <c r="J407" i="11"/>
  <c r="B406" i="11"/>
  <c r="F406" i="11" s="1"/>
  <c r="A409" i="11" l="1"/>
  <c r="E408" i="11"/>
  <c r="L408" i="11"/>
  <c r="K408" i="11"/>
  <c r="D408" i="11" s="1"/>
  <c r="I408" i="11"/>
  <c r="B408" i="11" s="1"/>
  <c r="J408" i="11"/>
  <c r="M408" i="11" s="1"/>
  <c r="M407" i="11"/>
  <c r="C407" i="11"/>
  <c r="F407" i="11" s="1"/>
  <c r="C408" i="11" l="1"/>
  <c r="F408" i="11" s="1"/>
  <c r="B409" i="11"/>
  <c r="A410" i="11"/>
  <c r="K409" i="11"/>
  <c r="D409" i="11" s="1"/>
  <c r="I409" i="11"/>
  <c r="L409" i="11"/>
  <c r="E409" i="11" s="1"/>
  <c r="J409" i="11"/>
  <c r="M409" i="11" s="1"/>
  <c r="A411" i="11" l="1"/>
  <c r="I410" i="11"/>
  <c r="B410" i="11" s="1"/>
  <c r="L410" i="11"/>
  <c r="E410" i="11" s="1"/>
  <c r="K410" i="11"/>
  <c r="D410" i="11" s="1"/>
  <c r="J410" i="11"/>
  <c r="C409" i="11"/>
  <c r="F409" i="11" s="1"/>
  <c r="B411" i="11" l="1"/>
  <c r="A412" i="11"/>
  <c r="E411" i="11"/>
  <c r="L411" i="11"/>
  <c r="K411" i="11"/>
  <c r="D411" i="11" s="1"/>
  <c r="I411" i="11"/>
  <c r="J411" i="11"/>
  <c r="M411" i="11" s="1"/>
  <c r="M410" i="11"/>
  <c r="C410" i="11"/>
  <c r="F410" i="11" s="1"/>
  <c r="A413" i="11" l="1"/>
  <c r="L412" i="11"/>
  <c r="E412" i="11" s="1"/>
  <c r="K412" i="11"/>
  <c r="D412" i="11" s="1"/>
  <c r="I412" i="11"/>
  <c r="B412" i="11" s="1"/>
  <c r="J412" i="11"/>
  <c r="C411" i="11"/>
  <c r="F411" i="11" s="1"/>
  <c r="A414" i="11" l="1"/>
  <c r="E413" i="11"/>
  <c r="K413" i="11"/>
  <c r="D413" i="11" s="1"/>
  <c r="I413" i="11"/>
  <c r="B413" i="11" s="1"/>
  <c r="L413" i="11"/>
  <c r="J413" i="11"/>
  <c r="M412" i="11"/>
  <c r="C412" i="11"/>
  <c r="F412" i="11" s="1"/>
  <c r="A415" i="11" l="1"/>
  <c r="C414" i="11"/>
  <c r="I414" i="11"/>
  <c r="B414" i="11" s="1"/>
  <c r="L414" i="11"/>
  <c r="E414" i="11" s="1"/>
  <c r="K414" i="11"/>
  <c r="D414" i="11" s="1"/>
  <c r="J414" i="11"/>
  <c r="M414" i="11" s="1"/>
  <c r="M413" i="11"/>
  <c r="C413" i="11"/>
  <c r="F413" i="11" s="1"/>
  <c r="F414" i="11" l="1"/>
  <c r="B415" i="11"/>
  <c r="A416" i="11"/>
  <c r="C415" i="11"/>
  <c r="L415" i="11"/>
  <c r="E415" i="11" s="1"/>
  <c r="K415" i="11"/>
  <c r="D415" i="11" s="1"/>
  <c r="I415" i="11"/>
  <c r="J415" i="11"/>
  <c r="M415" i="11" s="1"/>
  <c r="F415" i="11" l="1"/>
  <c r="A417" i="11"/>
  <c r="E416" i="11"/>
  <c r="L416" i="11"/>
  <c r="K416" i="11"/>
  <c r="D416" i="11" s="1"/>
  <c r="I416" i="11"/>
  <c r="B416" i="11" s="1"/>
  <c r="J416" i="11"/>
  <c r="M416" i="11" s="1"/>
  <c r="A418" i="11" l="1"/>
  <c r="E417" i="11"/>
  <c r="K417" i="11"/>
  <c r="D417" i="11" s="1"/>
  <c r="I417" i="11"/>
  <c r="C417" i="11" s="1"/>
  <c r="L417" i="11"/>
  <c r="J417" i="11"/>
  <c r="C416" i="11"/>
  <c r="F416" i="11" s="1"/>
  <c r="A419" i="11" l="1"/>
  <c r="I418" i="11"/>
  <c r="B418" i="11" s="1"/>
  <c r="L418" i="11"/>
  <c r="E418" i="11" s="1"/>
  <c r="K418" i="11"/>
  <c r="D418" i="11" s="1"/>
  <c r="J418" i="11"/>
  <c r="B417" i="11"/>
  <c r="F417" i="11" s="1"/>
  <c r="M417" i="11"/>
  <c r="B419" i="11" l="1"/>
  <c r="A420" i="11"/>
  <c r="E419" i="11"/>
  <c r="L419" i="11"/>
  <c r="K419" i="11"/>
  <c r="D419" i="11" s="1"/>
  <c r="I419" i="11"/>
  <c r="J419" i="11"/>
  <c r="M419" i="11" s="1"/>
  <c r="M418" i="11"/>
  <c r="C418" i="11"/>
  <c r="F418" i="11" s="1"/>
  <c r="A421" i="11" l="1"/>
  <c r="E420" i="11"/>
  <c r="D420" i="11"/>
  <c r="L420" i="11"/>
  <c r="K420" i="11"/>
  <c r="I420" i="11"/>
  <c r="B420" i="11" s="1"/>
  <c r="J420" i="11"/>
  <c r="C419" i="11"/>
  <c r="F419" i="11" s="1"/>
  <c r="A422" i="11" l="1"/>
  <c r="E421" i="11"/>
  <c r="K421" i="11"/>
  <c r="D421" i="11" s="1"/>
  <c r="I421" i="11"/>
  <c r="B421" i="11" s="1"/>
  <c r="L421" i="11"/>
  <c r="J421" i="11"/>
  <c r="M420" i="11"/>
  <c r="C420" i="11"/>
  <c r="F420" i="11" s="1"/>
  <c r="A423" i="11" l="1"/>
  <c r="I422" i="11"/>
  <c r="B422" i="11" s="1"/>
  <c r="L422" i="11"/>
  <c r="E422" i="11" s="1"/>
  <c r="K422" i="11"/>
  <c r="D422" i="11" s="1"/>
  <c r="J422" i="11"/>
  <c r="M421" i="11"/>
  <c r="C421" i="11"/>
  <c r="F421" i="11" s="1"/>
  <c r="B423" i="11" l="1"/>
  <c r="A424" i="11"/>
  <c r="L423" i="11"/>
  <c r="E423" i="11" s="1"/>
  <c r="K423" i="11"/>
  <c r="D423" i="11" s="1"/>
  <c r="I423" i="11"/>
  <c r="J423" i="11"/>
  <c r="M423" i="11" s="1"/>
  <c r="M422" i="11"/>
  <c r="C422" i="11"/>
  <c r="F422" i="11" s="1"/>
  <c r="A425" i="11" l="1"/>
  <c r="E424" i="11"/>
  <c r="L424" i="11"/>
  <c r="K424" i="11"/>
  <c r="D424" i="11" s="1"/>
  <c r="I424" i="11"/>
  <c r="B424" i="11" s="1"/>
  <c r="J424" i="11"/>
  <c r="C423" i="11"/>
  <c r="F423" i="11"/>
  <c r="A426" i="11" l="1"/>
  <c r="E425" i="11"/>
  <c r="K425" i="11"/>
  <c r="D425" i="11" s="1"/>
  <c r="I425" i="11"/>
  <c r="B425" i="11" s="1"/>
  <c r="L425" i="11"/>
  <c r="J425" i="11"/>
  <c r="M424" i="11"/>
  <c r="C424" i="11"/>
  <c r="F424" i="11" s="1"/>
  <c r="A427" i="11" l="1"/>
  <c r="I426" i="11"/>
  <c r="B426" i="11" s="1"/>
  <c r="L426" i="11"/>
  <c r="E426" i="11" s="1"/>
  <c r="K426" i="11"/>
  <c r="D426" i="11" s="1"/>
  <c r="J426" i="11"/>
  <c r="M425" i="11"/>
  <c r="C425" i="11"/>
  <c r="F425" i="11" s="1"/>
  <c r="B427" i="11" l="1"/>
  <c r="A428" i="11"/>
  <c r="L427" i="11"/>
  <c r="E427" i="11" s="1"/>
  <c r="K427" i="11"/>
  <c r="D427" i="11" s="1"/>
  <c r="I427" i="11"/>
  <c r="J427" i="11"/>
  <c r="M427" i="11" s="1"/>
  <c r="M426" i="11"/>
  <c r="C426" i="11"/>
  <c r="F426" i="11" s="1"/>
  <c r="A429" i="11" l="1"/>
  <c r="L428" i="11"/>
  <c r="E428" i="11" s="1"/>
  <c r="K428" i="11"/>
  <c r="D428" i="11" s="1"/>
  <c r="I428" i="11"/>
  <c r="B428" i="11" s="1"/>
  <c r="J428" i="11"/>
  <c r="M428" i="11" s="1"/>
  <c r="C427" i="11"/>
  <c r="F427" i="11" s="1"/>
  <c r="B429" i="11" l="1"/>
  <c r="A430" i="11"/>
  <c r="E429" i="11"/>
  <c r="K429" i="11"/>
  <c r="D429" i="11" s="1"/>
  <c r="I429" i="11"/>
  <c r="C429" i="11" s="1"/>
  <c r="L429" i="11"/>
  <c r="J429" i="11"/>
  <c r="C428" i="11"/>
  <c r="F428" i="11" s="1"/>
  <c r="A431" i="11" l="1"/>
  <c r="I430" i="11"/>
  <c r="B430" i="11" s="1"/>
  <c r="L430" i="11"/>
  <c r="E430" i="11" s="1"/>
  <c r="K430" i="11"/>
  <c r="D430" i="11" s="1"/>
  <c r="J430" i="11"/>
  <c r="F429" i="11"/>
  <c r="M429" i="11"/>
  <c r="A432" i="11" l="1"/>
  <c r="B431" i="11"/>
  <c r="E431" i="11"/>
  <c r="L431" i="11"/>
  <c r="K431" i="11"/>
  <c r="D431" i="11" s="1"/>
  <c r="I431" i="11"/>
  <c r="J431" i="11"/>
  <c r="M431" i="11" s="1"/>
  <c r="M430" i="11"/>
  <c r="C430" i="11"/>
  <c r="F430" i="11" s="1"/>
  <c r="A433" i="11" l="1"/>
  <c r="B432" i="11"/>
  <c r="K432" i="11"/>
  <c r="D432" i="11" s="1"/>
  <c r="L432" i="11"/>
  <c r="E432" i="11" s="1"/>
  <c r="I432" i="11"/>
  <c r="C432" i="11" s="1"/>
  <c r="J432" i="11"/>
  <c r="M432" i="11" s="1"/>
  <c r="C431" i="11"/>
  <c r="F431" i="11" s="1"/>
  <c r="C433" i="11" l="1"/>
  <c r="A434" i="11"/>
  <c r="E433" i="11"/>
  <c r="L433" i="11"/>
  <c r="I433" i="11"/>
  <c r="B433" i="11" s="1"/>
  <c r="K433" i="11"/>
  <c r="D433" i="11" s="1"/>
  <c r="J433" i="11"/>
  <c r="F432" i="11"/>
  <c r="F433" i="11" l="1"/>
  <c r="D434" i="11"/>
  <c r="A435" i="11"/>
  <c r="L434" i="11"/>
  <c r="E434" i="11" s="1"/>
  <c r="I434" i="11"/>
  <c r="C434" i="11" s="1"/>
  <c r="K434" i="11"/>
  <c r="J434" i="11"/>
  <c r="M433" i="11"/>
  <c r="B434" i="11" l="1"/>
  <c r="F434" i="11" s="1"/>
  <c r="M434" i="11"/>
  <c r="C435" i="11"/>
  <c r="A436" i="11"/>
  <c r="E435" i="11"/>
  <c r="K435" i="11"/>
  <c r="D435" i="11" s="1"/>
  <c r="L435" i="11"/>
  <c r="I435" i="11"/>
  <c r="B435" i="11" s="1"/>
  <c r="F435" i="11" s="1"/>
  <c r="J435" i="11"/>
  <c r="M435" i="11" s="1"/>
  <c r="A437" i="11" l="1"/>
  <c r="L436" i="11"/>
  <c r="E436" i="11" s="1"/>
  <c r="I436" i="11"/>
  <c r="C436" i="11" s="1"/>
  <c r="K436" i="11"/>
  <c r="D436" i="11" s="1"/>
  <c r="J436" i="11"/>
  <c r="C437" i="11" l="1"/>
  <c r="A438" i="11"/>
  <c r="L437" i="11"/>
  <c r="E437" i="11" s="1"/>
  <c r="I437" i="11"/>
  <c r="B437" i="11" s="1"/>
  <c r="F437" i="11" s="1"/>
  <c r="K437" i="11"/>
  <c r="D437" i="11" s="1"/>
  <c r="J437" i="11"/>
  <c r="B436" i="11"/>
  <c r="F436" i="11" s="1"/>
  <c r="M436" i="11"/>
  <c r="A439" i="11" l="1"/>
  <c r="L438" i="11"/>
  <c r="E438" i="11" s="1"/>
  <c r="I438" i="11"/>
  <c r="C438" i="11" s="1"/>
  <c r="K438" i="11"/>
  <c r="D438" i="11" s="1"/>
  <c r="J438" i="11"/>
  <c r="M437" i="11"/>
  <c r="A440" i="11" l="1"/>
  <c r="K439" i="11"/>
  <c r="D439" i="11" s="1"/>
  <c r="L439" i="11"/>
  <c r="E439" i="11" s="1"/>
  <c r="I439" i="11"/>
  <c r="C439" i="11" s="1"/>
  <c r="J439" i="11"/>
  <c r="B438" i="11"/>
  <c r="F438" i="11" s="1"/>
  <c r="M438" i="11"/>
  <c r="B439" i="11" l="1"/>
  <c r="F439" i="11" s="1"/>
  <c r="D440" i="11"/>
  <c r="B440" i="11"/>
  <c r="A441" i="11"/>
  <c r="L440" i="11"/>
  <c r="E440" i="11" s="1"/>
  <c r="I440" i="11"/>
  <c r="C440" i="11" s="1"/>
  <c r="K440" i="11"/>
  <c r="J440" i="11"/>
  <c r="M439" i="11"/>
  <c r="F440" i="11" l="1"/>
  <c r="M440" i="11"/>
  <c r="D441" i="11"/>
  <c r="C441" i="11"/>
  <c r="A442" i="11"/>
  <c r="L441" i="11"/>
  <c r="E441" i="11" s="1"/>
  <c r="I441" i="11"/>
  <c r="B441" i="11" s="1"/>
  <c r="F441" i="11" s="1"/>
  <c r="K441" i="11"/>
  <c r="J441" i="11"/>
  <c r="M441" i="11" s="1"/>
  <c r="D442" i="11" l="1"/>
  <c r="C442" i="11"/>
  <c r="A443" i="11"/>
  <c r="L442" i="11"/>
  <c r="E442" i="11" s="1"/>
  <c r="I442" i="11"/>
  <c r="B442" i="11" s="1"/>
  <c r="K442" i="11"/>
  <c r="J442" i="11"/>
  <c r="M442" i="11" s="1"/>
  <c r="F442" i="11" l="1"/>
  <c r="C443" i="11"/>
  <c r="B443" i="11"/>
  <c r="A444" i="11"/>
  <c r="K443" i="11"/>
  <c r="D443" i="11" s="1"/>
  <c r="L443" i="11"/>
  <c r="E443" i="11" s="1"/>
  <c r="I443" i="11"/>
  <c r="J443" i="11"/>
  <c r="M443" i="11" s="1"/>
  <c r="F443" i="11" l="1"/>
  <c r="D444" i="11"/>
  <c r="A445" i="11"/>
  <c r="L444" i="11"/>
  <c r="E444" i="11" s="1"/>
  <c r="I444" i="11"/>
  <c r="C444" i="11" s="1"/>
  <c r="K444" i="11"/>
  <c r="J444" i="11"/>
  <c r="B444" i="11" l="1"/>
  <c r="F444" i="11" s="1"/>
  <c r="M444" i="11"/>
  <c r="D445" i="11"/>
  <c r="A446" i="11"/>
  <c r="L445" i="11"/>
  <c r="E445" i="11" s="1"/>
  <c r="I445" i="11"/>
  <c r="B445" i="11" s="1"/>
  <c r="K445" i="11"/>
  <c r="J445" i="11"/>
  <c r="M445" i="11" s="1"/>
  <c r="C445" i="11" l="1"/>
  <c r="F445" i="11" s="1"/>
  <c r="D446" i="11"/>
  <c r="A447" i="11"/>
  <c r="E446" i="11"/>
  <c r="L446" i="11"/>
  <c r="I446" i="11"/>
  <c r="B446" i="11" s="1"/>
  <c r="K446" i="11"/>
  <c r="J446" i="11"/>
  <c r="M446" i="11" s="1"/>
  <c r="C446" i="11" l="1"/>
  <c r="F446" i="11" s="1"/>
  <c r="A448" i="11"/>
  <c r="E447" i="11"/>
  <c r="K447" i="11"/>
  <c r="D447" i="11" s="1"/>
  <c r="L447" i="11"/>
  <c r="I447" i="11"/>
  <c r="B447" i="11" s="1"/>
  <c r="J447" i="11"/>
  <c r="M447" i="11" s="1"/>
  <c r="C447" i="11" l="1"/>
  <c r="F447" i="11" s="1"/>
  <c r="A449" i="11"/>
  <c r="L448" i="11"/>
  <c r="E448" i="11" s="1"/>
  <c r="I448" i="11"/>
  <c r="B448" i="11" s="1"/>
  <c r="K448" i="11"/>
  <c r="D448" i="11" s="1"/>
  <c r="J448" i="11"/>
  <c r="C448" i="11" l="1"/>
  <c r="F448" i="11" s="1"/>
  <c r="M448" i="11"/>
  <c r="A450" i="11"/>
  <c r="E449" i="11"/>
  <c r="L449" i="11"/>
  <c r="I449" i="11"/>
  <c r="C449" i="11" s="1"/>
  <c r="K449" i="11"/>
  <c r="D449" i="11" s="1"/>
  <c r="J449" i="11"/>
  <c r="M449" i="11" s="1"/>
  <c r="B450" i="11" l="1"/>
  <c r="A451" i="11"/>
  <c r="L450" i="11"/>
  <c r="E450" i="11" s="1"/>
  <c r="I450" i="11"/>
  <c r="C450" i="11" s="1"/>
  <c r="K450" i="11"/>
  <c r="D450" i="11" s="1"/>
  <c r="J450" i="11"/>
  <c r="B449" i="11"/>
  <c r="F449" i="11" s="1"/>
  <c r="F450" i="11" l="1"/>
  <c r="D451" i="11"/>
  <c r="A452" i="11"/>
  <c r="E451" i="11"/>
  <c r="K451" i="11"/>
  <c r="L451" i="11"/>
  <c r="I451" i="11"/>
  <c r="C451" i="11" s="1"/>
  <c r="J451" i="11"/>
  <c r="M451" i="11" s="1"/>
  <c r="M450" i="11"/>
  <c r="B451" i="11" l="1"/>
  <c r="F451" i="11" s="1"/>
  <c r="B452" i="11"/>
  <c r="A453" i="11"/>
  <c r="L452" i="11"/>
  <c r="E452" i="11" s="1"/>
  <c r="I452" i="11"/>
  <c r="C452" i="11" s="1"/>
  <c r="K452" i="11"/>
  <c r="D452" i="11" s="1"/>
  <c r="J452" i="11"/>
  <c r="F452" i="11" l="1"/>
  <c r="M452" i="11"/>
  <c r="A454" i="11"/>
  <c r="D453" i="11"/>
  <c r="L453" i="11"/>
  <c r="E453" i="11" s="1"/>
  <c r="I453" i="11"/>
  <c r="C453" i="11" s="1"/>
  <c r="K453" i="11"/>
  <c r="J453" i="11"/>
  <c r="M453" i="11" l="1"/>
  <c r="A455" i="11"/>
  <c r="E454" i="11"/>
  <c r="I454" i="11"/>
  <c r="B454" i="11" s="1"/>
  <c r="K454" i="11"/>
  <c r="D454" i="11" s="1"/>
  <c r="L454" i="11"/>
  <c r="J454" i="11"/>
  <c r="B453" i="11"/>
  <c r="F453" i="11" s="1"/>
  <c r="B455" i="11" l="1"/>
  <c r="A456" i="11"/>
  <c r="K455" i="11"/>
  <c r="D455" i="11" s="1"/>
  <c r="L455" i="11"/>
  <c r="E455" i="11" s="1"/>
  <c r="I455" i="11"/>
  <c r="J455" i="11"/>
  <c r="M455" i="11" s="1"/>
  <c r="M454" i="11"/>
  <c r="C454" i="11"/>
  <c r="F454" i="11" s="1"/>
  <c r="A457" i="11" l="1"/>
  <c r="E456" i="11"/>
  <c r="L456" i="11"/>
  <c r="I456" i="11"/>
  <c r="B456" i="11" s="1"/>
  <c r="K456" i="11"/>
  <c r="D456" i="11" s="1"/>
  <c r="J456" i="11"/>
  <c r="C455" i="11"/>
  <c r="F455" i="11" s="1"/>
  <c r="A458" i="11" l="1"/>
  <c r="E457" i="11"/>
  <c r="I457" i="11"/>
  <c r="B457" i="11" s="1"/>
  <c r="K457" i="11"/>
  <c r="D457" i="11" s="1"/>
  <c r="L457" i="11"/>
  <c r="J457" i="11"/>
  <c r="M456" i="11"/>
  <c r="C456" i="11"/>
  <c r="F456" i="11" s="1"/>
  <c r="A459" i="11" l="1"/>
  <c r="E458" i="11"/>
  <c r="I458" i="11"/>
  <c r="C458" i="11" s="1"/>
  <c r="K458" i="11"/>
  <c r="D458" i="11" s="1"/>
  <c r="L458" i="11"/>
  <c r="J458" i="11"/>
  <c r="M457" i="11"/>
  <c r="C457" i="11"/>
  <c r="F457" i="11" s="1"/>
  <c r="B458" i="11" l="1"/>
  <c r="F458" i="11" s="1"/>
  <c r="B459" i="11"/>
  <c r="A460" i="11"/>
  <c r="C459" i="11"/>
  <c r="K459" i="11"/>
  <c r="D459" i="11" s="1"/>
  <c r="L459" i="11"/>
  <c r="E459" i="11" s="1"/>
  <c r="I459" i="11"/>
  <c r="J459" i="11"/>
  <c r="M459" i="11" s="1"/>
  <c r="M458" i="11"/>
  <c r="A461" i="11" l="1"/>
  <c r="E460" i="11"/>
  <c r="D460" i="11"/>
  <c r="L460" i="11"/>
  <c r="I460" i="11"/>
  <c r="B460" i="11" s="1"/>
  <c r="K460" i="11"/>
  <c r="J460" i="11"/>
  <c r="F459" i="11"/>
  <c r="A462" i="11" l="1"/>
  <c r="E461" i="11"/>
  <c r="I461" i="11"/>
  <c r="C461" i="11" s="1"/>
  <c r="K461" i="11"/>
  <c r="D461" i="11" s="1"/>
  <c r="L461" i="11"/>
  <c r="J461" i="11"/>
  <c r="M460" i="11"/>
  <c r="C460" i="11"/>
  <c r="F460" i="11" s="1"/>
  <c r="B461" i="11" l="1"/>
  <c r="F461" i="11" s="1"/>
  <c r="A463" i="11"/>
  <c r="E462" i="11"/>
  <c r="I462" i="11"/>
  <c r="B462" i="11" s="1"/>
  <c r="K462" i="11"/>
  <c r="D462" i="11" s="1"/>
  <c r="L462" i="11"/>
  <c r="J462" i="11"/>
  <c r="M461" i="11"/>
  <c r="M462" i="11" l="1"/>
  <c r="C462" i="11"/>
  <c r="F462" i="11" s="1"/>
  <c r="A464" i="11"/>
  <c r="D463" i="11"/>
  <c r="K463" i="11"/>
  <c r="L463" i="11"/>
  <c r="E463" i="11" s="1"/>
  <c r="I463" i="11"/>
  <c r="C463" i="11" s="1"/>
  <c r="J463" i="11"/>
  <c r="B463" i="11" l="1"/>
  <c r="F463" i="11" s="1"/>
  <c r="M463" i="11"/>
  <c r="B464" i="11"/>
  <c r="A465" i="11"/>
  <c r="C464" i="11"/>
  <c r="L464" i="11"/>
  <c r="E464" i="11" s="1"/>
  <c r="I464" i="11"/>
  <c r="K464" i="11"/>
  <c r="D464" i="11" s="1"/>
  <c r="J464" i="11"/>
  <c r="M464" i="11" s="1"/>
  <c r="A466" i="11" l="1"/>
  <c r="E465" i="11"/>
  <c r="L465" i="11"/>
  <c r="I465" i="11"/>
  <c r="B465" i="11" s="1"/>
  <c r="K465" i="11"/>
  <c r="D465" i="11" s="1"/>
  <c r="J465" i="11"/>
  <c r="F464" i="11"/>
  <c r="A467" i="11" l="1"/>
  <c r="L466" i="11"/>
  <c r="E466" i="11" s="1"/>
  <c r="I466" i="11"/>
  <c r="B466" i="11" s="1"/>
  <c r="K466" i="11"/>
  <c r="D466" i="11" s="1"/>
  <c r="J466" i="11"/>
  <c r="M465" i="11"/>
  <c r="C465" i="11"/>
  <c r="F465" i="11" s="1"/>
  <c r="A468" i="11" l="1"/>
  <c r="E467" i="11"/>
  <c r="C467" i="11"/>
  <c r="K467" i="11"/>
  <c r="D467" i="11" s="1"/>
  <c r="L467" i="11"/>
  <c r="I467" i="11"/>
  <c r="B467" i="11" s="1"/>
  <c r="F467" i="11" s="1"/>
  <c r="J467" i="11"/>
  <c r="M467" i="11" s="1"/>
  <c r="M466" i="11"/>
  <c r="C466" i="11"/>
  <c r="F466" i="11" s="1"/>
  <c r="A469" i="11" l="1"/>
  <c r="I468" i="11"/>
  <c r="B468" i="11" s="1"/>
  <c r="K468" i="11"/>
  <c r="D468" i="11" s="1"/>
  <c r="L468" i="11"/>
  <c r="E468" i="11" s="1"/>
  <c r="J468" i="11"/>
  <c r="A470" i="11" l="1"/>
  <c r="E469" i="11"/>
  <c r="L469" i="11"/>
  <c r="I469" i="11"/>
  <c r="B469" i="11" s="1"/>
  <c r="K469" i="11"/>
  <c r="D469" i="11" s="1"/>
  <c r="J469" i="11"/>
  <c r="M468" i="11"/>
  <c r="C468" i="11"/>
  <c r="F468" i="11" s="1"/>
  <c r="A471" i="11" l="1"/>
  <c r="E470" i="11"/>
  <c r="I470" i="11"/>
  <c r="B470" i="11" s="1"/>
  <c r="K470" i="11"/>
  <c r="D470" i="11" s="1"/>
  <c r="L470" i="11"/>
  <c r="J470" i="11"/>
  <c r="C469" i="11"/>
  <c r="F469" i="11" s="1"/>
  <c r="M469" i="11"/>
  <c r="B471" i="11" l="1"/>
  <c r="A472" i="11"/>
  <c r="K471" i="11"/>
  <c r="D471" i="11" s="1"/>
  <c r="L471" i="11"/>
  <c r="E471" i="11" s="1"/>
  <c r="I471" i="11"/>
  <c r="J471" i="11"/>
  <c r="M471" i="11" s="1"/>
  <c r="M470" i="11"/>
  <c r="C470" i="11"/>
  <c r="F470" i="11" s="1"/>
  <c r="A473" i="11" l="1"/>
  <c r="D472" i="11"/>
  <c r="L472" i="11"/>
  <c r="E472" i="11" s="1"/>
  <c r="I472" i="11"/>
  <c r="B472" i="11" s="1"/>
  <c r="K472" i="11"/>
  <c r="J472" i="11"/>
  <c r="C471" i="11"/>
  <c r="F471" i="11" s="1"/>
  <c r="A474" i="11" l="1"/>
  <c r="E473" i="11"/>
  <c r="I473" i="11"/>
  <c r="B473" i="11" s="1"/>
  <c r="K473" i="11"/>
  <c r="D473" i="11" s="1"/>
  <c r="L473" i="11"/>
  <c r="J473" i="11"/>
  <c r="M472" i="11"/>
  <c r="C472" i="11"/>
  <c r="F472" i="11" s="1"/>
  <c r="A475" i="11" l="1"/>
  <c r="E474" i="11"/>
  <c r="I474" i="11"/>
  <c r="C474" i="11" s="1"/>
  <c r="K474" i="11"/>
  <c r="D474" i="11" s="1"/>
  <c r="L474" i="11"/>
  <c r="J474" i="11"/>
  <c r="M473" i="11"/>
  <c r="C473" i="11"/>
  <c r="F473" i="11" s="1"/>
  <c r="B474" i="11" l="1"/>
  <c r="F474" i="11" s="1"/>
  <c r="A476" i="11"/>
  <c r="K475" i="11"/>
  <c r="D475" i="11" s="1"/>
  <c r="L475" i="11"/>
  <c r="E475" i="11" s="1"/>
  <c r="I475" i="11"/>
  <c r="B475" i="11" s="1"/>
  <c r="J475" i="11"/>
  <c r="M474" i="11"/>
  <c r="A477" i="11" l="1"/>
  <c r="E476" i="11"/>
  <c r="I476" i="11"/>
  <c r="C476" i="11" s="1"/>
  <c r="K476" i="11"/>
  <c r="D476" i="11" s="1"/>
  <c r="L476" i="11"/>
  <c r="J476" i="11"/>
  <c r="M475" i="11"/>
  <c r="C475" i="11"/>
  <c r="F475" i="11" s="1"/>
  <c r="B476" i="11" l="1"/>
  <c r="F476" i="11" s="1"/>
  <c r="A478" i="11"/>
  <c r="E477" i="11"/>
  <c r="L477" i="11"/>
  <c r="I477" i="11"/>
  <c r="B477" i="11" s="1"/>
  <c r="K477" i="11"/>
  <c r="D477" i="11" s="1"/>
  <c r="J477" i="11"/>
  <c r="M476" i="11"/>
  <c r="B478" i="11" l="1"/>
  <c r="A479" i="11"/>
  <c r="I478" i="11"/>
  <c r="C478" i="11" s="1"/>
  <c r="K478" i="11"/>
  <c r="D478" i="11" s="1"/>
  <c r="L478" i="11"/>
  <c r="E478" i="11" s="1"/>
  <c r="J478" i="11"/>
  <c r="M477" i="11"/>
  <c r="C477" i="11"/>
  <c r="F477" i="11" s="1"/>
  <c r="F478" i="11" l="1"/>
  <c r="B479" i="11"/>
  <c r="A480" i="11"/>
  <c r="K479" i="11"/>
  <c r="D479" i="11" s="1"/>
  <c r="L479" i="11"/>
  <c r="E479" i="11" s="1"/>
  <c r="I479" i="11"/>
  <c r="J479" i="11"/>
  <c r="M479" i="11" s="1"/>
  <c r="M478" i="11"/>
  <c r="A481" i="11" l="1"/>
  <c r="E480" i="11"/>
  <c r="L480" i="11"/>
  <c r="I480" i="11"/>
  <c r="C480" i="11" s="1"/>
  <c r="K480" i="11"/>
  <c r="D480" i="11" s="1"/>
  <c r="J480" i="11"/>
  <c r="C479" i="11"/>
  <c r="F479" i="11" s="1"/>
  <c r="B480" i="11" l="1"/>
  <c r="F480" i="11" s="1"/>
  <c r="A482" i="11"/>
  <c r="L481" i="11"/>
  <c r="E481" i="11" s="1"/>
  <c r="I481" i="11"/>
  <c r="B481" i="11" s="1"/>
  <c r="K481" i="11"/>
  <c r="D481" i="11" s="1"/>
  <c r="J481" i="11"/>
  <c r="M480" i="11"/>
  <c r="A483" i="11" l="1"/>
  <c r="I482" i="11"/>
  <c r="B482" i="11" s="1"/>
  <c r="K482" i="11"/>
  <c r="D482" i="11" s="1"/>
  <c r="L482" i="11"/>
  <c r="E482" i="11" s="1"/>
  <c r="J482" i="11"/>
  <c r="M481" i="11"/>
  <c r="C481" i="11"/>
  <c r="F481" i="11" s="1"/>
  <c r="B483" i="11" l="1"/>
  <c r="A484" i="11"/>
  <c r="K483" i="11"/>
  <c r="D483" i="11" s="1"/>
  <c r="L483" i="11"/>
  <c r="E483" i="11" s="1"/>
  <c r="I483" i="11"/>
  <c r="J483" i="11"/>
  <c r="M483" i="11" s="1"/>
  <c r="M482" i="11"/>
  <c r="C482" i="11"/>
  <c r="F482" i="11" s="1"/>
  <c r="A485" i="11" l="1"/>
  <c r="E484" i="11"/>
  <c r="L484" i="11"/>
  <c r="I484" i="11"/>
  <c r="C484" i="11" s="1"/>
  <c r="K484" i="11"/>
  <c r="D484" i="11" s="1"/>
  <c r="J484" i="11"/>
  <c r="C483" i="11"/>
  <c r="F483" i="11" s="1"/>
  <c r="A486" i="11" l="1"/>
  <c r="E485" i="11"/>
  <c r="L485" i="11"/>
  <c r="I485" i="11"/>
  <c r="C485" i="11" s="1"/>
  <c r="K485" i="11"/>
  <c r="D485" i="11" s="1"/>
  <c r="J485" i="11"/>
  <c r="B484" i="11"/>
  <c r="F484" i="11" s="1"/>
  <c r="M484" i="11"/>
  <c r="B485" i="11" l="1"/>
  <c r="F485" i="11" s="1"/>
  <c r="A487" i="11"/>
  <c r="C486" i="11"/>
  <c r="I486" i="11"/>
  <c r="B486" i="11" s="1"/>
  <c r="F486" i="11" s="1"/>
  <c r="K486" i="11"/>
  <c r="D486" i="11" s="1"/>
  <c r="L486" i="11"/>
  <c r="E486" i="11" s="1"/>
  <c r="J486" i="11"/>
  <c r="M486" i="11" s="1"/>
  <c r="M485" i="11"/>
  <c r="A488" i="11" l="1"/>
  <c r="K487" i="11"/>
  <c r="D487" i="11" s="1"/>
  <c r="L487" i="11"/>
  <c r="E487" i="11" s="1"/>
  <c r="I487" i="11"/>
  <c r="C487" i="11" s="1"/>
  <c r="J487" i="11"/>
  <c r="A489" i="11" l="1"/>
  <c r="E488" i="11"/>
  <c r="I488" i="11"/>
  <c r="C488" i="11" s="1"/>
  <c r="K488" i="11"/>
  <c r="D488" i="11" s="1"/>
  <c r="L488" i="11"/>
  <c r="J488" i="11"/>
  <c r="M488" i="11" s="1"/>
  <c r="B487" i="11"/>
  <c r="F487" i="11" s="1"/>
  <c r="M487" i="11"/>
  <c r="B488" i="11" l="1"/>
  <c r="F488" i="11" s="1"/>
  <c r="A490" i="11"/>
  <c r="L489" i="11"/>
  <c r="E489" i="11" s="1"/>
  <c r="I489" i="11"/>
  <c r="B489" i="11" s="1"/>
  <c r="K489" i="11"/>
  <c r="D489" i="11" s="1"/>
  <c r="J489" i="11"/>
  <c r="D490" i="11" l="1"/>
  <c r="A491" i="11"/>
  <c r="L490" i="11"/>
  <c r="E490" i="11" s="1"/>
  <c r="I490" i="11"/>
  <c r="C490" i="11" s="1"/>
  <c r="K490" i="11"/>
  <c r="J490" i="11"/>
  <c r="M489" i="11"/>
  <c r="C489" i="11"/>
  <c r="F489" i="11" s="1"/>
  <c r="A492" i="11" l="1"/>
  <c r="E491" i="11"/>
  <c r="C491" i="11"/>
  <c r="K491" i="11"/>
  <c r="D491" i="11" s="1"/>
  <c r="L491" i="11"/>
  <c r="I491" i="11"/>
  <c r="B491" i="11" s="1"/>
  <c r="J491" i="11"/>
  <c r="M491" i="11" s="1"/>
  <c r="B490" i="11"/>
  <c r="F490" i="11" s="1"/>
  <c r="M490" i="11"/>
  <c r="F491" i="11" l="1"/>
  <c r="D492" i="11"/>
  <c r="B492" i="11"/>
  <c r="A493" i="11"/>
  <c r="L492" i="11"/>
  <c r="E492" i="11" s="1"/>
  <c r="I492" i="11"/>
  <c r="C492" i="11" s="1"/>
  <c r="K492" i="11"/>
  <c r="J492" i="11"/>
  <c r="A494" i="11" l="1"/>
  <c r="I493" i="11"/>
  <c r="C493" i="11" s="1"/>
  <c r="K493" i="11"/>
  <c r="D493" i="11" s="1"/>
  <c r="L493" i="11"/>
  <c r="E493" i="11" s="1"/>
  <c r="J493" i="11"/>
  <c r="F492" i="11"/>
  <c r="M492" i="11"/>
  <c r="A495" i="11" l="1"/>
  <c r="I494" i="11"/>
  <c r="C494" i="11" s="1"/>
  <c r="K494" i="11"/>
  <c r="D494" i="11" s="1"/>
  <c r="L494" i="11"/>
  <c r="E494" i="11" s="1"/>
  <c r="J494" i="11"/>
  <c r="M494" i="11" s="1"/>
  <c r="B493" i="11"/>
  <c r="F493" i="11" s="1"/>
  <c r="M493" i="11"/>
  <c r="B494" i="11" l="1"/>
  <c r="F494" i="11" s="1"/>
  <c r="A496" i="11"/>
  <c r="E495" i="11"/>
  <c r="K495" i="11"/>
  <c r="D495" i="11" s="1"/>
  <c r="L495" i="11"/>
  <c r="I495" i="11"/>
  <c r="C495" i="11" s="1"/>
  <c r="J495" i="11"/>
  <c r="A497" i="11" l="1"/>
  <c r="E496" i="11"/>
  <c r="L496" i="11"/>
  <c r="I496" i="11"/>
  <c r="C496" i="11" s="1"/>
  <c r="K496" i="11"/>
  <c r="D496" i="11" s="1"/>
  <c r="J496" i="11"/>
  <c r="B495" i="11"/>
  <c r="F495" i="11" s="1"/>
  <c r="M495" i="11"/>
  <c r="B496" i="11" l="1"/>
  <c r="F496" i="11" s="1"/>
  <c r="A498" i="11"/>
  <c r="I497" i="11"/>
  <c r="C497" i="11" s="1"/>
  <c r="K497" i="11"/>
  <c r="D497" i="11" s="1"/>
  <c r="L497" i="11"/>
  <c r="E497" i="11" s="1"/>
  <c r="J497" i="11"/>
  <c r="M496" i="11"/>
  <c r="A499" i="11" l="1"/>
  <c r="I498" i="11"/>
  <c r="C498" i="11" s="1"/>
  <c r="K498" i="11"/>
  <c r="D498" i="11" s="1"/>
  <c r="L498" i="11"/>
  <c r="E498" i="11" s="1"/>
  <c r="J498" i="11"/>
  <c r="M498" i="11" s="1"/>
  <c r="B497" i="11"/>
  <c r="F497" i="11" s="1"/>
  <c r="M497" i="11"/>
  <c r="B498" i="11" l="1"/>
  <c r="F498" i="11" s="1"/>
  <c r="B499" i="11"/>
  <c r="A500" i="11"/>
  <c r="K499" i="11"/>
  <c r="D499" i="11" s="1"/>
  <c r="L499" i="11"/>
  <c r="E499" i="11" s="1"/>
  <c r="I499" i="11"/>
  <c r="J499" i="11"/>
  <c r="M499" i="11" s="1"/>
  <c r="A501" i="11" l="1"/>
  <c r="E500" i="11"/>
  <c r="L500" i="11"/>
  <c r="I500" i="11"/>
  <c r="C500" i="11" s="1"/>
  <c r="K500" i="11"/>
  <c r="D500" i="11" s="1"/>
  <c r="J500" i="11"/>
  <c r="C499" i="11"/>
  <c r="F499" i="11" s="1"/>
  <c r="A502" i="11" l="1"/>
  <c r="E501" i="11"/>
  <c r="I501" i="11"/>
  <c r="C501" i="11" s="1"/>
  <c r="K501" i="11"/>
  <c r="D501" i="11" s="1"/>
  <c r="L501" i="11"/>
  <c r="J501" i="11"/>
  <c r="M501" i="11" s="1"/>
  <c r="B500" i="11"/>
  <c r="F500" i="11" s="1"/>
  <c r="M500" i="11"/>
  <c r="B501" i="11" l="1"/>
  <c r="F501" i="11" s="1"/>
  <c r="A503" i="11"/>
  <c r="C502" i="11"/>
  <c r="I502" i="11"/>
  <c r="B502" i="11" s="1"/>
  <c r="F502" i="11" s="1"/>
  <c r="K502" i="11"/>
  <c r="D502" i="11" s="1"/>
  <c r="L502" i="11"/>
  <c r="E502" i="11" s="1"/>
  <c r="J502" i="11"/>
  <c r="M502" i="11" s="1"/>
  <c r="A504" i="11" l="1"/>
  <c r="E503" i="11"/>
  <c r="K503" i="11"/>
  <c r="D503" i="11" s="1"/>
  <c r="L503" i="11"/>
  <c r="I503" i="11"/>
  <c r="C503" i="11" s="1"/>
  <c r="J503" i="11"/>
  <c r="E504" i="11" l="1"/>
  <c r="L504" i="11"/>
  <c r="I504" i="11"/>
  <c r="B504" i="11" s="1"/>
  <c r="K504" i="11"/>
  <c r="D504" i="11" s="1"/>
  <c r="J504" i="11"/>
  <c r="M504" i="11" s="1"/>
  <c r="B503" i="11"/>
  <c r="F503" i="11" s="1"/>
  <c r="M503" i="11"/>
  <c r="C504" i="11" l="1"/>
  <c r="F504" i="11" s="1"/>
</calcChain>
</file>

<file path=xl/sharedStrings.xml><?xml version="1.0" encoding="utf-8"?>
<sst xmlns="http://schemas.openxmlformats.org/spreadsheetml/2006/main" count="1246" uniqueCount="509">
  <si>
    <t>Availability</t>
  </si>
  <si>
    <t>Name</t>
  </si>
  <si>
    <t>Initials</t>
  </si>
  <si>
    <t>Email</t>
  </si>
  <si>
    <t>Phone</t>
  </si>
  <si>
    <t>Affiliation</t>
  </si>
  <si>
    <t>Notes</t>
  </si>
  <si>
    <t>Dhruval Shah</t>
  </si>
  <si>
    <t>DS</t>
  </si>
  <si>
    <t>dsi491@uregina.ca</t>
  </si>
  <si>
    <t>U Regina</t>
  </si>
  <si>
    <t>Mira Rupert</t>
  </si>
  <si>
    <t>QMR</t>
  </si>
  <si>
    <t>qmr444@uregina.ca</t>
  </si>
  <si>
    <t>Jizhong Liu</t>
  </si>
  <si>
    <t>JL</t>
  </si>
  <si>
    <t>jln098@uregina.ca</t>
  </si>
  <si>
    <t>403-397-1582</t>
  </si>
  <si>
    <t>Eric Gyabeng Fuakye</t>
  </si>
  <si>
    <t>EGF</t>
  </si>
  <si>
    <t>efk382@uregina.ca</t>
  </si>
  <si>
    <t>Gwen Grinyer</t>
  </si>
  <si>
    <t>GG</t>
  </si>
  <si>
    <t>Gwen.Grinyer@uregina.ca</t>
  </si>
  <si>
    <t>306-201-5548</t>
  </si>
  <si>
    <t>Sydney Plante</t>
  </si>
  <si>
    <t>SP</t>
  </si>
  <si>
    <t>sydneyplante@hotmail.com</t>
  </si>
  <si>
    <t>Chris Griffin</t>
  </si>
  <si>
    <t>CJG</t>
  </si>
  <si>
    <t>cgriffin@triumf.ca</t>
  </si>
  <si>
    <t>236 979 3266</t>
  </si>
  <si>
    <t>TRIUMF</t>
  </si>
  <si>
    <t>Vinzenz Bildstein</t>
  </si>
  <si>
    <t>VB</t>
  </si>
  <si>
    <t>vbildste@uoguelph.ca</t>
  </si>
  <si>
    <t>U Guelph</t>
  </si>
  <si>
    <t>Iris Dillmann</t>
  </si>
  <si>
    <t>ID</t>
  </si>
  <si>
    <t>dillmann@triumf.ca</t>
  </si>
  <si>
    <t>TRIUMF, UVic</t>
  </si>
  <si>
    <t>Carl Svensson</t>
  </si>
  <si>
    <t>CES</t>
  </si>
  <si>
    <t>sven@uoguelph.ca</t>
  </si>
  <si>
    <t>Maeve Cockshutt</t>
  </si>
  <si>
    <t>MEC</t>
  </si>
  <si>
    <t>mcockshutt@triumf.ca</t>
  </si>
  <si>
    <t>Shaun Georges</t>
  </si>
  <si>
    <t>SG</t>
  </si>
  <si>
    <t>sgeorges@triumf.ca</t>
  </si>
  <si>
    <t>Annabelle Grimes</t>
  </si>
  <si>
    <t>ALG</t>
  </si>
  <si>
    <t>agrimes@triumf.ca</t>
  </si>
  <si>
    <t>(613) 601-8456</t>
  </si>
  <si>
    <t>TRIUMF, UBC</t>
  </si>
  <si>
    <t>Ethan Geerlof</t>
  </si>
  <si>
    <t>EDG</t>
  </si>
  <si>
    <t>egeerlof@triumf.ca</t>
  </si>
  <si>
    <t>(236) 591-3054</t>
  </si>
  <si>
    <t>Whatsapp: same</t>
  </si>
  <si>
    <t>Silvia Murillo Morales</t>
  </si>
  <si>
    <t>SMM</t>
  </si>
  <si>
    <t>smurillo@triumf.ca</t>
  </si>
  <si>
    <t xml:space="preserve">TRIUMF LOCAL </t>
  </si>
  <si>
    <t>Javier R. Murias</t>
  </si>
  <si>
    <t>JRM</t>
  </si>
  <si>
    <t>jrodriguez@triumf.ca</t>
  </si>
  <si>
    <t>Whatsapp: +34 650838667</t>
  </si>
  <si>
    <t>Abraham Aungwa Avaa</t>
  </si>
  <si>
    <t>AAA</t>
  </si>
  <si>
    <t>aavaa@triumf.ca</t>
  </si>
  <si>
    <t>236-866-1589</t>
  </si>
  <si>
    <t>Addison Calder</t>
  </si>
  <si>
    <t>ABC</t>
  </si>
  <si>
    <t>addisonb@uoguelph.ca</t>
  </si>
  <si>
    <t>905-327-4409</t>
  </si>
  <si>
    <t>Ethan McCourt</t>
  </si>
  <si>
    <t>EM</t>
  </si>
  <si>
    <t>emccourt@uoguelph.ca</t>
  </si>
  <si>
    <t>Rashmi Umashankar</t>
  </si>
  <si>
    <t>RU</t>
  </si>
  <si>
    <t>rumashankar@triumf.ca</t>
  </si>
  <si>
    <t xml:space="preserve">TRIUMF/UBC </t>
  </si>
  <si>
    <t>Gordon Ball</t>
  </si>
  <si>
    <t>GCB</t>
  </si>
  <si>
    <t>ball@triumf.ca</t>
  </si>
  <si>
    <t>Victoria Vedia</t>
  </si>
  <si>
    <t>VV</t>
  </si>
  <si>
    <t>vvedia@triumf.ca</t>
  </si>
  <si>
    <t>236-978-3439</t>
  </si>
  <si>
    <t>Friday</t>
  </si>
  <si>
    <t>Wednesday</t>
  </si>
  <si>
    <t>Shift</t>
  </si>
  <si>
    <t>Time (PDT)</t>
  </si>
  <si>
    <t>May 27th</t>
  </si>
  <si>
    <t>June 1st</t>
  </si>
  <si>
    <t>OWL</t>
  </si>
  <si>
    <t>00:00-08:00</t>
  </si>
  <si>
    <t>Setup</t>
  </si>
  <si>
    <t>`</t>
  </si>
  <si>
    <t>DAY</t>
  </si>
  <si>
    <t>08:00-16:00</t>
  </si>
  <si>
    <t>ALG, JRM</t>
  </si>
  <si>
    <t>EM, GG</t>
  </si>
  <si>
    <t>---</t>
  </si>
  <si>
    <t>EVE</t>
  </si>
  <si>
    <t>16:00-00:00</t>
  </si>
  <si>
    <t>QMR, SP</t>
  </si>
  <si>
    <t>L</t>
  </si>
  <si>
    <t xml:space="preserve"> </t>
  </si>
  <si>
    <t>S2232: Delayed charged particle spectroscopy of 20Mg</t>
  </si>
  <si>
    <t>Experiment run log (green = data, blue = calibration, red = junk)</t>
  </si>
  <si>
    <t>Date</t>
  </si>
  <si>
    <t>Run Number</t>
  </si>
  <si>
    <t>Start</t>
  </si>
  <si>
    <t>Stop</t>
  </si>
  <si>
    <t>Duration</t>
  </si>
  <si>
    <t>Trigger</t>
  </si>
  <si>
    <t>Current (uA)</t>
  </si>
  <si>
    <t>Data</t>
  </si>
  <si>
    <t>RCMP</t>
  </si>
  <si>
    <t>n/a</t>
  </si>
  <si>
    <t>cal</t>
  </si>
  <si>
    <t>Triple alpha source, array closed (RCS01N and RCS04P are off)</t>
  </si>
  <si>
    <t xml:space="preserve">Triple alpha source, RCMP signal check (RCS06 disabled) </t>
  </si>
  <si>
    <t>Triple alpha source, RCMP signal check</t>
  </si>
  <si>
    <t>Triple alpha source, RCMP signal checking</t>
  </si>
  <si>
    <t>BGO</t>
  </si>
  <si>
    <t>137Cs source, BGO Gainmatching, position 13 check</t>
  </si>
  <si>
    <t>Triple alpha source, R00968</t>
  </si>
  <si>
    <t>Triple alpha source single sided, Mylar test, R00868 (Mylar off source only)</t>
  </si>
  <si>
    <t>Triple alpha source single sided, Mylar test, R00868 (0.5um Mylar installed)</t>
  </si>
  <si>
    <t>GRIFFIN</t>
  </si>
  <si>
    <t>HPGe and LaBr3 energy efficiency calibration, RCMP off, 207bl, R01197, 1.865MBq</t>
  </si>
  <si>
    <t>207Bi source, energy and efficiency calibration, RCMP off, R01197, 1.865MBq</t>
  </si>
  <si>
    <t>60Co source, energy and efficiency calibration, RCMP off, R01105, 3.82e+04Bq</t>
  </si>
  <si>
    <t>56Co source, energy and efficiency calibration, RCMP off, R01274, 300kBq</t>
  </si>
  <si>
    <t>60Co source, energy and efficiency calibration, RCMP off, R00793, 3.85e-04Bq</t>
  </si>
  <si>
    <t>133Ba source, energy and efficiency calibration, RCMP off, 3.88e+04Bq</t>
  </si>
  <si>
    <t>Alpha source, 241Am 244Cm 289Pu, verticle source holder, RCMP on, 1.11e+03Bq</t>
  </si>
  <si>
    <t>152Eu source, energy and efficiency calibration, RCMP off, R1103, 3.98e+04Bq</t>
  </si>
  <si>
    <t>152Eu source, energy and efficiency calibration, RCMP off, R1103, 3.94e+04Bq</t>
  </si>
  <si>
    <t>224Cm/13C -&gt; 16O*, energy callibration, RCMP off</t>
  </si>
  <si>
    <t>207Bi source, beta calibration, RCMP on, R00758, 4.07e+04Bq, vacuum on, face upstream</t>
  </si>
  <si>
    <t>50 uA</t>
  </si>
  <si>
    <t>Background gamma singles</t>
  </si>
  <si>
    <t>singles</t>
  </si>
  <si>
    <t>junk</t>
  </si>
  <si>
    <t>Kicker test, cup is in so no beam (1 s on, 5 s off)</t>
  </si>
  <si>
    <t>Kicker test, cup is in so no beam (continuous beam on)</t>
  </si>
  <si>
    <t>Kicker test, cup is in so no beam (test kicker cycle file)</t>
  </si>
  <si>
    <t>Kicker test, cup is in so no beam (continuous beam on) - removed RCS02P16</t>
  </si>
  <si>
    <t>data</t>
  </si>
  <si>
    <t>First 20Mg run (20Mg_short = 1s on, 5s off)</t>
  </si>
  <si>
    <t>20Mg (20Mg_short = 1s on, 5s off)</t>
  </si>
  <si>
    <t>20Na (20Mg_short = 1s on, 5s off) lasers are off so this is a Na yield test</t>
  </si>
  <si>
    <t>20Mg (20Mg_short = 1s on, 5s off) lasers are on, adjusting magnet settings online to optimize 20Mg (lasers off 12 min into run)</t>
  </si>
  <si>
    <t>20Mg (20Mg_short = 1s on, 5s off), after magnet optimization</t>
  </si>
  <si>
    <t>20Mg (20Mg_long = 55s on, 5s off), after magnet optimization</t>
  </si>
  <si>
    <t>Background</t>
  </si>
  <si>
    <t>No Beam</t>
  </si>
  <si>
    <t>This run was not auto-posted in the E-log</t>
  </si>
  <si>
    <t>20Mg (20Mg_long = 55s on, 5s off), after einzel lens breakdown</t>
  </si>
  <si>
    <t>20Mg (20Mg_long = 55s on, 5s off), after einzel lens breakdown, no protons in last 2 minutes</t>
  </si>
  <si>
    <t>20Mg (20Mg_long = 55s on, 5s off), after protons came back</t>
  </si>
  <si>
    <t>20Mg (20Mg_long = 55s on, 5s off)</t>
  </si>
  <si>
    <t>50uA</t>
  </si>
  <si>
    <t>Same as above - Ops called (Cyclotron strips on,hence beam gone and waiting on Ops)</t>
  </si>
  <si>
    <t>Test or Junk</t>
  </si>
  <si>
    <t>Test Run after beam came back</t>
  </si>
  <si>
    <t xml:space="preserve">50uA </t>
  </si>
  <si>
    <t>Magnets Tuning</t>
  </si>
  <si>
    <t>Ops need the beam, accidentally start the run</t>
  </si>
  <si>
    <t>GRG16G noisy at low energies,hot swap adc68</t>
  </si>
  <si>
    <t>Run stopped early due to increasing ratio of Na, laser experts on-site</t>
  </si>
  <si>
    <t>Magnet Tuning</t>
  </si>
  <si>
    <t>20Mg (20Mg_long = 55s on, 5s off), after detector 16 update to gains/offsets</t>
  </si>
  <si>
    <t>Magnet Tuning, protons lost</t>
  </si>
  <si>
    <t xml:space="preserve">Background, protons lost </t>
  </si>
  <si>
    <t>Background, protons briefy back on before turning off again</t>
  </si>
  <si>
    <t xml:space="preserve">Protons are back after RF isssues with Cyclotron, magnet tuning </t>
  </si>
  <si>
    <t>20Mg (20Mg_long = 55s on, 5s off) - Transmission reading by Ops</t>
  </si>
  <si>
    <t xml:space="preserve">data </t>
  </si>
  <si>
    <t>Stopped early due to frontend crash</t>
  </si>
  <si>
    <t>21Mg (20Mg_long = 2s on, 10s off)</t>
  </si>
  <si>
    <t>21Mg (20Mg_long = 25mins on, 5mins off)</t>
  </si>
  <si>
    <t>21Mg (21Mg_long = 25mins on, 5mins off)</t>
  </si>
  <si>
    <t>2024-07-14</t>
  </si>
  <si>
    <t>21Mg (21Mg_short =10s on, 10s off)</t>
  </si>
  <si>
    <t>21Mg (21Mg_long =25mins on, 5mins off)</t>
  </si>
  <si>
    <t>21Mg (21Mg_long =25mins on, 5mins off), Attenuator = x10, bias spark - large rate increase</t>
  </si>
  <si>
    <t>21Mg (21Mg_short =5s on, 10s off)</t>
  </si>
  <si>
    <t>Laser blocked, pure 21Na(wrong tape cycle stopped after5 minutes beam on)</t>
  </si>
  <si>
    <t>laser blocked, 21Na (21Mg_short =10min on, 5min off)</t>
  </si>
  <si>
    <t>Beam time finished after 3 cycles, starts collecting decays and backgrounds</t>
  </si>
  <si>
    <t>Beam intensity calculations based on the gamma-ray activity (use spectrum viewer)</t>
  </si>
  <si>
    <t>Eff (984 keV)</t>
  </si>
  <si>
    <t>Eff (1633 keV)</t>
  </si>
  <si>
    <t>BR (984 keV)</t>
  </si>
  <si>
    <t>BR (1633 keV)</t>
  </si>
  <si>
    <t xml:space="preserve">Ratio (I 20Na in beam) / </t>
  </si>
  <si>
    <t>Run</t>
  </si>
  <si>
    <t>Run Time</t>
  </si>
  <si>
    <t>N(984 keV)</t>
  </si>
  <si>
    <t>N(1633 keV)</t>
  </si>
  <si>
    <t>Duty Factor</t>
  </si>
  <si>
    <t>I (20Mg)</t>
  </si>
  <si>
    <t>I (20Na)</t>
  </si>
  <si>
    <t>I (20Na) (In-beam)</t>
  </si>
  <si>
    <t>(I 20 Mg)</t>
  </si>
  <si>
    <t>keV</t>
  </si>
  <si>
    <t>16B00A</t>
  </si>
  <si>
    <t>16G00A</t>
  </si>
  <si>
    <t>16R00A</t>
  </si>
  <si>
    <t>16W00A</t>
  </si>
  <si>
    <t>15W00A</t>
  </si>
  <si>
    <t>E1</t>
  </si>
  <si>
    <t>E2</t>
  </si>
  <si>
    <t>offset</t>
  </si>
  <si>
    <t>Eff (332 keV)</t>
  </si>
  <si>
    <t>Eff (351 keV)</t>
  </si>
  <si>
    <t>BR (332 keV)</t>
  </si>
  <si>
    <t>BR (351 keV)</t>
  </si>
  <si>
    <t xml:space="preserve">Ratio (I 21Na in beam) / </t>
  </si>
  <si>
    <t>N(332 keV)</t>
  </si>
  <si>
    <t>N(351 keV)</t>
  </si>
  <si>
    <t>I (21Mg)</t>
  </si>
  <si>
    <t>I (21Na)</t>
  </si>
  <si>
    <t>I (21Na) (In-beam)</t>
  </si>
  <si>
    <t>(I 21Mg)</t>
  </si>
  <si>
    <t>Calculations</t>
  </si>
  <si>
    <t>Quick calculations, constants, and atomic masses</t>
  </si>
  <si>
    <t>20Mg gamma spectrum from run 28263</t>
  </si>
  <si>
    <t>Isotope</t>
  </si>
  <si>
    <t>Mass (amu)</t>
  </si>
  <si>
    <t>Egamma</t>
  </si>
  <si>
    <t>No lasers</t>
  </si>
  <si>
    <t>20Mg</t>
  </si>
  <si>
    <t>delta M (amu)</t>
  </si>
  <si>
    <t>weak</t>
  </si>
  <si>
    <t>20Na</t>
  </si>
  <si>
    <t>delta M/M</t>
  </si>
  <si>
    <t>Rates</t>
  </si>
  <si>
    <t>Half-life (20Mg)</t>
  </si>
  <si>
    <t>s</t>
  </si>
  <si>
    <t>Lambda (20Mg)</t>
  </si>
  <si>
    <t>1/s</t>
  </si>
  <si>
    <t>Beam Intensity</t>
  </si>
  <si>
    <t>Mg/s</t>
  </si>
  <si>
    <t>Beam on</t>
  </si>
  <si>
    <t>Activity</t>
  </si>
  <si>
    <t>N implanted</t>
  </si>
  <si>
    <t>doublet</t>
  </si>
  <si>
    <t>Run 28262</t>
  </si>
  <si>
    <t>Run 28264</t>
  </si>
  <si>
    <t>N(984)</t>
  </si>
  <si>
    <t>N(1633)</t>
  </si>
  <si>
    <t>LaBr3</t>
  </si>
  <si>
    <t>efficiency</t>
  </si>
  <si>
    <t>40K</t>
  </si>
  <si>
    <t>branch</t>
  </si>
  <si>
    <t>run time</t>
  </si>
  <si>
    <t>on/off</t>
  </si>
  <si>
    <t>Intensity (20Mg)</t>
  </si>
  <si>
    <t>208Pb</t>
  </si>
  <si>
    <t>Run 28266</t>
  </si>
  <si>
    <t>Leakage Currents</t>
  </si>
  <si>
    <t>Graph will auto-fill. No need to change.</t>
  </si>
  <si>
    <t>Run by run leakage current values</t>
  </si>
  <si>
    <t>Date/Time</t>
  </si>
  <si>
    <t>Temperature</t>
  </si>
  <si>
    <t>Rel. Temp. change</t>
  </si>
  <si>
    <t>RCS01</t>
  </si>
  <si>
    <t>RCS02</t>
  </si>
  <si>
    <t>RCS03</t>
  </si>
  <si>
    <t>RCS04</t>
  </si>
  <si>
    <t>RCS05</t>
  </si>
  <si>
    <t>RCS06</t>
  </si>
  <si>
    <t>SOH:VAR6</t>
  </si>
  <si>
    <t>-</t>
  </si>
  <si>
    <t>End</t>
  </si>
  <si>
    <t>HPGe and LaBr3 energy and efficiency calibration. Filter: All_singles.</t>
  </si>
  <si>
    <t>Pre-beam</t>
  </si>
  <si>
    <t>Post-beam</t>
  </si>
  <si>
    <t>Source</t>
  </si>
  <si>
    <t>Activity (𝝈) (kBq)</t>
  </si>
  <si>
    <t>Run time (hr)</t>
  </si>
  <si>
    <t>Run #</t>
  </si>
  <si>
    <t>Status</t>
  </si>
  <si>
    <t>Comments</t>
  </si>
  <si>
    <t>Run time (hrs)</t>
  </si>
  <si>
    <t>Run#</t>
  </si>
  <si>
    <t>60Co</t>
  </si>
  <si>
    <t>R1105</t>
  </si>
  <si>
    <t>Done</t>
  </si>
  <si>
    <t>28358/28359</t>
  </si>
  <si>
    <t>One BGO noisy at 28358, threshold increase at the middle of the run</t>
  </si>
  <si>
    <t>152Eu</t>
  </si>
  <si>
    <t>R1103</t>
  </si>
  <si>
    <t>56Co</t>
  </si>
  <si>
    <t>R1274</t>
  </si>
  <si>
    <t>30 min</t>
  </si>
  <si>
    <t>30min</t>
  </si>
  <si>
    <t>RCMP counts should be ignore</t>
  </si>
  <si>
    <t>133Ba</t>
  </si>
  <si>
    <t>R0794</t>
  </si>
  <si>
    <t>R0793</t>
  </si>
  <si>
    <t>244Cm/13C -&gt;16O* (high energy gammas)</t>
  </si>
  <si>
    <t>20 minutes</t>
  </si>
  <si>
    <t>28246 is useful only for one hemisphere</t>
  </si>
  <si>
    <t>West</t>
  </si>
  <si>
    <t>East</t>
  </si>
  <si>
    <t xml:space="preserve">Alpha Source calibration.Filter: All_singles. </t>
  </si>
  <si>
    <t>207Bi</t>
  </si>
  <si>
    <t>R00758</t>
  </si>
  <si>
    <t>40.7kBq</t>
  </si>
  <si>
    <t>28251, 28252</t>
  </si>
  <si>
    <t>Vac safe source, pointing upstream, sig test</t>
  </si>
  <si>
    <t>not needed</t>
  </si>
  <si>
    <t>3-alphax2sided</t>
  </si>
  <si>
    <t>0968 A,B</t>
  </si>
  <si>
    <t>11.10kBq</t>
  </si>
  <si>
    <t>vertical position, RC01,02,05,06 iluminated</t>
  </si>
  <si>
    <t>Vertical position</t>
  </si>
  <si>
    <t>1h 28m 44s</t>
  </si>
  <si>
    <t>Horizontal position</t>
  </si>
  <si>
    <t>Limited time using double sided alpha source, should be enough for calibration</t>
  </si>
  <si>
    <t>3-alphax1sided + milar</t>
  </si>
  <si>
    <t>1hour 25mins</t>
  </si>
  <si>
    <t>57 min</t>
  </si>
  <si>
    <t>3-alphax1sided  nomilar</t>
  </si>
  <si>
    <t>22min 40sec</t>
  </si>
  <si>
    <t>8hr</t>
  </si>
  <si>
    <t>Mask on, RCS01,02</t>
  </si>
  <si>
    <t>Mask on, RCS01506</t>
  </si>
  <si>
    <t>Mask on, RCS03</t>
  </si>
  <si>
    <t>Fast-timing calibrations. Filter: Timing-calibration. ZDS on. HPGes on.</t>
  </si>
  <si>
    <t>Mask on, RCS04</t>
  </si>
  <si>
    <t>R1195</t>
  </si>
  <si>
    <t>1.602 MBq</t>
  </si>
  <si>
    <t>No time for these before the experiment</t>
  </si>
  <si>
    <t>R1175</t>
  </si>
  <si>
    <t>1.924 MBq</t>
  </si>
  <si>
    <t>R1197</t>
  </si>
  <si>
    <t>1.865 MBq</t>
  </si>
  <si>
    <t>125Sb</t>
  </si>
  <si>
    <t>R1222</t>
  </si>
  <si>
    <t>1.5 MBq</t>
  </si>
  <si>
    <t>TAC Calibrator</t>
  </si>
  <si>
    <t>15mins</t>
  </si>
  <si>
    <t>Gamma-gamma angular correlation calibration. Filter: Ge-Ge. ZDS off</t>
  </si>
  <si>
    <t>This calibrations were part of the S2189/S2319 experimental campagin. Prior to this beamtime, this ones should suffice</t>
  </si>
  <si>
    <t xml:space="preserve"> located at /tig/grifstore1/grifalt/schedule146/Calibrations_June2024</t>
  </si>
  <si>
    <t>60Co (Run28237)</t>
  </si>
  <si>
    <t>Activity(38.18kBq+-3%)</t>
  </si>
  <si>
    <t>RunLength(10800s)</t>
  </si>
  <si>
    <t>NetEvents</t>
  </si>
  <si>
    <t>DeadTime(1us)</t>
  </si>
  <si>
    <t>Deadfraction</t>
  </si>
  <si>
    <t>Livefraction</t>
  </si>
  <si>
    <t>Additional Info. 60Co</t>
  </si>
  <si>
    <t xml:space="preserve">Checks </t>
  </si>
  <si>
    <t xml:space="preserve">ID </t>
  </si>
  <si>
    <t xml:space="preserve">Activity </t>
  </si>
  <si>
    <t>Manuf. Date</t>
  </si>
  <si>
    <t xml:space="preserve">Expe. Date </t>
  </si>
  <si>
    <t>Delta t (days)</t>
  </si>
  <si>
    <t>T_1/2day</t>
  </si>
  <si>
    <t>T_1/2Uncertainty</t>
  </si>
  <si>
    <t>Lambda</t>
  </si>
  <si>
    <t>A[kBq]</t>
  </si>
  <si>
    <t>A[Bq]</t>
  </si>
  <si>
    <t>Uncertainty</t>
  </si>
  <si>
    <t>Energies (keV)</t>
  </si>
  <si>
    <t xml:space="preserve">Area </t>
  </si>
  <si>
    <t>Uncer-Area</t>
  </si>
  <si>
    <t>Intensity</t>
  </si>
  <si>
    <t>Uncer-intensity</t>
  </si>
  <si>
    <t xml:space="preserve">Efficiency </t>
  </si>
  <si>
    <t>Uncer-Effiency</t>
  </si>
  <si>
    <t>with Deadfraction</t>
  </si>
  <si>
    <t>152Eu (Run28243) - To  be Scale with 60Co</t>
  </si>
  <si>
    <t>56Co (Run28238) -To be Scale with 60Co</t>
  </si>
  <si>
    <t>Adding the lower energies</t>
  </si>
  <si>
    <t>133Ba (Run28240) -To be Scale with 60Co</t>
  </si>
  <si>
    <t xml:space="preserve">magnets value </t>
  </si>
  <si>
    <t>20Na/20Mg</t>
  </si>
  <si>
    <t>Only edit the cells coloured YELLOW and "nothing else"</t>
  </si>
  <si>
    <t>Created by Dhruval</t>
  </si>
  <si>
    <t>Note: All decimal places are not shown but are included in calculations</t>
  </si>
  <si>
    <t>Rate (ions/s)</t>
  </si>
  <si>
    <t>R_34Ar</t>
  </si>
  <si>
    <t>R_34Cl</t>
  </si>
  <si>
    <t>R_34Cl_m</t>
  </si>
  <si>
    <t>R_X</t>
  </si>
  <si>
    <t>Half-life (s)</t>
  </si>
  <si>
    <t>Ref: NNDC</t>
  </si>
  <si>
    <t>t_34Ar</t>
  </si>
  <si>
    <t>t_34Cl</t>
  </si>
  <si>
    <t>t_34Cl_m</t>
  </si>
  <si>
    <t>t_X</t>
  </si>
  <si>
    <t>Decay const. (1/s)</t>
  </si>
  <si>
    <t>λ_34Ar</t>
  </si>
  <si>
    <t>λ_34Cl</t>
  </si>
  <si>
    <t>λ_34Cl_m</t>
  </si>
  <si>
    <t>λ_X</t>
  </si>
  <si>
    <t>Beam ON, T (s)</t>
  </si>
  <si>
    <t>Beam OFF (s)</t>
  </si>
  <si>
    <t># of steps</t>
  </si>
  <si>
    <t>BG offset (c/s)</t>
  </si>
  <si>
    <t>Intermediate terms</t>
  </si>
  <si>
    <t>exp(λ_Ar*T)</t>
  </si>
  <si>
    <t>exp(λ_Cl*T)</t>
  </si>
  <si>
    <t>exp(λ_Cl_m*T)</t>
  </si>
  <si>
    <t>exp(λ_My*T)</t>
  </si>
  <si>
    <t>λ_Cl - λ_Ar</t>
  </si>
  <si>
    <t>Time, t (s)</t>
  </si>
  <si>
    <t>A_Ar (Bq)</t>
  </si>
  <si>
    <t>A_Cl (Bq)</t>
  </si>
  <si>
    <t>A_Cl_m (Bq)</t>
  </si>
  <si>
    <t>A_X (Bq)</t>
  </si>
  <si>
    <t>A_total (Bq)</t>
  </si>
  <si>
    <t>BG</t>
  </si>
  <si>
    <t>exp(-λ_Ar*t)</t>
  </si>
  <si>
    <t>exp(-λ_Cl*t)</t>
  </si>
  <si>
    <t>exp(-λ_Cl_m*t)</t>
  </si>
  <si>
    <t>exp(-λ_X*t)</t>
  </si>
  <si>
    <t>exp(-λ_Cl*t) - exp(-λ_Ar*t)</t>
  </si>
  <si>
    <t>sub-runs</t>
  </si>
  <si>
    <t>0-5</t>
  </si>
  <si>
    <t>0-2</t>
  </si>
  <si>
    <t>0-6</t>
  </si>
  <si>
    <t>0-1</t>
  </si>
  <si>
    <t>0-14</t>
  </si>
  <si>
    <t>0-57</t>
  </si>
  <si>
    <t>0-25</t>
  </si>
  <si>
    <t>0-10</t>
  </si>
  <si>
    <t>0-9</t>
  </si>
  <si>
    <t>0-4</t>
  </si>
  <si>
    <t>0-11</t>
  </si>
  <si>
    <t>0-3</t>
  </si>
  <si>
    <t>0-8</t>
  </si>
  <si>
    <t>0-7</t>
  </si>
  <si>
    <t>0-30</t>
  </si>
  <si>
    <t>0-24</t>
  </si>
  <si>
    <t>0-18</t>
  </si>
  <si>
    <t>0-17</t>
  </si>
  <si>
    <t>0-15</t>
  </si>
  <si>
    <t>0-16</t>
  </si>
  <si>
    <t>0-12</t>
  </si>
  <si>
    <t>0-22</t>
  </si>
  <si>
    <t>0-109</t>
  </si>
  <si>
    <t>0-112</t>
  </si>
  <si>
    <t>0-142</t>
  </si>
  <si>
    <t>0-143</t>
  </si>
  <si>
    <t>**28351</t>
  </si>
  <si>
    <t>**28352</t>
  </si>
  <si>
    <t>**28350</t>
  </si>
  <si>
    <t>**28349</t>
  </si>
  <si>
    <t>**28348</t>
  </si>
  <si>
    <t>**28347</t>
  </si>
  <si>
    <t>**28346</t>
  </si>
  <si>
    <t>**28345</t>
  </si>
  <si>
    <t>0-139</t>
  </si>
  <si>
    <t>Sort</t>
  </si>
  <si>
    <t>Total</t>
  </si>
  <si>
    <t>40 junk</t>
  </si>
  <si>
    <t>N</t>
  </si>
  <si>
    <t>Y</t>
  </si>
  <si>
    <t>Matches ELOG</t>
  </si>
  <si>
    <t>HistA</t>
  </si>
  <si>
    <t>CalA</t>
  </si>
  <si>
    <t>HistR</t>
  </si>
  <si>
    <t>Post Calibration, 56Co R01274 300kBq</t>
  </si>
  <si>
    <t>56Co R10274 300kBq</t>
  </si>
  <si>
    <t>56Co R10274 300kBq, RCMP bias off, do not use hits collected by RCMP</t>
  </si>
  <si>
    <t xml:space="preserve">cal </t>
  </si>
  <si>
    <t>HPGe and LaBr3 energy efficiency calibration, 152Eu R01103, 39.4kBq</t>
  </si>
  <si>
    <t>HPGe and LaBr3 energy efficiency calibration, 60Co R101105, 38.2kBq. Noisy BGO GRS05WN03X</t>
  </si>
  <si>
    <t>HPGe and LaBr3 energy efficiency calibration, 60Co R101105, 38.2kBq.</t>
  </si>
  <si>
    <t>HPGe and LaBr3 energy efficiency calibration, 133Ba R0794, 38.8kBq</t>
  </si>
  <si>
    <t>HPGe and LaBr3 energy efficiency calibration, 60Co R00793, 38.5kBq</t>
  </si>
  <si>
    <t>HPGe and LaBr3 energy efficiency calibration, Triple Alpha R00968AB verticle position. 11.1e+03 Bq</t>
  </si>
  <si>
    <t>HPGe and LaBr3 energy efficiency calibration, Triple Alpha R00968AB horizontal position. 11.1e+03 Bq</t>
  </si>
  <si>
    <t>RCMP energy calibration, 60Co R1175, 1.92MBq</t>
  </si>
  <si>
    <t>Timing calibration, 152Eu R01195, 1.602MBq</t>
  </si>
  <si>
    <t>Ge-Ge 1562Eu R01195, 1.602 MBq</t>
  </si>
  <si>
    <t>Ge-Ge 60Co R1175, 1.92 MBq</t>
  </si>
  <si>
    <t>Timing calibration, 207Bi, 1.86MBq</t>
  </si>
  <si>
    <t>Timing calibration, RCMP off, 125Sb R01222, 1.5MBq</t>
  </si>
  <si>
    <t>Energy calibration, RCMP single sided triple alpha facing upstream</t>
  </si>
  <si>
    <t>Energy calibration, RCMP, mylar on, single sided triple alpha facing upstream</t>
  </si>
  <si>
    <t>Energy calibration, 244Cm/13C -&gt; 16O* (high energy gammas), west hemisphere</t>
  </si>
  <si>
    <t>Energy calibration, 244Cm/13C -&gt; 16O* (high energy gammas), east hemisphere</t>
  </si>
  <si>
    <t>RCMP channel mapping, RCS01 and RCS02</t>
  </si>
  <si>
    <t>RCMP channel mapping, RCS06 and RCS05</t>
  </si>
  <si>
    <t xml:space="preserve">RCMP channel mapping, RCS03 </t>
  </si>
  <si>
    <t>RCMP channel mapping, RCS04</t>
  </si>
  <si>
    <t>before 28353</t>
  </si>
  <si>
    <t>0-20</t>
  </si>
  <si>
    <t>0-48</t>
  </si>
  <si>
    <t>0-58</t>
  </si>
  <si>
    <t>0-13</t>
  </si>
  <si>
    <t>0-49</t>
  </si>
  <si>
    <t>1996 good</t>
  </si>
  <si>
    <t>20Mg Data</t>
  </si>
  <si>
    <t>Number of runs:</t>
  </si>
  <si>
    <t>Total Hours:</t>
  </si>
  <si>
    <t>Midas file on RCMP_SG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</si>
</sst>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mmmm\ d"/>
    <numFmt numFmtId="165" formatCode="mmmm\ yyyy"/>
    <numFmt numFmtId="166" formatCode="dddd\,\ mmmm\ d"/>
    <numFmt numFmtId="167" formatCode="yyyy&quot;-&quot;mm&quot;-&quot;dd"/>
    <numFmt numFmtId="168" formatCode="yyyy\-mm\-dd"/>
    <numFmt numFmtId="169" formatCode="h&quot;:&quot;mm&quot;:&quot;ss"/>
    <numFmt numFmtId="170" formatCode="0.00000000"/>
    <numFmt numFmtId="171" formatCode="0.000"/>
    <numFmt numFmtId="172" formatCode="0.000000"/>
    <numFmt numFmtId="173" formatCode="0.0000000"/>
    <numFmt numFmtId="174" formatCode="m/yyyy"/>
    <numFmt numFmtId="175" formatCode="0.0"/>
    <numFmt numFmtId="176" formatCode="m/d/yyyy\ h:mm:ss"/>
    <numFmt numFmtId="177" formatCode="m&quot;/&quot;d&quot;/&quot;yyyy&quot; &quot;h&quot;:&quot;mm"/>
    <numFmt numFmtId="178" formatCode="#,##0.000"/>
    <numFmt numFmtId="179" formatCode="0.00000"/>
    <numFmt numFmtId="180" formatCode="0.00000E+00"/>
  </numFmts>
  <fonts count="4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5"/>
      <color rgb="FFFF0000"/>
      <name val="Arial"/>
      <family val="2"/>
      <scheme val="minor"/>
    </font>
    <font>
      <b/>
      <sz val="15"/>
      <color rgb="FFFFFFFF"/>
      <name val="Arial"/>
      <family val="2"/>
      <scheme val="minor"/>
    </font>
    <font>
      <b/>
      <sz val="15"/>
      <color theme="0"/>
      <name val="Arial"/>
      <family val="2"/>
      <scheme val="minor"/>
    </font>
    <font>
      <sz val="15"/>
      <color rgb="FF000000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5"/>
      <color rgb="FFFF0000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  <scheme val="minor"/>
    </font>
    <font>
      <i/>
      <sz val="15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sz val="15"/>
      <color rgb="FF000000"/>
      <name val="Arial"/>
      <family val="2"/>
    </font>
    <font>
      <sz val="15"/>
      <color rgb="FF000000"/>
      <name val="&quot;Arial&quot;"/>
    </font>
    <font>
      <sz val="15"/>
      <color rgb="FF000000"/>
      <name val="&quot;lucida console&quot;"/>
    </font>
    <font>
      <b/>
      <i/>
      <sz val="13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FF"/>
      <name val="Arial"/>
      <family val="2"/>
      <scheme val="minor"/>
    </font>
    <font>
      <sz val="10"/>
      <color rgb="FF000000"/>
      <name val="&quot;Google Sans Mono&quot;"/>
    </font>
    <font>
      <sz val="10"/>
      <color theme="1"/>
      <name val="Arial"/>
      <family val="2"/>
    </font>
    <font>
      <sz val="10"/>
      <color theme="1"/>
      <name val="&quot;Liberation Sans&quot;"/>
    </font>
    <font>
      <sz val="10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theme="1"/>
      <name val="Liberation Serif"/>
    </font>
    <font>
      <sz val="11"/>
      <color rgb="FF000000"/>
      <name val="&quot;Aptos Narrow&quot;"/>
    </font>
    <font>
      <sz val="9"/>
      <color rgb="FF000000"/>
      <name val="&quot;Google Sans Mono&quot;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sz val="15"/>
      <color rgb="FF000000"/>
      <name val="Arial"/>
      <family val="2"/>
      <scheme val="minor"/>
    </font>
    <font>
      <sz val="15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674EA7"/>
        <bgColor rgb="FF674EA7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6" borderId="0" xfId="0" applyFont="1" applyFill="1"/>
    <xf numFmtId="0" fontId="6" fillId="7" borderId="0" xfId="0" applyFont="1" applyFill="1"/>
    <xf numFmtId="0" fontId="7" fillId="7" borderId="0" xfId="0" applyFont="1" applyFill="1" applyAlignment="1">
      <alignment horizontal="left"/>
    </xf>
    <xf numFmtId="0" fontId="7" fillId="7" borderId="0" xfId="0" applyFont="1" applyFill="1"/>
    <xf numFmtId="0" fontId="6" fillId="6" borderId="0" xfId="0" applyFont="1" applyFill="1"/>
    <xf numFmtId="0" fontId="7" fillId="6" borderId="0" xfId="0" applyFont="1" applyFill="1" applyAlignment="1">
      <alignment horizontal="left"/>
    </xf>
    <xf numFmtId="0" fontId="6" fillId="6" borderId="0" xfId="0" applyFont="1" applyFill="1" applyAlignment="1">
      <alignment horizontal="right"/>
    </xf>
    <xf numFmtId="0" fontId="6" fillId="6" borderId="0" xfId="0" applyFont="1" applyFill="1" applyAlignment="1">
      <alignment horizontal="left"/>
    </xf>
    <xf numFmtId="165" fontId="8" fillId="7" borderId="1" xfId="0" applyNumberFormat="1" applyFont="1" applyFill="1" applyBorder="1"/>
    <xf numFmtId="0" fontId="6" fillId="7" borderId="2" xfId="0" applyFont="1" applyFill="1" applyBorder="1"/>
    <xf numFmtId="0" fontId="6" fillId="8" borderId="3" xfId="0" applyFont="1" applyFill="1" applyBorder="1" applyAlignment="1">
      <alignment horizontal="center"/>
    </xf>
    <xf numFmtId="0" fontId="1" fillId="6" borderId="0" xfId="0" applyFont="1" applyFill="1"/>
    <xf numFmtId="0" fontId="6" fillId="6" borderId="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6" fillId="9" borderId="6" xfId="0" applyFont="1" applyFill="1" applyBorder="1"/>
    <xf numFmtId="0" fontId="6" fillId="8" borderId="7" xfId="0" applyFont="1" applyFill="1" applyBorder="1" applyAlignment="1">
      <alignment horizontal="center"/>
    </xf>
    <xf numFmtId="166" fontId="6" fillId="10" borderId="8" xfId="0" applyNumberFormat="1" applyFont="1" applyFill="1" applyBorder="1" applyAlignment="1">
      <alignment horizontal="center"/>
    </xf>
    <xf numFmtId="166" fontId="6" fillId="10" borderId="9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right"/>
    </xf>
    <xf numFmtId="0" fontId="6" fillId="6" borderId="8" xfId="0" applyFont="1" applyFill="1" applyBorder="1" applyAlignment="1">
      <alignment horizontal="right"/>
    </xf>
    <xf numFmtId="0" fontId="6" fillId="6" borderId="11" xfId="0" applyFont="1" applyFill="1" applyBorder="1" applyAlignment="1">
      <alignment horizontal="left"/>
    </xf>
    <xf numFmtId="0" fontId="6" fillId="12" borderId="6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right"/>
    </xf>
    <xf numFmtId="0" fontId="6" fillId="13" borderId="4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12" fillId="6" borderId="0" xfId="0" applyFont="1" applyFill="1"/>
    <xf numFmtId="0" fontId="13" fillId="6" borderId="0" xfId="0" applyFont="1" applyFill="1"/>
    <xf numFmtId="0" fontId="14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15" fillId="6" borderId="0" xfId="0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2" fillId="7" borderId="7" xfId="0" applyFont="1" applyFill="1" applyBorder="1"/>
    <xf numFmtId="0" fontId="12" fillId="7" borderId="10" xfId="0" applyFont="1" applyFill="1" applyBorder="1"/>
    <xf numFmtId="0" fontId="12" fillId="7" borderId="13" xfId="0" applyFont="1" applyFill="1" applyBorder="1"/>
    <xf numFmtId="0" fontId="12" fillId="7" borderId="0" xfId="0" applyFont="1" applyFill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" fillId="15" borderId="0" xfId="0" applyFont="1" applyFill="1"/>
    <xf numFmtId="0" fontId="17" fillId="0" borderId="0" xfId="0" applyFont="1" applyAlignment="1">
      <alignment vertical="center"/>
    </xf>
    <xf numFmtId="0" fontId="18" fillId="16" borderId="8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vertical="center"/>
    </xf>
    <xf numFmtId="167" fontId="6" fillId="17" borderId="14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/>
    </xf>
    <xf numFmtId="21" fontId="6" fillId="17" borderId="11" xfId="0" applyNumberFormat="1" applyFont="1" applyFill="1" applyBorder="1" applyAlignment="1">
      <alignment horizontal="center"/>
    </xf>
    <xf numFmtId="0" fontId="6" fillId="17" borderId="9" xfId="0" applyFont="1" applyFill="1" applyBorder="1" applyAlignment="1">
      <alignment horizontal="left"/>
    </xf>
    <xf numFmtId="0" fontId="6" fillId="17" borderId="13" xfId="0" applyFont="1" applyFill="1" applyBorder="1" applyAlignment="1">
      <alignment horizontal="center"/>
    </xf>
    <xf numFmtId="21" fontId="6" fillId="17" borderId="13" xfId="0" applyNumberFormat="1" applyFont="1" applyFill="1" applyBorder="1" applyAlignment="1">
      <alignment horizontal="center"/>
    </xf>
    <xf numFmtId="0" fontId="19" fillId="17" borderId="6" xfId="0" applyFont="1" applyFill="1" applyBorder="1" applyAlignment="1">
      <alignment horizontal="left"/>
    </xf>
    <xf numFmtId="0" fontId="19" fillId="17" borderId="0" xfId="0" applyFont="1" applyFill="1" applyAlignment="1">
      <alignment horizontal="left"/>
    </xf>
    <xf numFmtId="21" fontId="14" fillId="17" borderId="11" xfId="0" applyNumberFormat="1" applyFont="1" applyFill="1" applyBorder="1" applyAlignment="1">
      <alignment horizontal="center"/>
    </xf>
    <xf numFmtId="167" fontId="6" fillId="17" borderId="1" xfId="0" applyNumberFormat="1" applyFont="1" applyFill="1" applyBorder="1" applyAlignment="1">
      <alignment horizontal="center"/>
    </xf>
    <xf numFmtId="0" fontId="6" fillId="17" borderId="15" xfId="0" applyFont="1" applyFill="1" applyBorder="1" applyAlignment="1">
      <alignment horizontal="center"/>
    </xf>
    <xf numFmtId="21" fontId="6" fillId="17" borderId="15" xfId="0" applyNumberFormat="1" applyFont="1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167" fontId="6" fillId="17" borderId="16" xfId="0" applyNumberFormat="1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/>
    </xf>
    <xf numFmtId="21" fontId="6" fillId="17" borderId="17" xfId="0" applyNumberFormat="1" applyFont="1" applyFill="1" applyBorder="1" applyAlignment="1">
      <alignment horizontal="center"/>
    </xf>
    <xf numFmtId="0" fontId="6" fillId="17" borderId="18" xfId="0" applyFont="1" applyFill="1" applyBorder="1" applyAlignment="1">
      <alignment horizontal="left"/>
    </xf>
    <xf numFmtId="167" fontId="6" fillId="3" borderId="14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21" fontId="6" fillId="3" borderId="11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left"/>
    </xf>
    <xf numFmtId="167" fontId="6" fillId="18" borderId="14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/>
    </xf>
    <xf numFmtId="21" fontId="6" fillId="18" borderId="11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left"/>
    </xf>
    <xf numFmtId="21" fontId="6" fillId="18" borderId="0" xfId="0" applyNumberFormat="1" applyFont="1" applyFill="1" applyAlignment="1">
      <alignment horizontal="center"/>
    </xf>
    <xf numFmtId="21" fontId="6" fillId="17" borderId="0" xfId="0" applyNumberFormat="1" applyFont="1" applyFill="1" applyAlignment="1">
      <alignment horizontal="center"/>
    </xf>
    <xf numFmtId="21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1" fontId="6" fillId="18" borderId="13" xfId="0" applyNumberFormat="1" applyFont="1" applyFill="1" applyBorder="1" applyAlignment="1">
      <alignment horizontal="center"/>
    </xf>
    <xf numFmtId="0" fontId="6" fillId="18" borderId="0" xfId="0" applyFont="1" applyFill="1" applyAlignment="1">
      <alignment horizontal="center"/>
    </xf>
    <xf numFmtId="0" fontId="6" fillId="18" borderId="13" xfId="0" applyFont="1" applyFill="1" applyBorder="1" applyAlignment="1">
      <alignment horizontal="center"/>
    </xf>
    <xf numFmtId="21" fontId="6" fillId="18" borderId="15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left"/>
    </xf>
    <xf numFmtId="21" fontId="6" fillId="3" borderId="13" xfId="0" applyNumberFormat="1" applyFont="1" applyFill="1" applyBorder="1" applyAlignment="1">
      <alignment horizontal="center"/>
    </xf>
    <xf numFmtId="21" fontId="20" fillId="18" borderId="0" xfId="0" applyNumberFormat="1" applyFont="1" applyFill="1" applyAlignment="1">
      <alignment horizontal="center"/>
    </xf>
    <xf numFmtId="0" fontId="19" fillId="18" borderId="9" xfId="0" applyFont="1" applyFill="1" applyBorder="1" applyAlignment="1">
      <alignment horizontal="left"/>
    </xf>
    <xf numFmtId="0" fontId="19" fillId="17" borderId="9" xfId="0" applyFont="1" applyFill="1" applyBorder="1" applyAlignment="1">
      <alignment horizontal="left"/>
    </xf>
    <xf numFmtId="0" fontId="6" fillId="17" borderId="0" xfId="0" applyFont="1" applyFill="1" applyAlignment="1">
      <alignment horizontal="center"/>
    </xf>
    <xf numFmtId="0" fontId="10" fillId="18" borderId="6" xfId="0" applyFont="1" applyFill="1" applyBorder="1"/>
    <xf numFmtId="0" fontId="19" fillId="3" borderId="9" xfId="0" applyFont="1" applyFill="1" applyBorder="1" applyAlignment="1">
      <alignment horizontal="left"/>
    </xf>
    <xf numFmtId="49" fontId="6" fillId="3" borderId="14" xfId="0" applyNumberFormat="1" applyFont="1" applyFill="1" applyBorder="1" applyAlignment="1">
      <alignment horizontal="center"/>
    </xf>
    <xf numFmtId="0" fontId="6" fillId="18" borderId="15" xfId="0" applyFont="1" applyFill="1" applyBorder="1" applyAlignment="1">
      <alignment horizontal="center"/>
    </xf>
    <xf numFmtId="0" fontId="19" fillId="3" borderId="6" xfId="0" applyFont="1" applyFill="1" applyBorder="1"/>
    <xf numFmtId="168" fontId="6" fillId="18" borderId="14" xfId="0" applyNumberFormat="1" applyFont="1" applyFill="1" applyBorder="1" applyAlignment="1">
      <alignment horizontal="center"/>
    </xf>
    <xf numFmtId="168" fontId="6" fillId="17" borderId="14" xfId="0" applyNumberFormat="1" applyFont="1" applyFill="1" applyBorder="1" applyAlignment="1">
      <alignment horizontal="center"/>
    </xf>
    <xf numFmtId="167" fontId="6" fillId="15" borderId="14" xfId="0" applyNumberFormat="1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21" fontId="6" fillId="15" borderId="11" xfId="0" applyNumberFormat="1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9" xfId="0" applyFont="1" applyFill="1" applyBorder="1" applyAlignment="1">
      <alignment horizontal="left"/>
    </xf>
    <xf numFmtId="21" fontId="6" fillId="15" borderId="0" xfId="0" applyNumberFormat="1" applyFont="1" applyFill="1" applyAlignment="1">
      <alignment horizontal="center"/>
    </xf>
    <xf numFmtId="0" fontId="6" fillId="15" borderId="13" xfId="0" applyFont="1" applyFill="1" applyBorder="1" applyAlignment="1">
      <alignment horizontal="center"/>
    </xf>
    <xf numFmtId="21" fontId="6" fillId="15" borderId="13" xfId="0" applyNumberFormat="1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/>
    </xf>
    <xf numFmtId="21" fontId="6" fillId="15" borderId="15" xfId="0" applyNumberFormat="1" applyFont="1" applyFill="1" applyBorder="1" applyAlignment="1">
      <alignment horizontal="center"/>
    </xf>
    <xf numFmtId="0" fontId="6" fillId="15" borderId="6" xfId="0" applyFont="1" applyFill="1" applyBorder="1" applyAlignment="1">
      <alignment horizontal="left"/>
    </xf>
    <xf numFmtId="0" fontId="6" fillId="15" borderId="0" xfId="0" applyFont="1" applyFill="1" applyAlignment="1">
      <alignment horizontal="left"/>
    </xf>
    <xf numFmtId="167" fontId="6" fillId="15" borderId="1" xfId="0" applyNumberFormat="1" applyFont="1" applyFill="1" applyBorder="1" applyAlignment="1">
      <alignment horizontal="center"/>
    </xf>
    <xf numFmtId="0" fontId="6" fillId="15" borderId="2" xfId="0" applyFont="1" applyFill="1" applyBorder="1" applyAlignment="1">
      <alignment horizontal="left"/>
    </xf>
    <xf numFmtId="167" fontId="6" fillId="15" borderId="12" xfId="0" applyNumberFormat="1" applyFont="1" applyFill="1" applyBorder="1" applyAlignment="1">
      <alignment horizontal="center"/>
    </xf>
    <xf numFmtId="21" fontId="19" fillId="15" borderId="0" xfId="0" applyNumberFormat="1" applyFont="1" applyFill="1" applyAlignment="1">
      <alignment horizontal="center"/>
    </xf>
    <xf numFmtId="0" fontId="6" fillId="15" borderId="10" xfId="0" applyFont="1" applyFill="1" applyBorder="1" applyAlignment="1">
      <alignment horizontal="left"/>
    </xf>
    <xf numFmtId="168" fontId="6" fillId="15" borderId="14" xfId="0" applyNumberFormat="1" applyFont="1" applyFill="1" applyBorder="1" applyAlignment="1">
      <alignment horizontal="center"/>
    </xf>
    <xf numFmtId="168" fontId="14" fillId="15" borderId="14" xfId="0" applyNumberFormat="1" applyFont="1" applyFill="1" applyBorder="1" applyAlignment="1">
      <alignment horizontal="center"/>
    </xf>
    <xf numFmtId="0" fontId="14" fillId="15" borderId="11" xfId="0" applyFont="1" applyFill="1" applyBorder="1" applyAlignment="1">
      <alignment horizontal="center"/>
    </xf>
    <xf numFmtId="21" fontId="14" fillId="15" borderId="11" xfId="0" applyNumberFormat="1" applyFont="1" applyFill="1" applyBorder="1" applyAlignment="1">
      <alignment horizontal="center"/>
    </xf>
    <xf numFmtId="0" fontId="14" fillId="15" borderId="9" xfId="0" applyFont="1" applyFill="1" applyBorder="1"/>
    <xf numFmtId="21" fontId="21" fillId="15" borderId="13" xfId="0" applyNumberFormat="1" applyFont="1" applyFill="1" applyBorder="1" applyAlignment="1">
      <alignment horizontal="center"/>
    </xf>
    <xf numFmtId="0" fontId="6" fillId="15" borderId="0" xfId="0" applyFont="1" applyFill="1"/>
    <xf numFmtId="21" fontId="21" fillId="15" borderId="11" xfId="0" applyNumberFormat="1" applyFont="1" applyFill="1" applyBorder="1" applyAlignment="1">
      <alignment horizontal="center"/>
    </xf>
    <xf numFmtId="21" fontId="19" fillId="15" borderId="13" xfId="0" applyNumberFormat="1" applyFont="1" applyFill="1" applyBorder="1" applyAlignment="1">
      <alignment horizontal="center"/>
    </xf>
    <xf numFmtId="0" fontId="14" fillId="15" borderId="9" xfId="0" applyFont="1" applyFill="1" applyBorder="1" applyAlignment="1">
      <alignment horizontal="left"/>
    </xf>
    <xf numFmtId="170" fontId="1" fillId="0" borderId="0" xfId="0" applyNumberFormat="1" applyFont="1" applyAlignment="1">
      <alignment horizontal="center"/>
    </xf>
    <xf numFmtId="0" fontId="6" fillId="15" borderId="6" xfId="0" applyFont="1" applyFill="1" applyBorder="1"/>
    <xf numFmtId="0" fontId="6" fillId="15" borderId="9" xfId="0" applyFont="1" applyFill="1" applyBorder="1"/>
    <xf numFmtId="0" fontId="6" fillId="15" borderId="11" xfId="0" applyFont="1" applyFill="1" applyBorder="1"/>
    <xf numFmtId="0" fontId="6" fillId="15" borderId="13" xfId="0" applyFont="1" applyFill="1" applyBorder="1"/>
    <xf numFmtId="168" fontId="14" fillId="18" borderId="14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7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2" fillId="0" borderId="0" xfId="0" applyFont="1"/>
    <xf numFmtId="0" fontId="1" fillId="0" borderId="0" xfId="0" applyFont="1"/>
    <xf numFmtId="0" fontId="23" fillId="0" borderId="0" xfId="0" applyFont="1"/>
    <xf numFmtId="173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75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77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78" fontId="1" fillId="15" borderId="0" xfId="0" applyNumberFormat="1" applyFont="1" applyFill="1" applyAlignment="1">
      <alignment horizontal="center"/>
    </xf>
    <xf numFmtId="178" fontId="1" fillId="19" borderId="0" xfId="0" applyNumberFormat="1" applyFont="1" applyFill="1" applyAlignment="1">
      <alignment horizontal="center"/>
    </xf>
    <xf numFmtId="0" fontId="25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26" fillId="20" borderId="0" xfId="0" applyFon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2" fillId="2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2" fillId="22" borderId="0" xfId="0" applyFont="1" applyFill="1"/>
    <xf numFmtId="0" fontId="12" fillId="23" borderId="0" xfId="0" applyFont="1" applyFill="1" applyAlignment="1">
      <alignment horizontal="center"/>
    </xf>
    <xf numFmtId="0" fontId="12" fillId="15" borderId="0" xfId="0" applyFont="1" applyFill="1"/>
    <xf numFmtId="0" fontId="12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5" fillId="15" borderId="0" xfId="0" applyFont="1" applyFill="1"/>
    <xf numFmtId="0" fontId="25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20" borderId="0" xfId="0" applyFont="1" applyFill="1" applyAlignment="1">
      <alignment horizontal="center"/>
    </xf>
    <xf numFmtId="0" fontId="12" fillId="21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2" fillId="23" borderId="0" xfId="0" applyFont="1" applyFill="1"/>
    <xf numFmtId="0" fontId="25" fillId="23" borderId="0" xfId="0" applyFont="1" applyFill="1" applyAlignment="1">
      <alignment horizontal="center"/>
    </xf>
    <xf numFmtId="0" fontId="12" fillId="20" borderId="0" xfId="0" applyFont="1" applyFill="1"/>
    <xf numFmtId="0" fontId="12" fillId="24" borderId="0" xfId="0" applyFont="1" applyFill="1" applyAlignment="1">
      <alignment horizontal="center"/>
    </xf>
    <xf numFmtId="11" fontId="23" fillId="0" borderId="0" xfId="0" applyNumberFormat="1" applyFont="1"/>
    <xf numFmtId="172" fontId="23" fillId="0" borderId="0" xfId="0" applyNumberFormat="1" applyFont="1"/>
    <xf numFmtId="0" fontId="27" fillId="0" borderId="0" xfId="0" applyFont="1"/>
    <xf numFmtId="168" fontId="27" fillId="0" borderId="0" xfId="0" applyNumberFormat="1" applyFont="1"/>
    <xf numFmtId="172" fontId="27" fillId="0" borderId="0" xfId="0" applyNumberFormat="1" applyFont="1"/>
    <xf numFmtId="171" fontId="1" fillId="0" borderId="0" xfId="0" applyNumberFormat="1" applyFont="1"/>
    <xf numFmtId="11" fontId="1" fillId="0" borderId="0" xfId="0" applyNumberFormat="1" applyFont="1"/>
    <xf numFmtId="179" fontId="1" fillId="0" borderId="0" xfId="0" applyNumberFormat="1" applyFont="1"/>
    <xf numFmtId="170" fontId="1" fillId="0" borderId="0" xfId="0" applyNumberFormat="1" applyFont="1"/>
    <xf numFmtId="0" fontId="28" fillId="15" borderId="0" xfId="0" applyFont="1" applyFill="1"/>
    <xf numFmtId="180" fontId="1" fillId="0" borderId="0" xfId="0" applyNumberFormat="1" applyFont="1"/>
    <xf numFmtId="172" fontId="29" fillId="0" borderId="0" xfId="0" applyNumberFormat="1" applyFont="1" applyAlignment="1">
      <alignment horizontal="right"/>
    </xf>
    <xf numFmtId="172" fontId="30" fillId="0" borderId="0" xfId="0" applyNumberFormat="1" applyFont="1" applyAlignment="1">
      <alignment horizontal="right"/>
    </xf>
    <xf numFmtId="180" fontId="31" fillId="0" borderId="0" xfId="0" applyNumberFormat="1" applyFont="1"/>
    <xf numFmtId="180" fontId="32" fillId="0" borderId="0" xfId="0" applyNumberFormat="1" applyFont="1"/>
    <xf numFmtId="172" fontId="33" fillId="0" borderId="0" xfId="0" applyNumberFormat="1" applyFont="1" applyAlignment="1">
      <alignment horizontal="right"/>
    </xf>
    <xf numFmtId="180" fontId="34" fillId="0" borderId="0" xfId="0" applyNumberFormat="1" applyFont="1" applyAlignment="1">
      <alignment horizontal="right"/>
    </xf>
    <xf numFmtId="0" fontId="34" fillId="0" borderId="0" xfId="0" applyFont="1" applyAlignment="1">
      <alignment horizontal="right"/>
    </xf>
    <xf numFmtId="172" fontId="1" fillId="0" borderId="0" xfId="0" applyNumberFormat="1" applyFont="1"/>
    <xf numFmtId="180" fontId="28" fillId="15" borderId="0" xfId="0" applyNumberFormat="1" applyFont="1" applyFill="1"/>
    <xf numFmtId="0" fontId="33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5" fillId="15" borderId="0" xfId="0" applyFont="1" applyFill="1" applyAlignment="1">
      <alignment horizontal="left"/>
    </xf>
    <xf numFmtId="0" fontId="35" fillId="15" borderId="0" xfId="0" applyFont="1" applyFill="1"/>
    <xf numFmtId="0" fontId="33" fillId="15" borderId="0" xfId="0" applyFont="1" applyFill="1" applyAlignment="1">
      <alignment horizontal="right"/>
    </xf>
    <xf numFmtId="0" fontId="23" fillId="0" borderId="1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11" fontId="3" fillId="13" borderId="8" xfId="0" applyNumberFormat="1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6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" fillId="1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18" borderId="11" xfId="0" applyFont="1" applyFill="1" applyBorder="1" applyAlignment="1">
      <alignment horizontal="center"/>
    </xf>
    <xf numFmtId="0" fontId="40" fillId="17" borderId="11" xfId="0" applyFont="1" applyFill="1" applyBorder="1" applyAlignment="1">
      <alignment horizontal="center"/>
    </xf>
    <xf numFmtId="0" fontId="40" fillId="3" borderId="11" xfId="0" applyFont="1" applyFill="1" applyBorder="1" applyAlignment="1">
      <alignment horizontal="center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center" vertical="center"/>
    </xf>
    <xf numFmtId="0" fontId="41" fillId="0" borderId="0" xfId="0" applyFont="1"/>
    <xf numFmtId="0" fontId="1" fillId="26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7" borderId="9" xfId="0" applyFont="1" applyFill="1" applyBorder="1" applyAlignment="1">
      <alignment horizontal="left"/>
    </xf>
    <xf numFmtId="167" fontId="6" fillId="28" borderId="14" xfId="0" applyNumberFormat="1" applyFont="1" applyFill="1" applyBorder="1" applyAlignment="1">
      <alignment horizontal="center"/>
    </xf>
    <xf numFmtId="0" fontId="6" fillId="28" borderId="11" xfId="0" applyFont="1" applyFill="1" applyBorder="1" applyAlignment="1">
      <alignment horizontal="center"/>
    </xf>
    <xf numFmtId="21" fontId="6" fillId="28" borderId="11" xfId="0" applyNumberFormat="1" applyFont="1" applyFill="1" applyBorder="1" applyAlignment="1">
      <alignment horizontal="center"/>
    </xf>
    <xf numFmtId="0" fontId="6" fillId="28" borderId="0" xfId="0" applyFont="1" applyFill="1" applyAlignment="1">
      <alignment horizontal="center"/>
    </xf>
    <xf numFmtId="0" fontId="6" fillId="28" borderId="9" xfId="0" applyFont="1" applyFill="1" applyBorder="1" applyAlignment="1">
      <alignment horizontal="left"/>
    </xf>
    <xf numFmtId="21" fontId="6" fillId="28" borderId="0" xfId="0" applyNumberFormat="1" applyFont="1" applyFill="1" applyAlignment="1">
      <alignment horizontal="center"/>
    </xf>
    <xf numFmtId="0" fontId="6" fillId="28" borderId="13" xfId="0" applyFont="1" applyFill="1" applyBorder="1" applyAlignment="1">
      <alignment horizontal="center"/>
    </xf>
    <xf numFmtId="21" fontId="6" fillId="28" borderId="13" xfId="0" applyNumberFormat="1" applyFont="1" applyFill="1" applyBorder="1" applyAlignment="1">
      <alignment horizontal="center"/>
    </xf>
    <xf numFmtId="0" fontId="6" fillId="28" borderId="15" xfId="0" applyFont="1" applyFill="1" applyBorder="1" applyAlignment="1">
      <alignment horizontal="center"/>
    </xf>
    <xf numFmtId="0" fontId="19" fillId="28" borderId="0" xfId="0" applyFont="1" applyFill="1" applyAlignment="1">
      <alignment horizontal="left"/>
    </xf>
    <xf numFmtId="169" fontId="6" fillId="28" borderId="11" xfId="0" applyNumberFormat="1" applyFont="1" applyFill="1" applyBorder="1" applyAlignment="1">
      <alignment horizontal="center"/>
    </xf>
    <xf numFmtId="21" fontId="6" fillId="28" borderId="15" xfId="0" applyNumberFormat="1" applyFont="1" applyFill="1" applyBorder="1" applyAlignment="1">
      <alignment horizontal="center"/>
    </xf>
    <xf numFmtId="0" fontId="19" fillId="28" borderId="9" xfId="0" applyFont="1" applyFill="1" applyBorder="1" applyAlignment="1">
      <alignment horizontal="left"/>
    </xf>
    <xf numFmtId="0" fontId="6" fillId="28" borderId="6" xfId="0" applyFont="1" applyFill="1" applyBorder="1" applyAlignment="1">
      <alignment horizontal="left"/>
    </xf>
    <xf numFmtId="46" fontId="6" fillId="15" borderId="15" xfId="0" applyNumberFormat="1" applyFont="1" applyFill="1" applyBorder="1" applyAlignment="1">
      <alignment horizontal="center"/>
    </xf>
    <xf numFmtId="167" fontId="18" fillId="15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6" fillId="11" borderId="5" xfId="0" applyFont="1" applyFill="1" applyBorder="1" applyAlignment="1">
      <alignment horizontal="center" vertical="center"/>
    </xf>
    <xf numFmtId="0" fontId="11" fillId="0" borderId="5" xfId="0" applyFont="1" applyBorder="1"/>
    <xf numFmtId="0" fontId="6" fillId="11" borderId="6" xfId="0" applyFont="1" applyFill="1" applyBorder="1" applyAlignment="1">
      <alignment horizontal="center" vertical="center"/>
    </xf>
    <xf numFmtId="0" fontId="11" fillId="0" borderId="6" xfId="0" applyFont="1" applyBorder="1"/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10" xfId="0" applyFont="1" applyBorder="1"/>
    <xf numFmtId="0" fontId="23" fillId="0" borderId="0" xfId="0" applyFont="1" applyAlignment="1">
      <alignment horizontal="center"/>
    </xf>
    <xf numFmtId="0" fontId="12" fillId="0" borderId="0" xfId="0" applyFont="1"/>
    <xf numFmtId="0" fontId="25" fillId="0" borderId="0" xfId="0" applyFont="1"/>
    <xf numFmtId="0" fontId="26" fillId="20" borderId="0" xfId="0" applyFon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12" fillId="19" borderId="0" xfId="0" applyFont="1" applyFill="1"/>
    <xf numFmtId="0" fontId="25" fillId="15" borderId="0" xfId="0" applyFont="1" applyFill="1"/>
    <xf numFmtId="0" fontId="12" fillId="0" borderId="0" xfId="0" applyFont="1" applyAlignment="1">
      <alignment horizontal="center"/>
    </xf>
    <xf numFmtId="0" fontId="25" fillId="24" borderId="0" xfId="0" applyFont="1" applyFill="1"/>
    <xf numFmtId="0" fontId="12" fillId="24" borderId="0" xfId="0" applyFont="1" applyFill="1"/>
    <xf numFmtId="0" fontId="36" fillId="0" borderId="13" xfId="0" applyFont="1" applyBorder="1" applyAlignment="1">
      <alignment horizontal="center"/>
    </xf>
    <xf numFmtId="0" fontId="11" fillId="0" borderId="13" xfId="0" applyFont="1" applyBorder="1"/>
    <xf numFmtId="0" fontId="23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3" fillId="25" borderId="13" xfId="0" applyFont="1" applyFill="1" applyBorder="1" applyAlignment="1">
      <alignment horizontal="center"/>
    </xf>
    <xf numFmtId="0" fontId="17" fillId="28" borderId="11" xfId="0" applyFont="1" applyFill="1" applyBorder="1" applyAlignment="1">
      <alignment horizontal="center"/>
    </xf>
    <xf numFmtId="0" fontId="1" fillId="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CA" b="0">
                <a:solidFill>
                  <a:srgbClr val="757575"/>
                </a:solidFill>
                <a:latin typeface="+mn-lt"/>
              </a:rPr>
              <a:t>Beam content vs. Run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Rates!$F$7</c:f>
              <c:strCache>
                <c:ptCount val="1"/>
                <c:pt idx="0">
                  <c:v>I (20Mg)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Rates!$A$8:$A$55</c:f>
              <c:numCache>
                <c:formatCode>General</c:formatCode>
                <c:ptCount val="48"/>
                <c:pt idx="0">
                  <c:v>28269</c:v>
                </c:pt>
                <c:pt idx="1">
                  <c:v>28270</c:v>
                </c:pt>
                <c:pt idx="2">
                  <c:v>28271</c:v>
                </c:pt>
                <c:pt idx="3">
                  <c:v>28272</c:v>
                </c:pt>
                <c:pt idx="4">
                  <c:v>28273</c:v>
                </c:pt>
                <c:pt idx="5">
                  <c:v>28274</c:v>
                </c:pt>
                <c:pt idx="6">
                  <c:v>28275</c:v>
                </c:pt>
                <c:pt idx="7">
                  <c:v>28276</c:v>
                </c:pt>
                <c:pt idx="8">
                  <c:v>28280</c:v>
                </c:pt>
                <c:pt idx="9">
                  <c:v>28281</c:v>
                </c:pt>
                <c:pt idx="10">
                  <c:v>28282</c:v>
                </c:pt>
                <c:pt idx="11">
                  <c:v>28283</c:v>
                </c:pt>
                <c:pt idx="12">
                  <c:v>28284</c:v>
                </c:pt>
                <c:pt idx="13">
                  <c:v>28285</c:v>
                </c:pt>
                <c:pt idx="14">
                  <c:v>28286</c:v>
                </c:pt>
                <c:pt idx="15">
                  <c:v>28287</c:v>
                </c:pt>
                <c:pt idx="16">
                  <c:v>28288</c:v>
                </c:pt>
                <c:pt idx="17">
                  <c:v>28290</c:v>
                </c:pt>
                <c:pt idx="18">
                  <c:v>28292</c:v>
                </c:pt>
                <c:pt idx="19">
                  <c:v>28293</c:v>
                </c:pt>
                <c:pt idx="20">
                  <c:v>28294</c:v>
                </c:pt>
                <c:pt idx="21">
                  <c:v>28296</c:v>
                </c:pt>
                <c:pt idx="22">
                  <c:v>28297</c:v>
                </c:pt>
                <c:pt idx="23">
                  <c:v>28298</c:v>
                </c:pt>
                <c:pt idx="24">
                  <c:v>28299</c:v>
                </c:pt>
                <c:pt idx="25">
                  <c:v>28300</c:v>
                </c:pt>
                <c:pt idx="26">
                  <c:v>28301</c:v>
                </c:pt>
                <c:pt idx="27">
                  <c:v>28302</c:v>
                </c:pt>
                <c:pt idx="28">
                  <c:v>28304</c:v>
                </c:pt>
                <c:pt idx="29">
                  <c:v>28306</c:v>
                </c:pt>
                <c:pt idx="30">
                  <c:v>28307</c:v>
                </c:pt>
                <c:pt idx="31">
                  <c:v>28308</c:v>
                </c:pt>
                <c:pt idx="32">
                  <c:v>28309</c:v>
                </c:pt>
                <c:pt idx="33">
                  <c:v>28310</c:v>
                </c:pt>
                <c:pt idx="34">
                  <c:v>28311</c:v>
                </c:pt>
                <c:pt idx="35">
                  <c:v>28318</c:v>
                </c:pt>
                <c:pt idx="36">
                  <c:v>28319</c:v>
                </c:pt>
                <c:pt idx="37">
                  <c:v>28320</c:v>
                </c:pt>
                <c:pt idx="38">
                  <c:v>28325</c:v>
                </c:pt>
                <c:pt idx="39">
                  <c:v>28326</c:v>
                </c:pt>
                <c:pt idx="40">
                  <c:v>28327</c:v>
                </c:pt>
                <c:pt idx="41">
                  <c:v>28328</c:v>
                </c:pt>
                <c:pt idx="42">
                  <c:v>28329</c:v>
                </c:pt>
                <c:pt idx="43">
                  <c:v>28330</c:v>
                </c:pt>
                <c:pt idx="44">
                  <c:v>28331</c:v>
                </c:pt>
                <c:pt idx="45">
                  <c:v>28332</c:v>
                </c:pt>
                <c:pt idx="46">
                  <c:v>28333</c:v>
                </c:pt>
                <c:pt idx="47">
                  <c:v>28334</c:v>
                </c:pt>
              </c:numCache>
            </c:numRef>
          </c:cat>
          <c:val>
            <c:numRef>
              <c:f>Rates!$F$8:$F$55</c:f>
              <c:numCache>
                <c:formatCode>0</c:formatCode>
                <c:ptCount val="48"/>
                <c:pt idx="0">
                  <c:v>11402.436233411661</c:v>
                </c:pt>
                <c:pt idx="1">
                  <c:v>12094.737104327896</c:v>
                </c:pt>
                <c:pt idx="2">
                  <c:v>12249.357465189523</c:v>
                </c:pt>
                <c:pt idx="3">
                  <c:v>11942.593100788417</c:v>
                </c:pt>
                <c:pt idx="4">
                  <c:v>10557.278643855709</c:v>
                </c:pt>
                <c:pt idx="5">
                  <c:v>10403.467941087642</c:v>
                </c:pt>
                <c:pt idx="6">
                  <c:v>10908.365098503806</c:v>
                </c:pt>
                <c:pt idx="7">
                  <c:v>10883.177998472118</c:v>
                </c:pt>
                <c:pt idx="8">
                  <c:v>154.56073338426279</c:v>
                </c:pt>
                <c:pt idx="9">
                  <c:v>5391.8739959404247</c:v>
                </c:pt>
                <c:pt idx="10">
                  <c:v>6776.9696969696979</c:v>
                </c:pt>
                <c:pt idx="11">
                  <c:v>7238.585156614462</c:v>
                </c:pt>
                <c:pt idx="12">
                  <c:v>7255.3705118411008</c:v>
                </c:pt>
                <c:pt idx="13">
                  <c:v>7466.9569646040245</c:v>
                </c:pt>
                <c:pt idx="14">
                  <c:v>7361.9404125286483</c:v>
                </c:pt>
                <c:pt idx="15">
                  <c:v>7176.9739168394626</c:v>
                </c:pt>
                <c:pt idx="16">
                  <c:v>6557.3484269740948</c:v>
                </c:pt>
                <c:pt idx="17">
                  <c:v>7161.8548510313203</c:v>
                </c:pt>
                <c:pt idx="18">
                  <c:v>7136.0742115027824</c:v>
                </c:pt>
                <c:pt idx="19">
                  <c:v>6939.7588126159553</c:v>
                </c:pt>
                <c:pt idx="20">
                  <c:v>7647.0103677834768</c:v>
                </c:pt>
                <c:pt idx="21">
                  <c:v>6794.7063407181058</c:v>
                </c:pt>
                <c:pt idx="22">
                  <c:v>6762.4245480010195</c:v>
                </c:pt>
                <c:pt idx="23">
                  <c:v>6623.9486874059712</c:v>
                </c:pt>
                <c:pt idx="24">
                  <c:v>6242.009218232748</c:v>
                </c:pt>
                <c:pt idx="25">
                  <c:v>6135.5844155844161</c:v>
                </c:pt>
                <c:pt idx="26">
                  <c:v>5987.523314014602</c:v>
                </c:pt>
                <c:pt idx="27">
                  <c:v>5548.8135394017745</c:v>
                </c:pt>
                <c:pt idx="28">
                  <c:v>6070.1953508676206</c:v>
                </c:pt>
                <c:pt idx="29">
                  <c:v>5251.8337780843904</c:v>
                </c:pt>
                <c:pt idx="30">
                  <c:v>5367.0486376368726</c:v>
                </c:pt>
                <c:pt idx="31">
                  <c:v>5135.7389810856648</c:v>
                </c:pt>
                <c:pt idx="32">
                  <c:v>5044.8054637988353</c:v>
                </c:pt>
                <c:pt idx="33">
                  <c:v>5188.8651017666007</c:v>
                </c:pt>
                <c:pt idx="34">
                  <c:v>4640.492035056659</c:v>
                </c:pt>
                <c:pt idx="35">
                  <c:v>5051.8631695102276</c:v>
                </c:pt>
                <c:pt idx="36">
                  <c:v>4594.3531958237845</c:v>
                </c:pt>
                <c:pt idx="37">
                  <c:v>4868.7247262541387</c:v>
                </c:pt>
                <c:pt idx="38">
                  <c:v>4354.7525676937448</c:v>
                </c:pt>
                <c:pt idx="39">
                  <c:v>4051.8668964840517</c:v>
                </c:pt>
                <c:pt idx="40">
                  <c:v>3660.1322294248066</c:v>
                </c:pt>
                <c:pt idx="41">
                  <c:v>2972.8706835749417</c:v>
                </c:pt>
                <c:pt idx="42">
                  <c:v>3320.8776130066781</c:v>
                </c:pt>
                <c:pt idx="43">
                  <c:v>3177.7249190737612</c:v>
                </c:pt>
                <c:pt idx="44">
                  <c:v>3089.2850006701574</c:v>
                </c:pt>
                <c:pt idx="45">
                  <c:v>3473.2514833868354</c:v>
                </c:pt>
                <c:pt idx="46">
                  <c:v>4104.1423149939101</c:v>
                </c:pt>
                <c:pt idx="47">
                  <c:v>3714.3138767329683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294B-8D21-4F47686D13DB}"/>
            </c:ext>
          </c:extLst>
        </c:ser>
        <c:ser>
          <c:idx val="1"/>
          <c:order val="1"/>
          <c:tx>
            <c:strRef>
              <c:f>Rates!$H$7</c:f>
              <c:strCache>
                <c:ptCount val="1"/>
                <c:pt idx="0">
                  <c:v>I (20Na) (In-beam)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Rates!$A$8:$A$55</c:f>
              <c:numCache>
                <c:formatCode>General</c:formatCode>
                <c:ptCount val="48"/>
                <c:pt idx="0">
                  <c:v>28269</c:v>
                </c:pt>
                <c:pt idx="1">
                  <c:v>28270</c:v>
                </c:pt>
                <c:pt idx="2">
                  <c:v>28271</c:v>
                </c:pt>
                <c:pt idx="3">
                  <c:v>28272</c:v>
                </c:pt>
                <c:pt idx="4">
                  <c:v>28273</c:v>
                </c:pt>
                <c:pt idx="5">
                  <c:v>28274</c:v>
                </c:pt>
                <c:pt idx="6">
                  <c:v>28275</c:v>
                </c:pt>
                <c:pt idx="7">
                  <c:v>28276</c:v>
                </c:pt>
                <c:pt idx="8">
                  <c:v>28280</c:v>
                </c:pt>
                <c:pt idx="9">
                  <c:v>28281</c:v>
                </c:pt>
                <c:pt idx="10">
                  <c:v>28282</c:v>
                </c:pt>
                <c:pt idx="11">
                  <c:v>28283</c:v>
                </c:pt>
                <c:pt idx="12">
                  <c:v>28284</c:v>
                </c:pt>
                <c:pt idx="13">
                  <c:v>28285</c:v>
                </c:pt>
                <c:pt idx="14">
                  <c:v>28286</c:v>
                </c:pt>
                <c:pt idx="15">
                  <c:v>28287</c:v>
                </c:pt>
                <c:pt idx="16">
                  <c:v>28288</c:v>
                </c:pt>
                <c:pt idx="17">
                  <c:v>28290</c:v>
                </c:pt>
                <c:pt idx="18">
                  <c:v>28292</c:v>
                </c:pt>
                <c:pt idx="19">
                  <c:v>28293</c:v>
                </c:pt>
                <c:pt idx="20">
                  <c:v>28294</c:v>
                </c:pt>
                <c:pt idx="21">
                  <c:v>28296</c:v>
                </c:pt>
                <c:pt idx="22">
                  <c:v>28297</c:v>
                </c:pt>
                <c:pt idx="23">
                  <c:v>28298</c:v>
                </c:pt>
                <c:pt idx="24">
                  <c:v>28299</c:v>
                </c:pt>
                <c:pt idx="25">
                  <c:v>28300</c:v>
                </c:pt>
                <c:pt idx="26">
                  <c:v>28301</c:v>
                </c:pt>
                <c:pt idx="27">
                  <c:v>28302</c:v>
                </c:pt>
                <c:pt idx="28">
                  <c:v>28304</c:v>
                </c:pt>
                <c:pt idx="29">
                  <c:v>28306</c:v>
                </c:pt>
                <c:pt idx="30">
                  <c:v>28307</c:v>
                </c:pt>
                <c:pt idx="31">
                  <c:v>28308</c:v>
                </c:pt>
                <c:pt idx="32">
                  <c:v>28309</c:v>
                </c:pt>
                <c:pt idx="33">
                  <c:v>28310</c:v>
                </c:pt>
                <c:pt idx="34">
                  <c:v>28311</c:v>
                </c:pt>
                <c:pt idx="35">
                  <c:v>28318</c:v>
                </c:pt>
                <c:pt idx="36">
                  <c:v>28319</c:v>
                </c:pt>
                <c:pt idx="37">
                  <c:v>28320</c:v>
                </c:pt>
                <c:pt idx="38">
                  <c:v>28325</c:v>
                </c:pt>
                <c:pt idx="39">
                  <c:v>28326</c:v>
                </c:pt>
                <c:pt idx="40">
                  <c:v>28327</c:v>
                </c:pt>
                <c:pt idx="41">
                  <c:v>28328</c:v>
                </c:pt>
                <c:pt idx="42">
                  <c:v>28329</c:v>
                </c:pt>
                <c:pt idx="43">
                  <c:v>28330</c:v>
                </c:pt>
                <c:pt idx="44">
                  <c:v>28331</c:v>
                </c:pt>
                <c:pt idx="45">
                  <c:v>28332</c:v>
                </c:pt>
                <c:pt idx="46">
                  <c:v>28333</c:v>
                </c:pt>
                <c:pt idx="47">
                  <c:v>28334</c:v>
                </c:pt>
              </c:numCache>
            </c:numRef>
          </c:cat>
          <c:val>
            <c:numRef>
              <c:f>Rates!$H$8:$H$55</c:f>
              <c:numCache>
                <c:formatCode>0</c:formatCode>
                <c:ptCount val="48"/>
                <c:pt idx="0">
                  <c:v>4082.656610783939</c:v>
                </c:pt>
                <c:pt idx="1">
                  <c:v>3988.4456376424096</c:v>
                </c:pt>
                <c:pt idx="2">
                  <c:v>4387.4301731507076</c:v>
                </c:pt>
                <c:pt idx="3">
                  <c:v>3519.9656473357227</c:v>
                </c:pt>
                <c:pt idx="4">
                  <c:v>3808.8866056268744</c:v>
                </c:pt>
                <c:pt idx="5">
                  <c:v>3898.2454504000343</c:v>
                </c:pt>
                <c:pt idx="6">
                  <c:v>5197.5038427200016</c:v>
                </c:pt>
                <c:pt idx="7">
                  <c:v>4344.9067142008307</c:v>
                </c:pt>
                <c:pt idx="8">
                  <c:v>791.35294117647072</c:v>
                </c:pt>
                <c:pt idx="9">
                  <c:v>2070.1353124603165</c:v>
                </c:pt>
                <c:pt idx="10">
                  <c:v>1760.3636363636351</c:v>
                </c:pt>
                <c:pt idx="11">
                  <c:v>2045.7368496867339</c:v>
                </c:pt>
                <c:pt idx="12">
                  <c:v>1920.4515002970884</c:v>
                </c:pt>
                <c:pt idx="13">
                  <c:v>2076.4571449792038</c:v>
                </c:pt>
                <c:pt idx="14">
                  <c:v>2644.2490344622711</c:v>
                </c:pt>
                <c:pt idx="15">
                  <c:v>2225.9529984721175</c:v>
                </c:pt>
                <c:pt idx="16">
                  <c:v>2190.543084589207</c:v>
                </c:pt>
                <c:pt idx="17">
                  <c:v>2300.0046345811061</c:v>
                </c:pt>
                <c:pt idx="18">
                  <c:v>2436.7120670995682</c:v>
                </c:pt>
                <c:pt idx="19">
                  <c:v>2469.9131493506502</c:v>
                </c:pt>
                <c:pt idx="20">
                  <c:v>2595.1630888719128</c:v>
                </c:pt>
                <c:pt idx="21">
                  <c:v>2439.8532256387407</c:v>
                </c:pt>
                <c:pt idx="22">
                  <c:v>2821.9739653891866</c:v>
                </c:pt>
                <c:pt idx="23">
                  <c:v>3307.716850753256</c:v>
                </c:pt>
                <c:pt idx="24">
                  <c:v>3702.9882442067737</c:v>
                </c:pt>
                <c:pt idx="25">
                  <c:v>4897.515151515151</c:v>
                </c:pt>
                <c:pt idx="26">
                  <c:v>5414.9670363073465</c:v>
                </c:pt>
                <c:pt idx="27">
                  <c:v>7179.1941334454141</c:v>
                </c:pt>
                <c:pt idx="28">
                  <c:v>2885.9281894576006</c:v>
                </c:pt>
                <c:pt idx="29">
                  <c:v>2521.675307745862</c:v>
                </c:pt>
                <c:pt idx="30">
                  <c:v>3259.209532297768</c:v>
                </c:pt>
                <c:pt idx="31">
                  <c:v>4485.4405898787645</c:v>
                </c:pt>
                <c:pt idx="32">
                  <c:v>7161.4614794381259</c:v>
                </c:pt>
                <c:pt idx="33">
                  <c:v>8755.2641512836926</c:v>
                </c:pt>
                <c:pt idx="34">
                  <c:v>13506.084273322635</c:v>
                </c:pt>
                <c:pt idx="35">
                  <c:v>3278.8472964943558</c:v>
                </c:pt>
                <c:pt idx="36">
                  <c:v>3292.7965129233521</c:v>
                </c:pt>
                <c:pt idx="37">
                  <c:v>5336.718054627152</c:v>
                </c:pt>
                <c:pt idx="38">
                  <c:v>2165.873539314714</c:v>
                </c:pt>
                <c:pt idx="39">
                  <c:v>3206.4130180888042</c:v>
                </c:pt>
                <c:pt idx="40">
                  <c:v>2162.6336677939971</c:v>
                </c:pt>
                <c:pt idx="41">
                  <c:v>2272.8752230323848</c:v>
                </c:pt>
                <c:pt idx="42">
                  <c:v>2497.5078141052545</c:v>
                </c:pt>
                <c:pt idx="43">
                  <c:v>1826.9608518528489</c:v>
                </c:pt>
                <c:pt idx="44">
                  <c:v>2845.7419128822539</c:v>
                </c:pt>
                <c:pt idx="45">
                  <c:v>2418.306709589825</c:v>
                </c:pt>
                <c:pt idx="46">
                  <c:v>2684.4316738716193</c:v>
                </c:pt>
                <c:pt idx="47">
                  <c:v>2315.9864392601198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1-294B-8D21-4F47686D1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306308"/>
        <c:axId val="773170773"/>
      </c:areaChart>
      <c:catAx>
        <c:axId val="2097306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3170773"/>
        <c:crosses val="autoZero"/>
        <c:auto val="1"/>
        <c:lblAlgn val="ctr"/>
        <c:lblOffset val="100"/>
        <c:noMultiLvlLbl val="1"/>
      </c:catAx>
      <c:valAx>
        <c:axId val="773170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I (20Mg)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730630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CA" b="0">
                <a:solidFill>
                  <a:srgbClr val="757575"/>
                </a:solidFill>
                <a:latin typeface="+mn-lt"/>
              </a:rPr>
              <a:t>Beam content vs. Run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Rates!$F$60</c:f>
              <c:strCache>
                <c:ptCount val="1"/>
                <c:pt idx="0">
                  <c:v>I (21Mg)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Rates!$A$62:$A$100</c:f>
              <c:numCache>
                <c:formatCode>General</c:formatCode>
                <c:ptCount val="39"/>
                <c:pt idx="0">
                  <c:v>28340</c:v>
                </c:pt>
              </c:numCache>
            </c:numRef>
          </c:cat>
          <c:val>
            <c:numRef>
              <c:f>Rates!$F$61:$F$100</c:f>
              <c:numCache>
                <c:formatCode>0</c:formatCode>
                <c:ptCount val="40"/>
                <c:pt idx="0">
                  <c:v>115984.94117647057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8-CF46-BC77-028B1CD8CF9B}"/>
            </c:ext>
          </c:extLst>
        </c:ser>
        <c:ser>
          <c:idx val="1"/>
          <c:order val="1"/>
          <c:tx>
            <c:strRef>
              <c:f>Rates!$G$60</c:f>
              <c:strCache>
                <c:ptCount val="1"/>
                <c:pt idx="0">
                  <c:v>I (21Na)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Rates!$A$62:$A$100</c:f>
              <c:numCache>
                <c:formatCode>General</c:formatCode>
                <c:ptCount val="39"/>
                <c:pt idx="0">
                  <c:v>28340</c:v>
                </c:pt>
              </c:numCache>
            </c:numRef>
          </c:cat>
          <c:val>
            <c:numRef>
              <c:f>Rates!$G$61:$G$100</c:f>
              <c:numCache>
                <c:formatCode>0</c:formatCode>
                <c:ptCount val="40"/>
                <c:pt idx="0">
                  <c:v>99766.060606060608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8-CF46-BC77-028B1CD8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517607"/>
        <c:axId val="307723480"/>
      </c:areaChart>
      <c:catAx>
        <c:axId val="1625517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7723480"/>
        <c:crosses val="autoZero"/>
        <c:auto val="1"/>
        <c:lblAlgn val="ctr"/>
        <c:lblOffset val="100"/>
        <c:noMultiLvlLbl val="1"/>
      </c:catAx>
      <c:valAx>
        <c:axId val="307723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I (20Mg)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55176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1"/>
          <c:order val="1"/>
          <c:tx>
            <c:v>RCS01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Leakage!$E$8:$E$999</c:f>
              <c:numCache>
                <c:formatCode>#,##0.000</c:formatCode>
                <c:ptCount val="992"/>
                <c:pt idx="0">
                  <c:v>0.41699999999999998</c:v>
                </c:pt>
                <c:pt idx="1">
                  <c:v>0.42699999999999999</c:v>
                </c:pt>
                <c:pt idx="2">
                  <c:v>0.439</c:v>
                </c:pt>
                <c:pt idx="3">
                  <c:v>0.44500000000000001</c:v>
                </c:pt>
                <c:pt idx="4">
                  <c:v>0.45200000000000001</c:v>
                </c:pt>
                <c:pt idx="5">
                  <c:v>0.45600000000000002</c:v>
                </c:pt>
                <c:pt idx="6">
                  <c:v>0.45300000000000001</c:v>
                </c:pt>
                <c:pt idx="7">
                  <c:v>0.44700000000000001</c:v>
                </c:pt>
                <c:pt idx="8">
                  <c:v>0.442</c:v>
                </c:pt>
                <c:pt idx="9">
                  <c:v>0.435</c:v>
                </c:pt>
                <c:pt idx="10">
                  <c:v>0.42699999999999999</c:v>
                </c:pt>
                <c:pt idx="11">
                  <c:v>0.42</c:v>
                </c:pt>
                <c:pt idx="12">
                  <c:v>0.40899999999999997</c:v>
                </c:pt>
                <c:pt idx="13">
                  <c:v>0.40300000000000002</c:v>
                </c:pt>
                <c:pt idx="14">
                  <c:v>0.38300000000000001</c:v>
                </c:pt>
                <c:pt idx="15">
                  <c:v>0.38</c:v>
                </c:pt>
                <c:pt idx="16">
                  <c:v>0.38100000000000001</c:v>
                </c:pt>
                <c:pt idx="17">
                  <c:v>0.38400000000000001</c:v>
                </c:pt>
                <c:pt idx="18">
                  <c:v>0.38900000000000001</c:v>
                </c:pt>
                <c:pt idx="19">
                  <c:v>0.39400000000000002</c:v>
                </c:pt>
                <c:pt idx="20">
                  <c:v>0.39900000000000002</c:v>
                </c:pt>
                <c:pt idx="21">
                  <c:v>0.40300000000000002</c:v>
                </c:pt>
                <c:pt idx="22">
                  <c:v>0.40600000000000003</c:v>
                </c:pt>
                <c:pt idx="23">
                  <c:v>0.41499999999999998</c:v>
                </c:pt>
                <c:pt idx="24">
                  <c:v>0.42399999999999999</c:v>
                </c:pt>
                <c:pt idx="25">
                  <c:v>0.42899999999999999</c:v>
                </c:pt>
                <c:pt idx="26">
                  <c:v>0.44</c:v>
                </c:pt>
                <c:pt idx="27">
                  <c:v>0.44700000000000001</c:v>
                </c:pt>
                <c:pt idx="28">
                  <c:v>0.45300000000000001</c:v>
                </c:pt>
                <c:pt idx="29">
                  <c:v>0.45700000000000002</c:v>
                </c:pt>
                <c:pt idx="30">
                  <c:v>0.45600000000000002</c:v>
                </c:pt>
                <c:pt idx="31">
                  <c:v>0.44600000000000001</c:v>
                </c:pt>
                <c:pt idx="32">
                  <c:v>0.442</c:v>
                </c:pt>
                <c:pt idx="33">
                  <c:v>0.437</c:v>
                </c:pt>
                <c:pt idx="34">
                  <c:v>0.43099999999999999</c:v>
                </c:pt>
                <c:pt idx="35">
                  <c:v>0.42499999999999999</c:v>
                </c:pt>
                <c:pt idx="36">
                  <c:v>0.41799999999999998</c:v>
                </c:pt>
                <c:pt idx="37">
                  <c:v>0.40899999999999997</c:v>
                </c:pt>
                <c:pt idx="38">
                  <c:v>0.40100000000000002</c:v>
                </c:pt>
                <c:pt idx="39">
                  <c:v>0.40200000000000002</c:v>
                </c:pt>
                <c:pt idx="40">
                  <c:v>0.40400000000000003</c:v>
                </c:pt>
                <c:pt idx="41">
                  <c:v>0.40899999999999997</c:v>
                </c:pt>
                <c:pt idx="42">
                  <c:v>0.41399999999999998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0.441</c:v>
                </c:pt>
                <c:pt idx="46">
                  <c:v>0.45200000000000001</c:v>
                </c:pt>
                <c:pt idx="47">
                  <c:v>0.45200000000000001</c:v>
                </c:pt>
                <c:pt idx="48">
                  <c:v>0.47</c:v>
                </c:pt>
                <c:pt idx="49">
                  <c:v>0.47199999999999998</c:v>
                </c:pt>
                <c:pt idx="50">
                  <c:v>0.47199999999999998</c:v>
                </c:pt>
                <c:pt idx="51">
                  <c:v>0.47099999999999997</c:v>
                </c:pt>
                <c:pt idx="52">
                  <c:v>0.47</c:v>
                </c:pt>
                <c:pt idx="53">
                  <c:v>0.46899999999999997</c:v>
                </c:pt>
                <c:pt idx="54">
                  <c:v>0.46500000000000002</c:v>
                </c:pt>
                <c:pt idx="55">
                  <c:v>0.46</c:v>
                </c:pt>
                <c:pt idx="56">
                  <c:v>0.45500000000000002</c:v>
                </c:pt>
                <c:pt idx="57">
                  <c:v>0.44700000000000001</c:v>
                </c:pt>
                <c:pt idx="58">
                  <c:v>0.439</c:v>
                </c:pt>
                <c:pt idx="59">
                  <c:v>0.42499999999999999</c:v>
                </c:pt>
                <c:pt idx="60">
                  <c:v>0.41499999999999998</c:v>
                </c:pt>
                <c:pt idx="61">
                  <c:v>0.41</c:v>
                </c:pt>
                <c:pt idx="62">
                  <c:v>0.41</c:v>
                </c:pt>
                <c:pt idx="63">
                  <c:v>0.41599999999999998</c:v>
                </c:pt>
                <c:pt idx="64">
                  <c:v>0.42</c:v>
                </c:pt>
                <c:pt idx="65">
                  <c:v>0.42499999999999999</c:v>
                </c:pt>
                <c:pt idx="66">
                  <c:v>0.42899999999999999</c:v>
                </c:pt>
                <c:pt idx="67">
                  <c:v>0.43</c:v>
                </c:pt>
                <c:pt idx="69">
                  <c:v>0.435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9-4445-B29A-554D7779024B}"/>
            </c:ext>
          </c:extLst>
        </c:ser>
        <c:ser>
          <c:idx val="2"/>
          <c:order val="2"/>
          <c:tx>
            <c:v>RCS02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Leakage!$F$8:$F$999</c:f>
              <c:numCache>
                <c:formatCode>#,##0.000</c:formatCode>
                <c:ptCount val="992"/>
                <c:pt idx="0">
                  <c:v>0.42</c:v>
                </c:pt>
                <c:pt idx="1">
                  <c:v>0.42699999999999999</c:v>
                </c:pt>
                <c:pt idx="2">
                  <c:v>0.438</c:v>
                </c:pt>
                <c:pt idx="3">
                  <c:v>0.44400000000000001</c:v>
                </c:pt>
                <c:pt idx="4">
                  <c:v>0.45100000000000001</c:v>
                </c:pt>
                <c:pt idx="5">
                  <c:v>0.45400000000000001</c:v>
                </c:pt>
                <c:pt idx="6">
                  <c:v>0.45100000000000001</c:v>
                </c:pt>
                <c:pt idx="7">
                  <c:v>0.44600000000000001</c:v>
                </c:pt>
                <c:pt idx="8">
                  <c:v>0.44</c:v>
                </c:pt>
                <c:pt idx="9">
                  <c:v>0.434</c:v>
                </c:pt>
                <c:pt idx="10">
                  <c:v>0.42699999999999999</c:v>
                </c:pt>
                <c:pt idx="11">
                  <c:v>0.42</c:v>
                </c:pt>
                <c:pt idx="12">
                  <c:v>0.40899999999999997</c:v>
                </c:pt>
                <c:pt idx="13">
                  <c:v>0.40300000000000002</c:v>
                </c:pt>
                <c:pt idx="14">
                  <c:v>0.38300000000000001</c:v>
                </c:pt>
                <c:pt idx="15">
                  <c:v>0.38</c:v>
                </c:pt>
                <c:pt idx="16">
                  <c:v>0.38</c:v>
                </c:pt>
                <c:pt idx="17">
                  <c:v>0.38300000000000001</c:v>
                </c:pt>
                <c:pt idx="18">
                  <c:v>0.38700000000000001</c:v>
                </c:pt>
                <c:pt idx="19">
                  <c:v>0.39300000000000002</c:v>
                </c:pt>
                <c:pt idx="20">
                  <c:v>0.39800000000000002</c:v>
                </c:pt>
                <c:pt idx="21">
                  <c:v>0.40200000000000002</c:v>
                </c:pt>
                <c:pt idx="22">
                  <c:v>0.40500000000000003</c:v>
                </c:pt>
                <c:pt idx="23">
                  <c:v>0.41399999999999998</c:v>
                </c:pt>
                <c:pt idx="24">
                  <c:v>0.42299999999999999</c:v>
                </c:pt>
                <c:pt idx="25">
                  <c:v>0.42699999999999999</c:v>
                </c:pt>
                <c:pt idx="26">
                  <c:v>0.438</c:v>
                </c:pt>
                <c:pt idx="27">
                  <c:v>0.44500000000000001</c:v>
                </c:pt>
                <c:pt idx="28">
                  <c:v>0.45100000000000001</c:v>
                </c:pt>
                <c:pt idx="29">
                  <c:v>0.45400000000000001</c:v>
                </c:pt>
                <c:pt idx="30">
                  <c:v>0.45300000000000001</c:v>
                </c:pt>
                <c:pt idx="31">
                  <c:v>0.443</c:v>
                </c:pt>
                <c:pt idx="32">
                  <c:v>0.439</c:v>
                </c:pt>
                <c:pt idx="33">
                  <c:v>0.434</c:v>
                </c:pt>
                <c:pt idx="34">
                  <c:v>0.43</c:v>
                </c:pt>
                <c:pt idx="35">
                  <c:v>0.42399999999999999</c:v>
                </c:pt>
                <c:pt idx="36">
                  <c:v>0.41599999999999998</c:v>
                </c:pt>
                <c:pt idx="37">
                  <c:v>0.40699999999999997</c:v>
                </c:pt>
                <c:pt idx="38">
                  <c:v>0.40100000000000002</c:v>
                </c:pt>
                <c:pt idx="39">
                  <c:v>0.4</c:v>
                </c:pt>
                <c:pt idx="40">
                  <c:v>0.40200000000000002</c:v>
                </c:pt>
                <c:pt idx="41">
                  <c:v>0.40600000000000003</c:v>
                </c:pt>
                <c:pt idx="42">
                  <c:v>0.41199999999999998</c:v>
                </c:pt>
                <c:pt idx="43">
                  <c:v>0.41799999999999998</c:v>
                </c:pt>
                <c:pt idx="44">
                  <c:v>0.42099999999999999</c:v>
                </c:pt>
                <c:pt idx="45">
                  <c:v>0.439</c:v>
                </c:pt>
                <c:pt idx="46">
                  <c:v>0.44900000000000001</c:v>
                </c:pt>
                <c:pt idx="47">
                  <c:v>0.44900000000000001</c:v>
                </c:pt>
                <c:pt idx="48">
                  <c:v>0.46600000000000003</c:v>
                </c:pt>
                <c:pt idx="49">
                  <c:v>0.46899999999999997</c:v>
                </c:pt>
                <c:pt idx="50">
                  <c:v>0.46899999999999997</c:v>
                </c:pt>
                <c:pt idx="51">
                  <c:v>0.46800000000000003</c:v>
                </c:pt>
                <c:pt idx="52">
                  <c:v>0.46700000000000003</c:v>
                </c:pt>
                <c:pt idx="53">
                  <c:v>0.46500000000000002</c:v>
                </c:pt>
                <c:pt idx="54">
                  <c:v>0.46200000000000002</c:v>
                </c:pt>
                <c:pt idx="55">
                  <c:v>0.45700000000000002</c:v>
                </c:pt>
                <c:pt idx="56">
                  <c:v>0.45200000000000001</c:v>
                </c:pt>
                <c:pt idx="57">
                  <c:v>0.44600000000000001</c:v>
                </c:pt>
                <c:pt idx="58">
                  <c:v>0.437</c:v>
                </c:pt>
                <c:pt idx="59">
                  <c:v>0.42299999999999999</c:v>
                </c:pt>
                <c:pt idx="60">
                  <c:v>0.41399999999999998</c:v>
                </c:pt>
                <c:pt idx="61">
                  <c:v>0.40899999999999997</c:v>
                </c:pt>
                <c:pt idx="62">
                  <c:v>0.40799999999999997</c:v>
                </c:pt>
                <c:pt idx="63">
                  <c:v>0.41399999999999998</c:v>
                </c:pt>
                <c:pt idx="64">
                  <c:v>0.41799999999999998</c:v>
                </c:pt>
                <c:pt idx="65">
                  <c:v>0.42399999999999999</c:v>
                </c:pt>
                <c:pt idx="66">
                  <c:v>0.42799999999999999</c:v>
                </c:pt>
                <c:pt idx="67">
                  <c:v>0.42899999999999999</c:v>
                </c:pt>
                <c:pt idx="69">
                  <c:v>0.43099999999999999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C9-4445-B29A-554D7779024B}"/>
            </c:ext>
          </c:extLst>
        </c:ser>
        <c:ser>
          <c:idx val="3"/>
          <c:order val="3"/>
          <c:tx>
            <c:v>RCS03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Leakage!$G$8:$G$999</c:f>
              <c:numCache>
                <c:formatCode>#,##0.000</c:formatCode>
                <c:ptCount val="992"/>
                <c:pt idx="0">
                  <c:v>0.433</c:v>
                </c:pt>
                <c:pt idx="1">
                  <c:v>0.434</c:v>
                </c:pt>
                <c:pt idx="2">
                  <c:v>0.44500000000000001</c:v>
                </c:pt>
                <c:pt idx="3">
                  <c:v>0.45100000000000001</c:v>
                </c:pt>
                <c:pt idx="4">
                  <c:v>0.45900000000000002</c:v>
                </c:pt>
                <c:pt idx="5">
                  <c:v>0.46300000000000002</c:v>
                </c:pt>
                <c:pt idx="6">
                  <c:v>0.46200000000000002</c:v>
                </c:pt>
                <c:pt idx="7">
                  <c:v>0.45700000000000002</c:v>
                </c:pt>
                <c:pt idx="8">
                  <c:v>0.45200000000000001</c:v>
                </c:pt>
                <c:pt idx="9">
                  <c:v>0.44500000000000001</c:v>
                </c:pt>
                <c:pt idx="10">
                  <c:v>0.439</c:v>
                </c:pt>
                <c:pt idx="11">
                  <c:v>0.43099999999999999</c:v>
                </c:pt>
                <c:pt idx="12">
                  <c:v>0.42</c:v>
                </c:pt>
                <c:pt idx="13">
                  <c:v>0.41399999999999998</c:v>
                </c:pt>
                <c:pt idx="14">
                  <c:v>0.39200000000000002</c:v>
                </c:pt>
                <c:pt idx="15">
                  <c:v>0.38800000000000001</c:v>
                </c:pt>
                <c:pt idx="16">
                  <c:v>0.38800000000000001</c:v>
                </c:pt>
                <c:pt idx="17">
                  <c:v>0.39100000000000001</c:v>
                </c:pt>
                <c:pt idx="18">
                  <c:v>0.39600000000000002</c:v>
                </c:pt>
                <c:pt idx="19">
                  <c:v>0.40200000000000002</c:v>
                </c:pt>
                <c:pt idx="20">
                  <c:v>0.40699999999999997</c:v>
                </c:pt>
                <c:pt idx="21">
                  <c:v>0.41099999999999998</c:v>
                </c:pt>
                <c:pt idx="22">
                  <c:v>0.41499999999999998</c:v>
                </c:pt>
                <c:pt idx="23">
                  <c:v>0.42399999999999999</c:v>
                </c:pt>
                <c:pt idx="24">
                  <c:v>0.433</c:v>
                </c:pt>
                <c:pt idx="25">
                  <c:v>0.438</c:v>
                </c:pt>
                <c:pt idx="26">
                  <c:v>0.44800000000000001</c:v>
                </c:pt>
                <c:pt idx="27">
                  <c:v>0.45600000000000002</c:v>
                </c:pt>
                <c:pt idx="28">
                  <c:v>0.46200000000000002</c:v>
                </c:pt>
                <c:pt idx="29">
                  <c:v>0.46600000000000003</c:v>
                </c:pt>
                <c:pt idx="30">
                  <c:v>0.46500000000000002</c:v>
                </c:pt>
                <c:pt idx="31">
                  <c:v>0.45600000000000002</c:v>
                </c:pt>
                <c:pt idx="32">
                  <c:v>0.45200000000000001</c:v>
                </c:pt>
                <c:pt idx="33">
                  <c:v>0.44800000000000001</c:v>
                </c:pt>
                <c:pt idx="34">
                  <c:v>0.443</c:v>
                </c:pt>
                <c:pt idx="35">
                  <c:v>0.437</c:v>
                </c:pt>
                <c:pt idx="36">
                  <c:v>0.42799999999999999</c:v>
                </c:pt>
                <c:pt idx="37">
                  <c:v>0.42</c:v>
                </c:pt>
                <c:pt idx="38">
                  <c:v>0.41099999999999998</c:v>
                </c:pt>
                <c:pt idx="39">
                  <c:v>0.41099999999999998</c:v>
                </c:pt>
                <c:pt idx="40">
                  <c:v>0.41299999999999998</c:v>
                </c:pt>
                <c:pt idx="41">
                  <c:v>0.41699999999999998</c:v>
                </c:pt>
                <c:pt idx="42">
                  <c:v>0.42299999999999999</c:v>
                </c:pt>
                <c:pt idx="43">
                  <c:v>0.42899999999999999</c:v>
                </c:pt>
                <c:pt idx="44">
                  <c:v>0.432</c:v>
                </c:pt>
                <c:pt idx="45">
                  <c:v>0.45200000000000001</c:v>
                </c:pt>
                <c:pt idx="46">
                  <c:v>0.46100000000000002</c:v>
                </c:pt>
                <c:pt idx="47">
                  <c:v>0.46100000000000002</c:v>
                </c:pt>
                <c:pt idx="48">
                  <c:v>0.47899999999999998</c:v>
                </c:pt>
                <c:pt idx="49">
                  <c:v>0.48399999999999999</c:v>
                </c:pt>
                <c:pt idx="50">
                  <c:v>0.48399999999999999</c:v>
                </c:pt>
                <c:pt idx="51">
                  <c:v>0.48199999999999998</c:v>
                </c:pt>
                <c:pt idx="52">
                  <c:v>0.48199999999999998</c:v>
                </c:pt>
                <c:pt idx="53">
                  <c:v>0.48</c:v>
                </c:pt>
                <c:pt idx="54">
                  <c:v>0.47599999999999998</c:v>
                </c:pt>
                <c:pt idx="55">
                  <c:v>0.47199999999999998</c:v>
                </c:pt>
                <c:pt idx="56">
                  <c:v>0.46700000000000003</c:v>
                </c:pt>
                <c:pt idx="57">
                  <c:v>0.46100000000000002</c:v>
                </c:pt>
                <c:pt idx="58">
                  <c:v>0.45200000000000001</c:v>
                </c:pt>
                <c:pt idx="59">
                  <c:v>0.437</c:v>
                </c:pt>
                <c:pt idx="60">
                  <c:v>0.42699999999999999</c:v>
                </c:pt>
                <c:pt idx="61">
                  <c:v>0.42</c:v>
                </c:pt>
                <c:pt idx="62">
                  <c:v>0.41899999999999998</c:v>
                </c:pt>
                <c:pt idx="63">
                  <c:v>0.42499999999999999</c:v>
                </c:pt>
                <c:pt idx="64">
                  <c:v>0.42899999999999999</c:v>
                </c:pt>
                <c:pt idx="65">
                  <c:v>0.435</c:v>
                </c:pt>
                <c:pt idx="66">
                  <c:v>0.44</c:v>
                </c:pt>
                <c:pt idx="67">
                  <c:v>0.441</c:v>
                </c:pt>
                <c:pt idx="69">
                  <c:v>0.44900000000000001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C9-4445-B29A-554D7779024B}"/>
            </c:ext>
          </c:extLst>
        </c:ser>
        <c:ser>
          <c:idx val="4"/>
          <c:order val="4"/>
          <c:tx>
            <c:v>RCS04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Leakage!$H$8:$H$999</c:f>
              <c:numCache>
                <c:formatCode>#,##0.000</c:formatCode>
                <c:ptCount val="992"/>
                <c:pt idx="0">
                  <c:v>0.30199999999999999</c:v>
                </c:pt>
                <c:pt idx="1">
                  <c:v>0.30199999999999999</c:v>
                </c:pt>
                <c:pt idx="2">
                  <c:v>0.309</c:v>
                </c:pt>
                <c:pt idx="3">
                  <c:v>0.314</c:v>
                </c:pt>
                <c:pt idx="4">
                  <c:v>0.31900000000000001</c:v>
                </c:pt>
                <c:pt idx="5">
                  <c:v>0.32200000000000001</c:v>
                </c:pt>
                <c:pt idx="6">
                  <c:v>0.32100000000000001</c:v>
                </c:pt>
                <c:pt idx="7">
                  <c:v>0.31900000000000001</c:v>
                </c:pt>
                <c:pt idx="8">
                  <c:v>0.315</c:v>
                </c:pt>
                <c:pt idx="9">
                  <c:v>0.309</c:v>
                </c:pt>
                <c:pt idx="10">
                  <c:v>0.30399999999999999</c:v>
                </c:pt>
                <c:pt idx="11">
                  <c:v>0.29899999999999999</c:v>
                </c:pt>
                <c:pt idx="12">
                  <c:v>0.29099999999999998</c:v>
                </c:pt>
                <c:pt idx="13">
                  <c:v>0.28699999999999998</c:v>
                </c:pt>
                <c:pt idx="14">
                  <c:v>0.27200000000000002</c:v>
                </c:pt>
                <c:pt idx="15">
                  <c:v>0.26900000000000002</c:v>
                </c:pt>
                <c:pt idx="16">
                  <c:v>0.28799999999999998</c:v>
                </c:pt>
                <c:pt idx="17">
                  <c:v>0.27100000000000002</c:v>
                </c:pt>
                <c:pt idx="18">
                  <c:v>0.27400000000000002</c:v>
                </c:pt>
                <c:pt idx="19">
                  <c:v>0.27700000000000002</c:v>
                </c:pt>
                <c:pt idx="20">
                  <c:v>0.28100000000000003</c:v>
                </c:pt>
                <c:pt idx="21">
                  <c:v>0.28299999999999997</c:v>
                </c:pt>
                <c:pt idx="22">
                  <c:v>0.28599999999999998</c:v>
                </c:pt>
                <c:pt idx="23">
                  <c:v>0.29199999999999998</c:v>
                </c:pt>
                <c:pt idx="24">
                  <c:v>0.29899999999999999</c:v>
                </c:pt>
                <c:pt idx="25">
                  <c:v>0.30199999999999999</c:v>
                </c:pt>
                <c:pt idx="26">
                  <c:v>0.31</c:v>
                </c:pt>
                <c:pt idx="27">
                  <c:v>0.314</c:v>
                </c:pt>
                <c:pt idx="28">
                  <c:v>0.32</c:v>
                </c:pt>
                <c:pt idx="29">
                  <c:v>0.32200000000000001</c:v>
                </c:pt>
                <c:pt idx="30">
                  <c:v>0.32200000000000001</c:v>
                </c:pt>
                <c:pt idx="31">
                  <c:v>0.315</c:v>
                </c:pt>
                <c:pt idx="32">
                  <c:v>0.313</c:v>
                </c:pt>
                <c:pt idx="33">
                  <c:v>0.309</c:v>
                </c:pt>
                <c:pt idx="34">
                  <c:v>0.30599999999999999</c:v>
                </c:pt>
                <c:pt idx="35">
                  <c:v>0.38200000000000001</c:v>
                </c:pt>
                <c:pt idx="36">
                  <c:v>0.29699999999999999</c:v>
                </c:pt>
                <c:pt idx="37">
                  <c:v>0.29099999999999998</c:v>
                </c:pt>
                <c:pt idx="38">
                  <c:v>0.29499999999999998</c:v>
                </c:pt>
                <c:pt idx="39">
                  <c:v>0.28399999999999997</c:v>
                </c:pt>
                <c:pt idx="40">
                  <c:v>0.28499999999999998</c:v>
                </c:pt>
                <c:pt idx="41">
                  <c:v>0.28799999999999998</c:v>
                </c:pt>
                <c:pt idx="42">
                  <c:v>0.29299999999999998</c:v>
                </c:pt>
                <c:pt idx="43">
                  <c:v>0.29599999999999999</c:v>
                </c:pt>
                <c:pt idx="44">
                  <c:v>0.29799999999999999</c:v>
                </c:pt>
                <c:pt idx="45">
                  <c:v>0.311</c:v>
                </c:pt>
                <c:pt idx="46">
                  <c:v>0.317</c:v>
                </c:pt>
                <c:pt idx="47">
                  <c:v>0.317</c:v>
                </c:pt>
                <c:pt idx="48">
                  <c:v>0.33</c:v>
                </c:pt>
                <c:pt idx="49">
                  <c:v>0.33300000000000002</c:v>
                </c:pt>
                <c:pt idx="50">
                  <c:v>0.33400000000000002</c:v>
                </c:pt>
                <c:pt idx="51">
                  <c:v>0.33400000000000002</c:v>
                </c:pt>
                <c:pt idx="52">
                  <c:v>0.33300000000000002</c:v>
                </c:pt>
                <c:pt idx="53">
                  <c:v>0.33200000000000002</c:v>
                </c:pt>
                <c:pt idx="54">
                  <c:v>0.32900000000000001</c:v>
                </c:pt>
                <c:pt idx="55">
                  <c:v>0.32500000000000001</c:v>
                </c:pt>
                <c:pt idx="56">
                  <c:v>0.32200000000000001</c:v>
                </c:pt>
                <c:pt idx="57">
                  <c:v>0.31900000000000001</c:v>
                </c:pt>
                <c:pt idx="58">
                  <c:v>0.312</c:v>
                </c:pt>
                <c:pt idx="59">
                  <c:v>0.30199999999999999</c:v>
                </c:pt>
                <c:pt idx="60">
                  <c:v>0.29499999999999998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0.29699999999999999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0.30399999999999999</c:v>
                </c:pt>
                <c:pt idx="67">
                  <c:v>0.30399999999999999</c:v>
                </c:pt>
                <c:pt idx="69">
                  <c:v>0.30199999999999999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9-4445-B29A-554D7779024B}"/>
            </c:ext>
          </c:extLst>
        </c:ser>
        <c:ser>
          <c:idx val="5"/>
          <c:order val="5"/>
          <c:tx>
            <c:v>RCS05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Leakage!$I$8:$I$999</c:f>
              <c:numCache>
                <c:formatCode>#,##0.000</c:formatCode>
                <c:ptCount val="992"/>
                <c:pt idx="0">
                  <c:v>0.55600000000000005</c:v>
                </c:pt>
                <c:pt idx="1">
                  <c:v>0.56499999999999995</c:v>
                </c:pt>
                <c:pt idx="2">
                  <c:v>0.57699999999999996</c:v>
                </c:pt>
                <c:pt idx="3">
                  <c:v>0.58399999999999996</c:v>
                </c:pt>
                <c:pt idx="4">
                  <c:v>0.59199999999999997</c:v>
                </c:pt>
                <c:pt idx="5">
                  <c:v>0.59499999999999997</c:v>
                </c:pt>
                <c:pt idx="6">
                  <c:v>0.59099999999999997</c:v>
                </c:pt>
                <c:pt idx="7">
                  <c:v>0.58399999999999996</c:v>
                </c:pt>
                <c:pt idx="8">
                  <c:v>0.57699999999999996</c:v>
                </c:pt>
                <c:pt idx="9">
                  <c:v>0.56799999999999995</c:v>
                </c:pt>
                <c:pt idx="10">
                  <c:v>0.55900000000000005</c:v>
                </c:pt>
                <c:pt idx="11">
                  <c:v>0.54900000000000004</c:v>
                </c:pt>
                <c:pt idx="12">
                  <c:v>0.53500000000000003</c:v>
                </c:pt>
                <c:pt idx="13">
                  <c:v>0.52700000000000002</c:v>
                </c:pt>
                <c:pt idx="14">
                  <c:v>0.502</c:v>
                </c:pt>
                <c:pt idx="15">
                  <c:v>0.498</c:v>
                </c:pt>
                <c:pt idx="16">
                  <c:v>0.498</c:v>
                </c:pt>
                <c:pt idx="17">
                  <c:v>0.503</c:v>
                </c:pt>
                <c:pt idx="18">
                  <c:v>0.50800000000000001</c:v>
                </c:pt>
                <c:pt idx="19">
                  <c:v>0.51700000000000002</c:v>
                </c:pt>
                <c:pt idx="20">
                  <c:v>0.52300000000000002</c:v>
                </c:pt>
                <c:pt idx="21">
                  <c:v>0.52700000000000002</c:v>
                </c:pt>
                <c:pt idx="22">
                  <c:v>0.53300000000000003</c:v>
                </c:pt>
                <c:pt idx="23">
                  <c:v>0.54500000000000004</c:v>
                </c:pt>
                <c:pt idx="24">
                  <c:v>0.55500000000000005</c:v>
                </c:pt>
                <c:pt idx="25">
                  <c:v>0.56100000000000005</c:v>
                </c:pt>
                <c:pt idx="26">
                  <c:v>0.57299999999999995</c:v>
                </c:pt>
                <c:pt idx="27">
                  <c:v>0.57999999999999996</c:v>
                </c:pt>
                <c:pt idx="28">
                  <c:v>0.58799999999999997</c:v>
                </c:pt>
                <c:pt idx="29">
                  <c:v>0.59</c:v>
                </c:pt>
                <c:pt idx="30">
                  <c:v>0.58799999999999997</c:v>
                </c:pt>
                <c:pt idx="31">
                  <c:v>0.57599999999999996</c:v>
                </c:pt>
                <c:pt idx="32">
                  <c:v>0.56999999999999995</c:v>
                </c:pt>
                <c:pt idx="33">
                  <c:v>0.56399999999999995</c:v>
                </c:pt>
                <c:pt idx="34">
                  <c:v>0.55800000000000005</c:v>
                </c:pt>
                <c:pt idx="35">
                  <c:v>0.55000000000000004</c:v>
                </c:pt>
                <c:pt idx="36">
                  <c:v>0.54</c:v>
                </c:pt>
                <c:pt idx="37">
                  <c:v>0.53</c:v>
                </c:pt>
                <c:pt idx="38">
                  <c:v>0.52</c:v>
                </c:pt>
                <c:pt idx="39">
                  <c:v>0.52</c:v>
                </c:pt>
                <c:pt idx="40">
                  <c:v>0.52300000000000002</c:v>
                </c:pt>
                <c:pt idx="41">
                  <c:v>0.52800000000000002</c:v>
                </c:pt>
                <c:pt idx="42">
                  <c:v>0.53700000000000003</c:v>
                </c:pt>
                <c:pt idx="43">
                  <c:v>0.54500000000000004</c:v>
                </c:pt>
                <c:pt idx="44">
                  <c:v>0.54900000000000004</c:v>
                </c:pt>
                <c:pt idx="45">
                  <c:v>0.57299999999999995</c:v>
                </c:pt>
                <c:pt idx="46">
                  <c:v>0.58299999999999996</c:v>
                </c:pt>
                <c:pt idx="47">
                  <c:v>0.58299999999999996</c:v>
                </c:pt>
                <c:pt idx="48">
                  <c:v>0.60299999999999998</c:v>
                </c:pt>
                <c:pt idx="49">
                  <c:v>0.60699999999999998</c:v>
                </c:pt>
                <c:pt idx="50">
                  <c:v>0.60699999999999998</c:v>
                </c:pt>
                <c:pt idx="51">
                  <c:v>0.60599999999999998</c:v>
                </c:pt>
                <c:pt idx="52">
                  <c:v>0.60399999999999998</c:v>
                </c:pt>
                <c:pt idx="53">
                  <c:v>0.59899999999999998</c:v>
                </c:pt>
                <c:pt idx="54">
                  <c:v>0.59599999999999997</c:v>
                </c:pt>
                <c:pt idx="55">
                  <c:v>0.58899999999999997</c:v>
                </c:pt>
                <c:pt idx="56">
                  <c:v>0.58199999999999996</c:v>
                </c:pt>
                <c:pt idx="57">
                  <c:v>0.57399999999999995</c:v>
                </c:pt>
                <c:pt idx="58">
                  <c:v>0.56299999999999994</c:v>
                </c:pt>
                <c:pt idx="59">
                  <c:v>0.54600000000000004</c:v>
                </c:pt>
                <c:pt idx="60">
                  <c:v>0.53400000000000003</c:v>
                </c:pt>
                <c:pt idx="61">
                  <c:v>0.52700000000000002</c:v>
                </c:pt>
                <c:pt idx="62">
                  <c:v>0.52700000000000002</c:v>
                </c:pt>
                <c:pt idx="63">
                  <c:v>0.53400000000000003</c:v>
                </c:pt>
                <c:pt idx="64">
                  <c:v>0.54</c:v>
                </c:pt>
                <c:pt idx="65">
                  <c:v>0.54900000000000004</c:v>
                </c:pt>
                <c:pt idx="66">
                  <c:v>0.55600000000000005</c:v>
                </c:pt>
                <c:pt idx="67">
                  <c:v>0.55700000000000005</c:v>
                </c:pt>
                <c:pt idx="69">
                  <c:v>0.57599999999999996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C9-4445-B29A-554D7779024B}"/>
            </c:ext>
          </c:extLst>
        </c:ser>
        <c:ser>
          <c:idx val="6"/>
          <c:order val="6"/>
          <c:tx>
            <c:v>RCS06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Leakage!$J$8:$J$999</c:f>
              <c:numCache>
                <c:formatCode>#,##0.000</c:formatCode>
                <c:ptCount val="992"/>
                <c:pt idx="0">
                  <c:v>0.4</c:v>
                </c:pt>
                <c:pt idx="1">
                  <c:v>0.40699999999999997</c:v>
                </c:pt>
                <c:pt idx="2">
                  <c:v>0.41699999999999998</c:v>
                </c:pt>
                <c:pt idx="3">
                  <c:v>0.42299999999999999</c:v>
                </c:pt>
                <c:pt idx="4">
                  <c:v>0.42899999999999999</c:v>
                </c:pt>
                <c:pt idx="5">
                  <c:v>0.432</c:v>
                </c:pt>
                <c:pt idx="6">
                  <c:v>0.43</c:v>
                </c:pt>
                <c:pt idx="7">
                  <c:v>0.42299999999999999</c:v>
                </c:pt>
                <c:pt idx="8">
                  <c:v>0.41899999999999998</c:v>
                </c:pt>
                <c:pt idx="9">
                  <c:v>0.41099999999999998</c:v>
                </c:pt>
                <c:pt idx="10">
                  <c:v>0.40400000000000003</c:v>
                </c:pt>
                <c:pt idx="11">
                  <c:v>0.39600000000000002</c:v>
                </c:pt>
                <c:pt idx="12">
                  <c:v>0.38400000000000001</c:v>
                </c:pt>
                <c:pt idx="13">
                  <c:v>0.379</c:v>
                </c:pt>
                <c:pt idx="14">
                  <c:v>0.36</c:v>
                </c:pt>
                <c:pt idx="15">
                  <c:v>0.35699999999999998</c:v>
                </c:pt>
                <c:pt idx="16">
                  <c:v>0.35799999999999998</c:v>
                </c:pt>
                <c:pt idx="17">
                  <c:v>0.36</c:v>
                </c:pt>
                <c:pt idx="18">
                  <c:v>0.36499999999999999</c:v>
                </c:pt>
                <c:pt idx="19">
                  <c:v>0.372</c:v>
                </c:pt>
                <c:pt idx="20">
                  <c:v>0.376</c:v>
                </c:pt>
                <c:pt idx="21">
                  <c:v>0.38</c:v>
                </c:pt>
                <c:pt idx="22">
                  <c:v>0.38300000000000001</c:v>
                </c:pt>
                <c:pt idx="23">
                  <c:v>0.39200000000000002</c:v>
                </c:pt>
                <c:pt idx="24">
                  <c:v>0.4</c:v>
                </c:pt>
                <c:pt idx="25">
                  <c:v>0.40300000000000002</c:v>
                </c:pt>
                <c:pt idx="26">
                  <c:v>0.41399999999999998</c:v>
                </c:pt>
                <c:pt idx="27">
                  <c:v>0.41899999999999998</c:v>
                </c:pt>
                <c:pt idx="28">
                  <c:v>0.42599999999999999</c:v>
                </c:pt>
                <c:pt idx="29">
                  <c:v>0.42899999999999999</c:v>
                </c:pt>
                <c:pt idx="30">
                  <c:v>0.42699999999999999</c:v>
                </c:pt>
                <c:pt idx="31">
                  <c:v>0.41599999999999998</c:v>
                </c:pt>
                <c:pt idx="32">
                  <c:v>0.41199999999999998</c:v>
                </c:pt>
                <c:pt idx="33">
                  <c:v>0.40799999999999997</c:v>
                </c:pt>
                <c:pt idx="34">
                  <c:v>0.40300000000000002</c:v>
                </c:pt>
                <c:pt idx="35">
                  <c:v>0.39600000000000002</c:v>
                </c:pt>
                <c:pt idx="36">
                  <c:v>0.38900000000000001</c:v>
                </c:pt>
                <c:pt idx="37">
                  <c:v>0.38100000000000001</c:v>
                </c:pt>
                <c:pt idx="38">
                  <c:v>0.374</c:v>
                </c:pt>
                <c:pt idx="39">
                  <c:v>0.375</c:v>
                </c:pt>
                <c:pt idx="40">
                  <c:v>0.376</c:v>
                </c:pt>
                <c:pt idx="41">
                  <c:v>0.38</c:v>
                </c:pt>
                <c:pt idx="42">
                  <c:v>0.38700000000000001</c:v>
                </c:pt>
                <c:pt idx="43">
                  <c:v>0.39300000000000002</c:v>
                </c:pt>
                <c:pt idx="44">
                  <c:v>0.39600000000000002</c:v>
                </c:pt>
                <c:pt idx="45">
                  <c:v>0.41399999999999998</c:v>
                </c:pt>
                <c:pt idx="46">
                  <c:v>0.42199999999999999</c:v>
                </c:pt>
                <c:pt idx="47">
                  <c:v>0.42199999999999999</c:v>
                </c:pt>
                <c:pt idx="48">
                  <c:v>0.437</c:v>
                </c:pt>
                <c:pt idx="49">
                  <c:v>0.441</c:v>
                </c:pt>
                <c:pt idx="50">
                  <c:v>0.442</c:v>
                </c:pt>
                <c:pt idx="51">
                  <c:v>0.441</c:v>
                </c:pt>
                <c:pt idx="52">
                  <c:v>0.438</c:v>
                </c:pt>
                <c:pt idx="53">
                  <c:v>0.435</c:v>
                </c:pt>
                <c:pt idx="54">
                  <c:v>0.433</c:v>
                </c:pt>
                <c:pt idx="55">
                  <c:v>0.42799999999999999</c:v>
                </c:pt>
                <c:pt idx="56">
                  <c:v>0.42299999999999999</c:v>
                </c:pt>
                <c:pt idx="57">
                  <c:v>0.41499999999999998</c:v>
                </c:pt>
                <c:pt idx="58">
                  <c:v>0.40600000000000003</c:v>
                </c:pt>
                <c:pt idx="59">
                  <c:v>0.39300000000000002</c:v>
                </c:pt>
                <c:pt idx="60">
                  <c:v>0.38500000000000001</c:v>
                </c:pt>
                <c:pt idx="61">
                  <c:v>0.379</c:v>
                </c:pt>
                <c:pt idx="62">
                  <c:v>0.379</c:v>
                </c:pt>
                <c:pt idx="63">
                  <c:v>0.38400000000000001</c:v>
                </c:pt>
                <c:pt idx="64">
                  <c:v>0.38900000000000001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0.40200000000000002</c:v>
                </c:pt>
                <c:pt idx="69">
                  <c:v>0.40400000000000003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C9-4445-B29A-554D77790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517937"/>
        <c:axId val="2119657016"/>
      </c:lineChart>
      <c:lineChart>
        <c:grouping val="standard"/>
        <c:varyColors val="0"/>
        <c:ser>
          <c:idx val="0"/>
          <c:order val="0"/>
          <c:tx>
            <c:v>Array temp. [C]</c:v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none"/>
          </c:marker>
          <c:cat>
            <c:numRef>
              <c:f>Leakage!$B$8:$B$999</c:f>
              <c:numCache>
                <c:formatCode>m"/"d"/"yyyy" "h":"mm</c:formatCode>
                <c:ptCount val="992"/>
                <c:pt idx="0">
                  <c:v>45484.569444444445</c:v>
                </c:pt>
                <c:pt idx="1">
                  <c:v>45484.779861111114</c:v>
                </c:pt>
                <c:pt idx="2">
                  <c:v>45484.831250000003</c:v>
                </c:pt>
                <c:pt idx="3">
                  <c:v>45484.862500000003</c:v>
                </c:pt>
                <c:pt idx="4">
                  <c:v>45484.907638888886</c:v>
                </c:pt>
                <c:pt idx="5">
                  <c:v>45484.947222222225</c:v>
                </c:pt>
                <c:pt idx="6">
                  <c:v>45484.988194444442</c:v>
                </c:pt>
                <c:pt idx="7">
                  <c:v>45485.029861111114</c:v>
                </c:pt>
                <c:pt idx="8">
                  <c:v>45485.061111111114</c:v>
                </c:pt>
                <c:pt idx="9">
                  <c:v>45485.104861111111</c:v>
                </c:pt>
                <c:pt idx="10">
                  <c:v>45485.145833333336</c:v>
                </c:pt>
                <c:pt idx="11">
                  <c:v>45485.186805555553</c:v>
                </c:pt>
                <c:pt idx="12">
                  <c:v>45485.228472222225</c:v>
                </c:pt>
                <c:pt idx="13">
                  <c:v>45485.275694444441</c:v>
                </c:pt>
                <c:pt idx="14">
                  <c:v>45485.370833333334</c:v>
                </c:pt>
                <c:pt idx="15">
                  <c:v>45485.416666666664</c:v>
                </c:pt>
                <c:pt idx="16">
                  <c:v>45485.455555555556</c:v>
                </c:pt>
                <c:pt idx="17">
                  <c:v>45485.497916666667</c:v>
                </c:pt>
                <c:pt idx="18">
                  <c:v>45485.534722222219</c:v>
                </c:pt>
                <c:pt idx="19">
                  <c:v>45485.574999999997</c:v>
                </c:pt>
                <c:pt idx="20">
                  <c:v>45485.606249999997</c:v>
                </c:pt>
                <c:pt idx="21">
                  <c:v>45485.637499999997</c:v>
                </c:pt>
                <c:pt idx="22">
                  <c:v>45485.681944444441</c:v>
                </c:pt>
                <c:pt idx="23">
                  <c:v>45485.731944444444</c:v>
                </c:pt>
                <c:pt idx="24">
                  <c:v>45485.773611111108</c:v>
                </c:pt>
                <c:pt idx="25">
                  <c:v>45485.795138888891</c:v>
                </c:pt>
                <c:pt idx="26">
                  <c:v>45485.845833333333</c:v>
                </c:pt>
                <c:pt idx="27">
                  <c:v>45485.877083333333</c:v>
                </c:pt>
                <c:pt idx="28">
                  <c:v>45485.919444444444</c:v>
                </c:pt>
                <c:pt idx="29">
                  <c:v>45485.963194444441</c:v>
                </c:pt>
                <c:pt idx="30">
                  <c:v>45485.995138888888</c:v>
                </c:pt>
                <c:pt idx="31">
                  <c:v>45486.099305555559</c:v>
                </c:pt>
                <c:pt idx="32">
                  <c:v>45486.138194444444</c:v>
                </c:pt>
                <c:pt idx="33">
                  <c:v>45486.181250000001</c:v>
                </c:pt>
                <c:pt idx="34">
                  <c:v>45486.22152777778</c:v>
                </c:pt>
                <c:pt idx="35">
                  <c:v>45486.265277777777</c:v>
                </c:pt>
                <c:pt idx="36">
                  <c:v>45486.304861111108</c:v>
                </c:pt>
                <c:pt idx="37">
                  <c:v>45486.347222222219</c:v>
                </c:pt>
                <c:pt idx="38">
                  <c:v>45486.412499999999</c:v>
                </c:pt>
                <c:pt idx="39">
                  <c:v>45486.456944444442</c:v>
                </c:pt>
                <c:pt idx="40">
                  <c:v>45486.497916666667</c:v>
                </c:pt>
                <c:pt idx="41">
                  <c:v>45486.538194444445</c:v>
                </c:pt>
                <c:pt idx="42">
                  <c:v>45486.584722222222</c:v>
                </c:pt>
                <c:pt idx="43">
                  <c:v>45486.631249999999</c:v>
                </c:pt>
                <c:pt idx="44">
                  <c:v>45486.659722222219</c:v>
                </c:pt>
                <c:pt idx="45">
                  <c:v>45486.775000000001</c:v>
                </c:pt>
                <c:pt idx="46">
                  <c:v>45486.820833333331</c:v>
                </c:pt>
                <c:pt idx="47">
                  <c:v>45486.869444444441</c:v>
                </c:pt>
                <c:pt idx="48">
                  <c:v>45486.919444444444</c:v>
                </c:pt>
                <c:pt idx="49">
                  <c:v>45486.955555555556</c:v>
                </c:pt>
                <c:pt idx="50">
                  <c:v>45486.988888888889</c:v>
                </c:pt>
                <c:pt idx="51">
                  <c:v>45487.009027777778</c:v>
                </c:pt>
                <c:pt idx="52">
                  <c:v>45487.047222222223</c:v>
                </c:pt>
                <c:pt idx="53">
                  <c:v>45487.089583333334</c:v>
                </c:pt>
                <c:pt idx="54">
                  <c:v>45487.131249999999</c:v>
                </c:pt>
                <c:pt idx="55">
                  <c:v>45487.174305555556</c:v>
                </c:pt>
                <c:pt idx="56">
                  <c:v>45487.209027777775</c:v>
                </c:pt>
                <c:pt idx="57">
                  <c:v>45487.250694444447</c:v>
                </c:pt>
                <c:pt idx="58">
                  <c:v>45487.291666666664</c:v>
                </c:pt>
                <c:pt idx="59">
                  <c:v>45487.336805555555</c:v>
                </c:pt>
                <c:pt idx="60">
                  <c:v>45487.378472222219</c:v>
                </c:pt>
                <c:pt idx="61">
                  <c:v>45487.435416666667</c:v>
                </c:pt>
                <c:pt idx="62">
                  <c:v>45487.469444444447</c:v>
                </c:pt>
                <c:pt idx="63">
                  <c:v>45487.527777777781</c:v>
                </c:pt>
                <c:pt idx="64">
                  <c:v>45487.595833333333</c:v>
                </c:pt>
                <c:pt idx="65">
                  <c:v>45487.634027777778</c:v>
                </c:pt>
                <c:pt idx="66">
                  <c:v>45487.675694444442</c:v>
                </c:pt>
                <c:pt idx="67">
                  <c:v>45487.6875</c:v>
                </c:pt>
                <c:pt idx="69">
                  <c:v>45489.662499999999</c:v>
                </c:pt>
              </c:numCache>
            </c:numRef>
          </c:cat>
          <c:val>
            <c:numRef>
              <c:f>Leakage!$C$8:$C$999</c:f>
              <c:numCache>
                <c:formatCode>0.00</c:formatCode>
                <c:ptCount val="992"/>
                <c:pt idx="0">
                  <c:v>29.92</c:v>
                </c:pt>
                <c:pt idx="1">
                  <c:v>30.6</c:v>
                </c:pt>
                <c:pt idx="2">
                  <c:v>30.64</c:v>
                </c:pt>
                <c:pt idx="3">
                  <c:v>30.37</c:v>
                </c:pt>
                <c:pt idx="4">
                  <c:v>29.9</c:v>
                </c:pt>
                <c:pt idx="5">
                  <c:v>29.51</c:v>
                </c:pt>
                <c:pt idx="6">
                  <c:v>29.06</c:v>
                </c:pt>
                <c:pt idx="7">
                  <c:v>28.77</c:v>
                </c:pt>
                <c:pt idx="8">
                  <c:v>28.63</c:v>
                </c:pt>
                <c:pt idx="9">
                  <c:v>28.305</c:v>
                </c:pt>
                <c:pt idx="10">
                  <c:v>28.058</c:v>
                </c:pt>
                <c:pt idx="11">
                  <c:v>27.847000000000001</c:v>
                </c:pt>
                <c:pt idx="12">
                  <c:v>27.667999999999999</c:v>
                </c:pt>
                <c:pt idx="13">
                  <c:v>27.837</c:v>
                </c:pt>
                <c:pt idx="14">
                  <c:v>28.38</c:v>
                </c:pt>
                <c:pt idx="15">
                  <c:v>28.686</c:v>
                </c:pt>
                <c:pt idx="16">
                  <c:v>29.047000000000001</c:v>
                </c:pt>
                <c:pt idx="17">
                  <c:v>29.327000000000002</c:v>
                </c:pt>
                <c:pt idx="18">
                  <c:v>29.58</c:v>
                </c:pt>
                <c:pt idx="19">
                  <c:v>29.7</c:v>
                </c:pt>
                <c:pt idx="20">
                  <c:v>29.805</c:v>
                </c:pt>
                <c:pt idx="21">
                  <c:v>29.997</c:v>
                </c:pt>
                <c:pt idx="22">
                  <c:v>30.228000000000002</c:v>
                </c:pt>
                <c:pt idx="23">
                  <c:v>30.384</c:v>
                </c:pt>
                <c:pt idx="24">
                  <c:v>30.55</c:v>
                </c:pt>
                <c:pt idx="25">
                  <c:v>30.579000000000001</c:v>
                </c:pt>
                <c:pt idx="26">
                  <c:v>30.54</c:v>
                </c:pt>
                <c:pt idx="27">
                  <c:v>30.25</c:v>
                </c:pt>
                <c:pt idx="28">
                  <c:v>29.91</c:v>
                </c:pt>
                <c:pt idx="29">
                  <c:v>29.59</c:v>
                </c:pt>
                <c:pt idx="30">
                  <c:v>29.369</c:v>
                </c:pt>
                <c:pt idx="31">
                  <c:v>29.027000000000001</c:v>
                </c:pt>
                <c:pt idx="32">
                  <c:v>28.774000000000001</c:v>
                </c:pt>
                <c:pt idx="33">
                  <c:v>28.46</c:v>
                </c:pt>
                <c:pt idx="34">
                  <c:v>28.312000000000001</c:v>
                </c:pt>
                <c:pt idx="35">
                  <c:v>28.33</c:v>
                </c:pt>
                <c:pt idx="36">
                  <c:v>28.263000000000002</c:v>
                </c:pt>
                <c:pt idx="37">
                  <c:v>28.539000000000001</c:v>
                </c:pt>
                <c:pt idx="38">
                  <c:v>28.956</c:v>
                </c:pt>
                <c:pt idx="39">
                  <c:v>29.254999999999999</c:v>
                </c:pt>
                <c:pt idx="40">
                  <c:v>29.475999999999999</c:v>
                </c:pt>
                <c:pt idx="41">
                  <c:v>29.713999999999999</c:v>
                </c:pt>
                <c:pt idx="42">
                  <c:v>29.831</c:v>
                </c:pt>
                <c:pt idx="43">
                  <c:v>30.152999999999999</c:v>
                </c:pt>
                <c:pt idx="44">
                  <c:v>30.38</c:v>
                </c:pt>
                <c:pt idx="45">
                  <c:v>30.617999999999999</c:v>
                </c:pt>
                <c:pt idx="46">
                  <c:v>30.67</c:v>
                </c:pt>
                <c:pt idx="47">
                  <c:v>30.55</c:v>
                </c:pt>
                <c:pt idx="48">
                  <c:v>30.37</c:v>
                </c:pt>
                <c:pt idx="49">
                  <c:v>30.26</c:v>
                </c:pt>
                <c:pt idx="50">
                  <c:v>30.13</c:v>
                </c:pt>
                <c:pt idx="51">
                  <c:v>30.065000000000001</c:v>
                </c:pt>
                <c:pt idx="52">
                  <c:v>29.664999999999999</c:v>
                </c:pt>
                <c:pt idx="53">
                  <c:v>29.343</c:v>
                </c:pt>
                <c:pt idx="54">
                  <c:v>29.17</c:v>
                </c:pt>
                <c:pt idx="55">
                  <c:v>28.829000000000001</c:v>
                </c:pt>
                <c:pt idx="56">
                  <c:v>28.51</c:v>
                </c:pt>
                <c:pt idx="57">
                  <c:v>28.198</c:v>
                </c:pt>
                <c:pt idx="58">
                  <c:v>28.123000000000001</c:v>
                </c:pt>
                <c:pt idx="59">
                  <c:v>28.481000000000002</c:v>
                </c:pt>
                <c:pt idx="60">
                  <c:v>28.634</c:v>
                </c:pt>
                <c:pt idx="61">
                  <c:v>28.995000000000001</c:v>
                </c:pt>
                <c:pt idx="62">
                  <c:v>29.359000000000002</c:v>
                </c:pt>
                <c:pt idx="63">
                  <c:v>29.696999999999999</c:v>
                </c:pt>
                <c:pt idx="64">
                  <c:v>29.89</c:v>
                </c:pt>
                <c:pt idx="65">
                  <c:v>30.254000000000001</c:v>
                </c:pt>
                <c:pt idx="66">
                  <c:v>30.545999999999999</c:v>
                </c:pt>
                <c:pt idx="67">
                  <c:v>30.667000000000002</c:v>
                </c:pt>
                <c:pt idx="69">
                  <c:v>30.234000000000002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C9-4445-B29A-554D77790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945659"/>
        <c:axId val="133620609"/>
      </c:lineChart>
      <c:dateAx>
        <c:axId val="1683517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Date/Time</a:t>
                </a:r>
              </a:p>
            </c:rich>
          </c:tx>
          <c:overlay val="0"/>
        </c:title>
        <c:numFmt formatCode="m&quot;/&quot;d&quot;/&quot;yyyy&quot; &quot;h&quot;:&quot;mm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9657016"/>
        <c:crosses val="autoZero"/>
        <c:auto val="1"/>
        <c:lblOffset val="100"/>
        <c:baseTimeUnit val="days"/>
      </c:dateAx>
      <c:valAx>
        <c:axId val="211965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Leakage current [uA]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3517937"/>
        <c:crosses val="autoZero"/>
        <c:crossBetween val="between"/>
      </c:valAx>
      <c:dateAx>
        <c:axId val="1328945659"/>
        <c:scaling>
          <c:orientation val="minMax"/>
        </c:scaling>
        <c:delete val="1"/>
        <c:axPos val="b"/>
        <c:numFmt formatCode="m&quot;/&quot;d&quot;/&quot;yyyy&quot; &quot;h&quot;:&quot;mm" sourceLinked="1"/>
        <c:majorTickMark val="none"/>
        <c:minorTickMark val="none"/>
        <c:tickLblPos val="nextTo"/>
        <c:crossAx val="133620609"/>
        <c:crosses val="autoZero"/>
        <c:auto val="1"/>
        <c:lblOffset val="100"/>
        <c:baseTimeUnit val="days"/>
      </c:dateAx>
      <c:valAx>
        <c:axId val="133620609"/>
        <c:scaling>
          <c:orientation val="minMax"/>
          <c:max val="4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temp. [C]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894565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magnets value  and 20Na/20Mg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'Magnet tune'!$E$9</c:f>
              <c:strCache>
                <c:ptCount val="1"/>
                <c:pt idx="0">
                  <c:v>20Na/20Mg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'Magnet tune'!$D$10:$D$20</c:f>
              <c:numCache>
                <c:formatCode>General</c:formatCode>
                <c:ptCount val="11"/>
                <c:pt idx="0">
                  <c:v>-1245.7</c:v>
                </c:pt>
                <c:pt idx="1">
                  <c:v>-1245.3</c:v>
                </c:pt>
                <c:pt idx="2">
                  <c:v>-1250</c:v>
                </c:pt>
              </c:numCache>
            </c:numRef>
          </c:xVal>
          <c:yVal>
            <c:numRef>
              <c:f>'Magnet tune'!$E$10:$E$20</c:f>
              <c:numCache>
                <c:formatCode>General</c:formatCode>
                <c:ptCount val="11"/>
                <c:pt idx="0">
                  <c:v>1.294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02-9C42-824F-50655248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072959"/>
        <c:axId val="1240660091"/>
      </c:scatterChart>
      <c:valAx>
        <c:axId val="19610729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0660091"/>
        <c:crosses val="autoZero"/>
        <c:crossBetween val="midCat"/>
      </c:valAx>
      <c:valAx>
        <c:axId val="1240660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10729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sz="1800" b="0">
                <a:solidFill>
                  <a:srgbClr val="000000"/>
                </a:solidFill>
                <a:latin typeface="+mn-lt"/>
              </a:rPr>
              <a:t>Activities (Bq) vs Time, t (s)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690045248868779"/>
          <c:y val="0.151"/>
          <c:w val="0.86244343891402675"/>
          <c:h val="0.71892619926199264"/>
        </c:manualLayout>
      </c:layout>
      <c:lineChart>
        <c:grouping val="standard"/>
        <c:varyColors val="1"/>
        <c:ser>
          <c:idx val="0"/>
          <c:order val="0"/>
          <c:tx>
            <c:v>34Ar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Calculations_DO_NOT_EDIT!$B$4:$B$504</c:f>
              <c:numCache>
                <c:formatCode>0</c:formatCode>
                <c:ptCount val="501"/>
                <c:pt idx="0">
                  <c:v>1.2311622308469605</c:v>
                </c:pt>
                <c:pt idx="1">
                  <c:v>5321.672647804693</c:v>
                </c:pt>
                <c:pt idx="2">
                  <c:v>10453.398600439523</c:v>
                </c:pt>
                <c:pt idx="3">
                  <c:v>15403.102741411851</c:v>
                </c:pt>
                <c:pt idx="4">
                  <c:v>20177.241366366998</c:v>
                </c:pt>
                <c:pt idx="5">
                  <c:v>24782.041766782699</c:v>
                </c:pt>
                <c:pt idx="6">
                  <c:v>29223.510352724246</c:v>
                </c:pt>
                <c:pt idx="7">
                  <c:v>33507.440487486419</c:v>
                </c:pt>
                <c:pt idx="8">
                  <c:v>37639.42004434127</c:v>
                </c:pt>
                <c:pt idx="9">
                  <c:v>41624.838695248873</c:v>
                </c:pt>
                <c:pt idx="10">
                  <c:v>45468.894941038321</c:v>
                </c:pt>
                <c:pt idx="11">
                  <c:v>49176.602892228773</c:v>
                </c:pt>
                <c:pt idx="12">
                  <c:v>52752.798809335545</c:v>
                </c:pt>
                <c:pt idx="13">
                  <c:v>56202.147411192054</c:v>
                </c:pt>
                <c:pt idx="14">
                  <c:v>59529.147959516406</c:v>
                </c:pt>
                <c:pt idx="15">
                  <c:v>62738.140127658779</c:v>
                </c:pt>
                <c:pt idx="16">
                  <c:v>65833.309661185209</c:v>
                </c:pt>
                <c:pt idx="17">
                  <c:v>68818.693837680679</c:v>
                </c:pt>
                <c:pt idx="18">
                  <c:v>71698.18673289381</c:v>
                </c:pt>
                <c:pt idx="19">
                  <c:v>74475.544300091875</c:v>
                </c:pt>
                <c:pt idx="20">
                  <c:v>77154.389269251362</c:v>
                </c:pt>
                <c:pt idx="21">
                  <c:v>79738.215872475106</c:v>
                </c:pt>
                <c:pt idx="22">
                  <c:v>82230.394401799087</c:v>
                </c:pt>
                <c:pt idx="23">
                  <c:v>84634.17560533424</c:v>
                </c:pt>
                <c:pt idx="24">
                  <c:v>86952.694927477831</c:v>
                </c:pt>
                <c:pt idx="25">
                  <c:v>89188.976598724548</c:v>
                </c:pt>
                <c:pt idx="26">
                  <c:v>91345.937580412821</c:v>
                </c:pt>
                <c:pt idx="27">
                  <c:v>93426.391369551071</c:v>
                </c:pt>
                <c:pt idx="28">
                  <c:v>95433.051668687258</c:v>
                </c:pt>
                <c:pt idx="29">
                  <c:v>97368.535925608579</c:v>
                </c:pt>
                <c:pt idx="30">
                  <c:v>99235.368747488203</c:v>
                </c:pt>
                <c:pt idx="31">
                  <c:v>101035.98519393276</c:v>
                </c:pt>
                <c:pt idx="32">
                  <c:v>102772.73395322562</c:v>
                </c:pt>
                <c:pt idx="33">
                  <c:v>104447.88040590918</c:v>
                </c:pt>
                <c:pt idx="34">
                  <c:v>106063.60957970221</c:v>
                </c:pt>
                <c:pt idx="35">
                  <c:v>107622.02899960657</c:v>
                </c:pt>
                <c:pt idx="36">
                  <c:v>109125.17143692079</c:v>
                </c:pt>
                <c:pt idx="37">
                  <c:v>110574.99756074673</c:v>
                </c:pt>
                <c:pt idx="38">
                  <c:v>111973.39849544718</c:v>
                </c:pt>
                <c:pt idx="39">
                  <c:v>113322.19828739096</c:v>
                </c:pt>
                <c:pt idx="40">
                  <c:v>114623.15628420275</c:v>
                </c:pt>
                <c:pt idx="41">
                  <c:v>115877.96942962102</c:v>
                </c:pt>
                <c:pt idx="42">
                  <c:v>117088.27447695786</c:v>
                </c:pt>
                <c:pt idx="43">
                  <c:v>118255.65012404732</c:v>
                </c:pt>
                <c:pt idx="44">
                  <c:v>119381.61907246754</c:v>
                </c:pt>
                <c:pt idx="45">
                  <c:v>120467.65001372235</c:v>
                </c:pt>
                <c:pt idx="46">
                  <c:v>118588.06359838977</c:v>
                </c:pt>
                <c:pt idx="47">
                  <c:v>114381.75671899706</c:v>
                </c:pt>
                <c:pt idx="48">
                  <c:v>110324.64712832597</c:v>
                </c:pt>
                <c:pt idx="49">
                  <c:v>106411.44281331135</c:v>
                </c:pt>
                <c:pt idx="50">
                  <c:v>102637.03946806764</c:v>
                </c:pt>
                <c:pt idx="51">
                  <c:v>98996.513835934034</c:v>
                </c:pt>
                <c:pt idx="52">
                  <c:v>95485.117287676054</c:v>
                </c:pt>
                <c:pt idx="53">
                  <c:v>92098.269627468326</c:v>
                </c:pt>
                <c:pt idx="54">
                  <c:v>88831.5531185781</c:v>
                </c:pt>
                <c:pt idx="55">
                  <c:v>85680.706720957314</c:v>
                </c:pt>
                <c:pt idx="56">
                  <c:v>82641.620533226655</c:v>
                </c:pt>
                <c:pt idx="57">
                  <c:v>79710.330431802053</c:v>
                </c:pt>
                <c:pt idx="58">
                  <c:v>76883.012900170594</c:v>
                </c:pt>
                <c:pt idx="59">
                  <c:v>74155.980041571704</c:v>
                </c:pt>
                <c:pt idx="60">
                  <c:v>71525.674768577897</c:v>
                </c:pt>
                <c:pt idx="61">
                  <c:v>68988.666163300717</c:v>
                </c:pt>
                <c:pt idx="62">
                  <c:v>66541.645002169636</c:v>
                </c:pt>
                <c:pt idx="63">
                  <c:v>64181.419439446705</c:v>
                </c:pt>
                <c:pt idx="64">
                  <c:v>61904.910843846374</c:v>
                </c:pt>
                <c:pt idx="65">
                  <c:v>59709.149782830122</c:v>
                </c:pt>
                <c:pt idx="66">
                  <c:v>57591.272149337696</c:v>
                </c:pt>
                <c:pt idx="67">
                  <c:v>55548.515425902799</c:v>
                </c:pt>
                <c:pt idx="68">
                  <c:v>53578.215081280265</c:v>
                </c:pt>
                <c:pt idx="69">
                  <c:v>51677.801094884497</c:v>
                </c:pt>
                <c:pt idx="70">
                  <c:v>49844.794604505725</c:v>
                </c:pt>
                <c:pt idx="71">
                  <c:v>48076.804672931416</c:v>
                </c:pt>
                <c:pt idx="72">
                  <c:v>46371.525169255328</c:v>
                </c:pt>
                <c:pt idx="73">
                  <c:v>44726.731760806259</c:v>
                </c:pt>
                <c:pt idx="74">
                  <c:v>43140.279011772705</c:v>
                </c:pt>
                <c:pt idx="75">
                  <c:v>41610.097584739073</c:v>
                </c:pt>
                <c:pt idx="76">
                  <c:v>40134.19154148308</c:v>
                </c:pt>
                <c:pt idx="77">
                  <c:v>38710.63573951368</c:v>
                </c:pt>
                <c:pt idx="78">
                  <c:v>37337.57332095343</c:v>
                </c:pt>
                <c:pt idx="79">
                  <c:v>36013.213290490065</c:v>
                </c:pt>
                <c:pt idx="80">
                  <c:v>34735.828179237753</c:v>
                </c:pt>
                <c:pt idx="81">
                  <c:v>33503.751791461109</c:v>
                </c:pt>
                <c:pt idx="82">
                  <c:v>32315.377031222597</c:v>
                </c:pt>
                <c:pt idx="83">
                  <c:v>31169.153806118462</c:v>
                </c:pt>
                <c:pt idx="84">
                  <c:v>30063.587005369172</c:v>
                </c:pt>
                <c:pt idx="85">
                  <c:v>28997.234549626552</c:v>
                </c:pt>
                <c:pt idx="86">
                  <c:v>27968.705509954179</c:v>
                </c:pt>
                <c:pt idx="87">
                  <c:v>26976.658293527365</c:v>
                </c:pt>
                <c:pt idx="88">
                  <c:v>26019.798893686126</c:v>
                </c:pt>
                <c:pt idx="89">
                  <c:v>25096.879202058641</c:v>
                </c:pt>
                <c:pt idx="90">
                  <c:v>24206.695380553519</c:v>
                </c:pt>
                <c:pt idx="91">
                  <c:v>23348.086291097334</c:v>
                </c:pt>
                <c:pt idx="92">
                  <c:v>22519.93198106921</c:v>
                </c:pt>
                <c:pt idx="93">
                  <c:v>21721.15222245688</c:v>
                </c:pt>
                <c:pt idx="94">
                  <c:v>20950.705102828761</c:v>
                </c:pt>
                <c:pt idx="95">
                  <c:v>20207.585666284118</c:v>
                </c:pt>
                <c:pt idx="96">
                  <c:v>19490.824602608562</c:v>
                </c:pt>
                <c:pt idx="97">
                  <c:v>18799.486982925046</c:v>
                </c:pt>
                <c:pt idx="98">
                  <c:v>18132.671040191297</c:v>
                </c:pt>
                <c:pt idx="99">
                  <c:v>17489.506992952771</c:v>
                </c:pt>
                <c:pt idx="100">
                  <c:v>16869.15591081703</c:v>
                </c:pt>
                <c:pt idx="101">
                  <c:v>16270.808620169633</c:v>
                </c:pt>
                <c:pt idx="102">
                  <c:v>15693.684648704177</c:v>
                </c:pt>
                <c:pt idx="103">
                  <c:v>15137.031207389706</c:v>
                </c:pt>
                <c:pt idx="104">
                  <c:v>14600.122208547691</c:v>
                </c:pt>
                <c:pt idx="105">
                  <c:v>14082.257318757711</c:v>
                </c:pt>
                <c:pt idx="106">
                  <c:v>13582.761045356443</c:v>
                </c:pt>
                <c:pt idx="107">
                  <c:v>13100.981855338496</c:v>
                </c:pt>
                <c:pt idx="108">
                  <c:v>12636.291325509683</c:v>
                </c:pt>
                <c:pt idx="109">
                  <c:v>12188.083322784334</c:v>
                </c:pt>
                <c:pt idx="110">
                  <c:v>11755.773213557333</c:v>
                </c:pt>
                <c:pt idx="111">
                  <c:v>11338.797101119673</c:v>
                </c:pt>
                <c:pt idx="112">
                  <c:v>10936.611090122828</c:v>
                </c:pt>
                <c:pt idx="113">
                  <c:v>10548.690577132422</c:v>
                </c:pt>
                <c:pt idx="114">
                  <c:v>10174.529566346018</c:v>
                </c:pt>
                <c:pt idx="115">
                  <c:v>9813.6400095821718</c:v>
                </c:pt>
                <c:pt idx="116">
                  <c:v>9465.551169680175</c:v>
                </c:pt>
                <c:pt idx="117">
                  <c:v>9129.8090064797816</c:v>
                </c:pt>
                <c:pt idx="118">
                  <c:v>8805.9755845803193</c:v>
                </c:pt>
                <c:pt idx="119">
                  <c:v>8493.628502106445</c:v>
                </c:pt>
                <c:pt idx="120">
                  <c:v>8192.3603397354946</c:v>
                </c:pt>
                <c:pt idx="121">
                  <c:v>7901.7781292678956</c:v>
                </c:pt>
                <c:pt idx="122">
                  <c:v>7621.5028410471878</c:v>
                </c:pt>
                <c:pt idx="123">
                  <c:v>7351.1688895613452</c:v>
                </c:pt>
                <c:pt idx="124">
                  <c:v>7090.4236565802485</c:v>
                </c:pt>
                <c:pt idx="125">
                  <c:v>6838.9270312075196</c:v>
                </c:pt>
                <c:pt idx="126">
                  <c:v>6596.3509662465985</c:v>
                </c:pt>
                <c:pt idx="127">
                  <c:v>6362.3790503025402</c:v>
                </c:pt>
                <c:pt idx="128">
                  <c:v>6136.7060950612431</c:v>
                </c:pt>
                <c:pt idx="129">
                  <c:v>5919.0377372079165</c:v>
                </c:pt>
                <c:pt idx="130">
                  <c:v>5709.0900544654187</c:v>
                </c:pt>
                <c:pt idx="131">
                  <c:v>5506.5891952516549</c:v>
                </c:pt>
                <c:pt idx="132">
                  <c:v>5311.2710214730723</c:v>
                </c:pt>
                <c:pt idx="133">
                  <c:v>5122.8807639881315</c:v>
                </c:pt>
                <c:pt idx="134">
                  <c:v>4941.172690291548</c:v>
                </c:pt>
                <c:pt idx="135">
                  <c:v>4765.9097839856649</c:v>
                </c:pt>
                <c:pt idx="136">
                  <c:v>4596.8634356210086</c:v>
                </c:pt>
                <c:pt idx="137">
                  <c:v>4433.8131445026384</c:v>
                </c:pt>
                <c:pt idx="138">
                  <c:v>4276.546231073452</c:v>
                </c:pt>
                <c:pt idx="139">
                  <c:v>4124.8575594991789</c:v>
                </c:pt>
                <c:pt idx="140">
                  <c:v>3978.5492700932969</c:v>
                </c:pt>
                <c:pt idx="141">
                  <c:v>3837.4305212327827</c:v>
                </c:pt>
                <c:pt idx="142">
                  <c:v>3701.3172404280854</c:v>
                </c:pt>
                <c:pt idx="143">
                  <c:v>3570.0318842226529</c:v>
                </c:pt>
                <c:pt idx="144">
                  <c:v>3443.4032066087539</c:v>
                </c:pt>
                <c:pt idx="145">
                  <c:v>3321.2660356576162</c:v>
                </c:pt>
                <c:pt idx="146">
                  <c:v>3203.4610580724216</c:v>
                </c:pt>
                <c:pt idx="147">
                  <c:v>3089.8346113832349</c:v>
                </c:pt>
                <c:pt idx="148">
                  <c:v>2980.2384835127114</c:v>
                </c:pt>
                <c:pt idx="149">
                  <c:v>2874.5297194512304</c:v>
                </c:pt>
                <c:pt idx="150">
                  <c:v>2772.570434789206</c:v>
                </c:pt>
                <c:pt idx="151">
                  <c:v>2674.2276358634213</c:v>
                </c:pt>
                <c:pt idx="152">
                  <c:v>2579.3730462827307</c:v>
                </c:pt>
                <c:pt idx="153">
                  <c:v>2487.8829396068804</c:v>
                </c:pt>
                <c:pt idx="154">
                  <c:v>2399.637977960218</c:v>
                </c:pt>
                <c:pt idx="155">
                  <c:v>2314.5230563697187</c:v>
                </c:pt>
                <c:pt idx="156">
                  <c:v>2232.4271526243701</c:v>
                </c:pt>
                <c:pt idx="157">
                  <c:v>2153.2431824599862</c:v>
                </c:pt>
                <c:pt idx="158">
                  <c:v>2076.8678598806437</c:v>
                </c:pt>
                <c:pt idx="159">
                  <c:v>2003.2015624344631</c:v>
                </c:pt>
                <c:pt idx="160">
                  <c:v>1932.1482012680826</c:v>
                </c:pt>
                <c:pt idx="161">
                  <c:v>1863.6150957902519</c:v>
                </c:pt>
                <c:pt idx="162">
                  <c:v>1797.5128527811262</c:v>
                </c:pt>
                <c:pt idx="163">
                  <c:v>1733.7552497895151</c:v>
                </c:pt>
                <c:pt idx="164">
                  <c:v>1672.259122666044</c:v>
                </c:pt>
                <c:pt idx="165">
                  <c:v>1612.9442570854858</c:v>
                </c:pt>
                <c:pt idx="166">
                  <c:v>1555.7332839167855</c:v>
                </c:pt>
                <c:pt idx="167">
                  <c:v>1500.5515783043154</c:v>
                </c:pt>
                <c:pt idx="168">
                  <c:v>1447.3271623286869</c:v>
                </c:pt>
                <c:pt idx="169">
                  <c:v>1395.9906111201924</c:v>
                </c:pt>
                <c:pt idx="170">
                  <c:v>1346.4749623023781</c:v>
                </c:pt>
                <c:pt idx="171">
                  <c:v>1298.7156286476604</c:v>
                </c:pt>
                <c:pt idx="172">
                  <c:v>1252.6503138310211</c:v>
                </c:pt>
                <c:pt idx="173">
                  <c:v>1208.2189311719299</c:v>
                </c:pt>
                <c:pt idx="174">
                  <c:v>1165.3635252584634</c:v>
                </c:pt>
                <c:pt idx="175">
                  <c:v>1124.0281963514269</c:v>
                </c:pt>
                <c:pt idx="176">
                  <c:v>1084.1590274698426</c:v>
                </c:pt>
                <c:pt idx="177">
                  <c:v>1045.7040140627089</c:v>
                </c:pt>
                <c:pt idx="178">
                  <c:v>1008.6129961753054</c:v>
                </c:pt>
                <c:pt idx="179">
                  <c:v>972.8375930215376</c:v>
                </c:pt>
                <c:pt idx="180">
                  <c:v>938.33113987700881</c:v>
                </c:pt>
                <c:pt idx="181">
                  <c:v>905.04862721047562</c:v>
                </c:pt>
                <c:pt idx="182">
                  <c:v>872.94664197431541</c:v>
                </c:pt>
                <c:pt idx="183">
                  <c:v>841.98331097740663</c:v>
                </c:pt>
                <c:pt idx="184">
                  <c:v>812.11824626657517</c:v>
                </c:pt>
                <c:pt idx="185">
                  <c:v>783.31249244534661</c:v>
                </c:pt>
                <c:pt idx="186">
                  <c:v>755.52847586130383</c:v>
                </c:pt>
                <c:pt idx="187">
                  <c:v>728.72995559576475</c:v>
                </c:pt>
                <c:pt idx="188">
                  <c:v>702.88197619184427</c:v>
                </c:pt>
                <c:pt idx="189">
                  <c:v>677.95082205925326</c:v>
                </c:pt>
                <c:pt idx="190">
                  <c:v>653.90397349635543</c:v>
                </c:pt>
                <c:pt idx="191">
                  <c:v>630.71006427211125</c:v>
                </c:pt>
                <c:pt idx="192">
                  <c:v>608.33884071259217</c:v>
                </c:pt>
                <c:pt idx="193">
                  <c:v>586.76112223869097</c:v>
                </c:pt>
                <c:pt idx="194">
                  <c:v>565.94876330355135</c:v>
                </c:pt>
                <c:pt idx="195">
                  <c:v>545.87461668008086</c:v>
                </c:pt>
                <c:pt idx="196">
                  <c:v>526.51249805064356</c:v>
                </c:pt>
                <c:pt idx="197">
                  <c:v>507.83715185275884</c:v>
                </c:pt>
                <c:pt idx="198">
                  <c:v>489.8242183362488</c:v>
                </c:pt>
                <c:pt idx="199">
                  <c:v>472.45020178886256</c:v>
                </c:pt>
                <c:pt idx="200">
                  <c:v>455.69243988893732</c:v>
                </c:pt>
                <c:pt idx="201">
                  <c:v>439.52907414511799</c:v>
                </c:pt>
                <c:pt idx="202">
                  <c:v>423.93902138457298</c:v>
                </c:pt>
                <c:pt idx="203">
                  <c:v>408.90194625252627</c:v>
                </c:pt>
                <c:pt idx="204">
                  <c:v>394.39823468722142</c:v>
                </c:pt>
                <c:pt idx="205">
                  <c:v>380.40896833573203</c:v>
                </c:pt>
                <c:pt idx="206">
                  <c:v>366.91589987723842</c:v>
                </c:pt>
                <c:pt idx="207">
                  <c:v>353.9014292215835</c:v>
                </c:pt>
                <c:pt idx="208">
                  <c:v>341.3485805520661</c:v>
                </c:pt>
                <c:pt idx="209">
                  <c:v>329.24098018252454</c:v>
                </c:pt>
                <c:pt idx="210">
                  <c:v>317.56283519982367</c:v>
                </c:pt>
                <c:pt idx="211">
                  <c:v>306.29891286389432</c:v>
                </c:pt>
                <c:pt idx="212">
                  <c:v>295.43452073845117</c:v>
                </c:pt>
                <c:pt idx="213">
                  <c:v>284.95548752646829</c:v>
                </c:pt>
                <c:pt idx="214">
                  <c:v>274.84814458542411</c:v>
                </c:pt>
                <c:pt idx="215">
                  <c:v>265.09930809819372</c:v>
                </c:pt>
                <c:pt idx="216">
                  <c:v>255.69626187634069</c:v>
                </c:pt>
                <c:pt idx="217">
                  <c:v>246.62674077337485</c:v>
                </c:pt>
                <c:pt idx="218">
                  <c:v>237.87891468633745</c:v>
                </c:pt>
                <c:pt idx="219">
                  <c:v>229.44137312485083</c:v>
                </c:pt>
                <c:pt idx="220">
                  <c:v>221.30311032750237</c:v>
                </c:pt>
                <c:pt idx="221">
                  <c:v>213.45351090614702</c:v>
                </c:pt>
                <c:pt idx="222">
                  <c:v>205.88233599940654</c:v>
                </c:pt>
                <c:pt idx="223">
                  <c:v>198.57970991730292</c:v>
                </c:pt>
                <c:pt idx="224">
                  <c:v>191.53610725960442</c:v>
                </c:pt>
                <c:pt idx="225">
                  <c:v>184.74234049108179</c:v>
                </c:pt>
                <c:pt idx="226">
                  <c:v>178.18954795747209</c:v>
                </c:pt>
                <c:pt idx="227">
                  <c:v>171.86918232651195</c:v>
                </c:pt>
                <c:pt idx="228">
                  <c:v>165.77299943896679</c:v>
                </c:pt>
                <c:pt idx="229">
                  <c:v>159.89304755511486</c:v>
                </c:pt>
                <c:pt idx="230">
                  <c:v>154.22165698265547</c:v>
                </c:pt>
                <c:pt idx="231">
                  <c:v>148.75143007251381</c:v>
                </c:pt>
                <c:pt idx="232">
                  <c:v>143.47523156949663</c:v>
                </c:pt>
                <c:pt idx="233">
                  <c:v>138.38617930520604</c:v>
                </c:pt>
                <c:pt idx="234">
                  <c:v>133.4776352210755</c:v>
                </c:pt>
                <c:pt idx="235">
                  <c:v>128.7431967098195</c:v>
                </c:pt>
                <c:pt idx="236">
                  <c:v>124.17668826399931</c:v>
                </c:pt>
                <c:pt idx="237">
                  <c:v>119.77215342081323</c:v>
                </c:pt>
                <c:pt idx="238">
                  <c:v>115.52384699260625</c:v>
                </c:pt>
                <c:pt idx="239">
                  <c:v>111.42622757296073</c:v>
                </c:pt>
                <c:pt idx="240">
                  <c:v>107.47395030859639</c:v>
                </c:pt>
                <c:pt idx="241">
                  <c:v>103.66185992764925</c:v>
                </c:pt>
                <c:pt idx="242">
                  <c:v>99.984984015238751</c:v>
                </c:pt>
                <c:pt idx="243">
                  <c:v>96.438526527547992</c:v>
                </c:pt>
                <c:pt idx="244">
                  <c:v>93.017861535959085</c:v>
                </c:pt>
                <c:pt idx="245">
                  <c:v>89.718527193084938</c:v>
                </c:pt>
                <c:pt idx="246">
                  <c:v>86.536219912823654</c:v>
                </c:pt>
                <c:pt idx="247">
                  <c:v>83.466788756845972</c:v>
                </c:pt>
                <c:pt idx="248">
                  <c:v>80.506230020194906</c:v>
                </c:pt>
                <c:pt idx="249">
                  <c:v>77.650682008931923</c:v>
                </c:pt>
                <c:pt idx="250">
                  <c:v>74.896420003019998</c:v>
                </c:pt>
                <c:pt idx="251">
                  <c:v>72.239851397873522</c:v>
                </c:pt>
                <c:pt idx="252">
                  <c:v>69.677511018236032</c:v>
                </c:pt>
                <c:pt idx="253">
                  <c:v>67.206056598274031</c:v>
                </c:pt>
                <c:pt idx="254">
                  <c:v>64.822264421992827</c:v>
                </c:pt>
                <c:pt idx="255">
                  <c:v>62.523025118284885</c:v>
                </c:pt>
                <c:pt idx="256">
                  <c:v>60.305339605127877</c:v>
                </c:pt>
                <c:pt idx="257">
                  <c:v>58.166315177642304</c:v>
                </c:pt>
                <c:pt idx="258">
                  <c:v>56.103161734904432</c:v>
                </c:pt>
                <c:pt idx="259">
                  <c:v>54.113188140593891</c:v>
                </c:pt>
                <c:pt idx="260">
                  <c:v>52.193798712729524</c:v>
                </c:pt>
                <c:pt idx="261">
                  <c:v>50.342489837913071</c:v>
                </c:pt>
                <c:pt idx="262">
                  <c:v>48.556846705665819</c:v>
                </c:pt>
                <c:pt idx="263">
                  <c:v>46.834540158597463</c:v>
                </c:pt>
                <c:pt idx="264">
                  <c:v>45.173323654300141</c:v>
                </c:pt>
                <c:pt idx="265">
                  <c:v>43.571030335002774</c:v>
                </c:pt>
                <c:pt idx="266">
                  <c:v>42.02557020116479</c:v>
                </c:pt>
                <c:pt idx="267">
                  <c:v>40.53492738532271</c:v>
                </c:pt>
                <c:pt idx="268">
                  <c:v>39.097157522632436</c:v>
                </c:pt>
                <c:pt idx="269">
                  <c:v>37.710385214678276</c:v>
                </c:pt>
                <c:pt idx="270">
                  <c:v>36.372801583240957</c:v>
                </c:pt>
                <c:pt idx="271">
                  <c:v>35.082661910832606</c:v>
                </c:pt>
                <c:pt idx="272">
                  <c:v>33.838283364921764</c:v>
                </c:pt>
                <c:pt idx="273">
                  <c:v>32.63804280288052</c:v>
                </c:pt>
                <c:pt idx="274">
                  <c:v>31.480374654789347</c:v>
                </c:pt>
                <c:pt idx="275">
                  <c:v>30.363768881338629</c:v>
                </c:pt>
                <c:pt idx="276">
                  <c:v>29.286769004163794</c:v>
                </c:pt>
                <c:pt idx="277">
                  <c:v>28.247970206043703</c:v>
                </c:pt>
                <c:pt idx="278">
                  <c:v>27.246017498484878</c:v>
                </c:pt>
                <c:pt idx="279">
                  <c:v>26.279603954301759</c:v>
                </c:pt>
                <c:pt idx="280">
                  <c:v>25.347469002886644</c:v>
                </c:pt>
                <c:pt idx="281">
                  <c:v>24.448396785946588</c:v>
                </c:pt>
                <c:pt idx="282">
                  <c:v>23.581214571561834</c:v>
                </c:pt>
                <c:pt idx="283">
                  <c:v>22.744791224497877</c:v>
                </c:pt>
                <c:pt idx="284">
                  <c:v>21.938035730775042</c:v>
                </c:pt>
                <c:pt idx="285">
                  <c:v>21.159895774571414</c:v>
                </c:pt>
                <c:pt idx="286">
                  <c:v>20.409356365603255</c:v>
                </c:pt>
                <c:pt idx="287">
                  <c:v>19.685438515191723</c:v>
                </c:pt>
                <c:pt idx="288">
                  <c:v>18.987197959289443</c:v>
                </c:pt>
                <c:pt idx="289">
                  <c:v>18.31372392680143</c:v>
                </c:pt>
                <c:pt idx="290">
                  <c:v>17.664137951593322</c:v>
                </c:pt>
                <c:pt idx="291">
                  <c:v>17.037592726637477</c:v>
                </c:pt>
                <c:pt idx="292">
                  <c:v>16.433270998802801</c:v>
                </c:pt>
                <c:pt idx="293">
                  <c:v>15.850384502845836</c:v>
                </c:pt>
                <c:pt idx="294">
                  <c:v>15.288172933213234</c:v>
                </c:pt>
                <c:pt idx="295">
                  <c:v>14.745902952314459</c:v>
                </c:pt>
                <c:pt idx="296">
                  <c:v>14.222867233970728</c:v>
                </c:pt>
                <c:pt idx="297">
                  <c:v>13.718383540792745</c:v>
                </c:pt>
                <c:pt idx="298">
                  <c:v>13.231793834283959</c:v>
                </c:pt>
                <c:pt idx="299">
                  <c:v>12.762463416508179</c:v>
                </c:pt>
                <c:pt idx="300">
                  <c:v>12.309780102202117</c:v>
                </c:pt>
                <c:pt idx="301">
                  <c:v>11.873153420253255</c:v>
                </c:pt>
                <c:pt idx="302">
                  <c:v>11.452013843500982</c:v>
                </c:pt>
                <c:pt idx="303">
                  <c:v>11.045812045856726</c:v>
                </c:pt>
                <c:pt idx="304">
                  <c:v>10.654018185773849</c:v>
                </c:pt>
                <c:pt idx="305">
                  <c:v>10.276121215132994</c:v>
                </c:pt>
                <c:pt idx="306">
                  <c:v>9.9116282126410216</c:v>
                </c:pt>
                <c:pt idx="307">
                  <c:v>9.5600637408742184</c:v>
                </c:pt>
                <c:pt idx="308">
                  <c:v>9.220969226127302</c:v>
                </c:pt>
                <c:pt idx="309">
                  <c:v>8.8939023602589096</c:v>
                </c:pt>
                <c:pt idx="310">
                  <c:v>8.5784365237536502</c:v>
                </c:pt>
                <c:pt idx="311">
                  <c:v>8.2741602292481602</c:v>
                </c:pt>
                <c:pt idx="312">
                  <c:v>7.9806765847951313</c:v>
                </c:pt>
                <c:pt idx="313">
                  <c:v>7.6976027761652999</c:v>
                </c:pt>
                <c:pt idx="314">
                  <c:v>7.4245695675122763</c:v>
                </c:pt>
                <c:pt idx="315">
                  <c:v>7.1612208197485945</c:v>
                </c:pt>
                <c:pt idx="316">
                  <c:v>6.9072130260049382</c:v>
                </c:pt>
                <c:pt idx="317">
                  <c:v>6.6622148635666854</c:v>
                </c:pt>
                <c:pt idx="318">
                  <c:v>6.4259067617031125</c:v>
                </c:pt>
                <c:pt idx="319">
                  <c:v>6.1979804848256519</c:v>
                </c:pt>
                <c:pt idx="320">
                  <c:v>5.9781387304315921</c:v>
                </c:pt>
                <c:pt idx="321">
                  <c:v>5.7660947413085548</c:v>
                </c:pt>
                <c:pt idx="322">
                  <c:v>5.561571931494119</c:v>
                </c:pt>
                <c:pt idx="323">
                  <c:v>5.3643035255025469</c:v>
                </c:pt>
                <c:pt idx="324">
                  <c:v>5.174032210348205</c:v>
                </c:pt>
                <c:pt idx="325">
                  <c:v>4.990509799911595</c:v>
                </c:pt>
                <c:pt idx="326">
                  <c:v>4.8134969112102866</c:v>
                </c:pt>
                <c:pt idx="327">
                  <c:v>4.6427626521525758</c:v>
                </c:pt>
                <c:pt idx="328">
                  <c:v>4.4780843203663938</c:v>
                </c:pt>
                <c:pt idx="329">
                  <c:v>4.3192471127107499</c:v>
                </c:pt>
                <c:pt idx="330">
                  <c:v>4.1660438450908259</c:v>
                </c:pt>
                <c:pt idx="331">
                  <c:v>4.0182746822111426</c:v>
                </c:pt>
                <c:pt idx="332">
                  <c:v>3.8757468769143526</c:v>
                </c:pt>
                <c:pt idx="333">
                  <c:v>3.7382745187657251</c:v>
                </c:pt>
                <c:pt idx="334">
                  <c:v>3.6056782915552512</c:v>
                </c:pt>
                <c:pt idx="335">
                  <c:v>3.4777852394011215</c:v>
                </c:pt>
                <c:pt idx="336">
                  <c:v>3.3544285411495585</c:v>
                </c:pt>
                <c:pt idx="337">
                  <c:v>3.2354472927765996</c:v>
                </c:pt>
                <c:pt idx="338">
                  <c:v>3.1206862975080694</c:v>
                </c:pt>
                <c:pt idx="339">
                  <c:v>3.0099958633840291</c:v>
                </c:pt>
                <c:pt idx="340">
                  <c:v>2.9032316080035456</c:v>
                </c:pt>
                <c:pt idx="341">
                  <c:v>2.8002542701951416</c:v>
                </c:pt>
                <c:pt idx="342">
                  <c:v>2.7009295283673236</c:v>
                </c:pt>
                <c:pt idx="343">
                  <c:v>2.6051278253021524</c:v>
                </c:pt>
                <c:pt idx="344">
                  <c:v>2.5127241991633888</c:v>
                </c:pt>
                <c:pt idx="345">
                  <c:v>2.4235981204987462</c:v>
                </c:pt>
                <c:pt idx="346">
                  <c:v>2.3376333350236944</c:v>
                </c:pt>
                <c:pt idx="347">
                  <c:v>2.2547177119816708</c:v>
                </c:pt>
                <c:pt idx="348">
                  <c:v>2.1747430978829372</c:v>
                </c:pt>
                <c:pt idx="349">
                  <c:v>2.0976051754313456</c:v>
                </c:pt>
                <c:pt idx="350">
                  <c:v>2.0232033274549179</c:v>
                </c:pt>
                <c:pt idx="351">
                  <c:v>1.9514405056627961</c:v>
                </c:pt>
                <c:pt idx="352">
                  <c:v>1.8822231040574071</c:v>
                </c:pt>
                <c:pt idx="353">
                  <c:v>1.8154608368366456</c:v>
                </c:pt>
                <c:pt idx="354">
                  <c:v>1.7510666206268628</c:v>
                </c:pt>
                <c:pt idx="355">
                  <c:v>1.6889564608930641</c:v>
                </c:pt>
                <c:pt idx="356">
                  <c:v>1.6290493423780981</c:v>
                </c:pt>
                <c:pt idx="357">
                  <c:v>1.5712671234279578</c:v>
                </c:pt>
                <c:pt idx="358">
                  <c:v>1.5155344340653794</c:v>
                </c:pt>
                <c:pt idx="359">
                  <c:v>1.4617785776787329</c:v>
                </c:pt>
                <c:pt idx="360">
                  <c:v>1.4099294361979997</c:v>
                </c:pt>
                <c:pt idx="361">
                  <c:v>1.3599193786341743</c:v>
                </c:pt>
                <c:pt idx="362">
                  <c:v>1.3116831728627367</c:v>
                </c:pt>
                <c:pt idx="363">
                  <c:v>1.2651579005361617</c:v>
                </c:pt>
                <c:pt idx="364">
                  <c:v>1.2202828750144898</c:v>
                </c:pt>
                <c:pt idx="365">
                  <c:v>1.1769995622068727</c:v>
                </c:pt>
                <c:pt idx="366">
                  <c:v>1.1352515042208744</c:v>
                </c:pt>
                <c:pt idx="367">
                  <c:v>1.094984245719909</c:v>
                </c:pt>
                <c:pt idx="368">
                  <c:v>1.0561452628927965</c:v>
                </c:pt>
                <c:pt idx="369">
                  <c:v>1.018683894942741</c:v>
                </c:pt>
                <c:pt idx="370">
                  <c:v>0.98255127800638964</c:v>
                </c:pt>
                <c:pt idx="371">
                  <c:v>0.94770028141679197</c:v>
                </c:pt>
                <c:pt idx="372">
                  <c:v>0.91408544622709009</c:v>
                </c:pt>
                <c:pt idx="373">
                  <c:v>0.88166292591476714</c:v>
                </c:pt>
                <c:pt idx="374">
                  <c:v>0.85039042918912522</c:v>
                </c:pt>
                <c:pt idx="375">
                  <c:v>0.8202271648273618</c:v>
                </c:pt>
                <c:pt idx="376">
                  <c:v>0.79113378846730609</c:v>
                </c:pt>
                <c:pt idx="377">
                  <c:v>0.76307235128742357</c:v>
                </c:pt>
                <c:pt idx="378">
                  <c:v>0.7360062505071242</c:v>
                </c:pt>
                <c:pt idx="379">
                  <c:v>0.70990018164281854</c:v>
                </c:pt>
                <c:pt idx="380">
                  <c:v>0.68472009245746046</c:v>
                </c:pt>
                <c:pt idx="381">
                  <c:v>0.66043313854348107</c:v>
                </c:pt>
                <c:pt idx="382">
                  <c:v>0.63700764048119418</c:v>
                </c:pt>
                <c:pt idx="383">
                  <c:v>0.6144130425167984</c:v>
                </c:pt>
                <c:pt idx="384">
                  <c:v>0.59261987270605399</c:v>
                </c:pt>
                <c:pt idx="385">
                  <c:v>0.57159970447166786</c:v>
                </c:pt>
                <c:pt idx="386">
                  <c:v>0.55132511952422703</c:v>
                </c:pt>
                <c:pt idx="387">
                  <c:v>0.53176967209833359</c:v>
                </c:pt>
                <c:pt idx="388">
                  <c:v>0.51290785445727094</c:v>
                </c:pt>
                <c:pt idx="389">
                  <c:v>0.49471506362121664</c:v>
                </c:pt>
                <c:pt idx="390">
                  <c:v>0.4771675692756101</c:v>
                </c:pt>
                <c:pt idx="391">
                  <c:v>0.46024248281779995</c:v>
                </c:pt>
                <c:pt idx="392">
                  <c:v>0.4439177275016028</c:v>
                </c:pt>
                <c:pt idx="393">
                  <c:v>0.42817200964084023</c:v>
                </c:pt>
                <c:pt idx="394">
                  <c:v>0.41298479083427503</c:v>
                </c:pt>
                <c:pt idx="395">
                  <c:v>0.3983362611757269</c:v>
                </c:pt>
                <c:pt idx="396">
                  <c:v>0.38420731341442943</c:v>
                </c:pt>
                <c:pt idx="397">
                  <c:v>0.37057951803190997</c:v>
                </c:pt>
                <c:pt idx="398">
                  <c:v>0.35743509920289002</c:v>
                </c:pt>
                <c:pt idx="399">
                  <c:v>0.34475691160885652</c:v>
                </c:pt>
                <c:pt idx="400">
                  <c:v>0.33252841807404709</c:v>
                </c:pt>
                <c:pt idx="401">
                  <c:v>0.32073366799468528</c:v>
                </c:pt>
                <c:pt idx="402">
                  <c:v>0.30935727653333378</c:v>
                </c:pt>
                <c:pt idx="403">
                  <c:v>0.29838440455121645</c:v>
                </c:pt>
                <c:pt idx="404">
                  <c:v>0.2878007392523394</c:v>
                </c:pt>
                <c:pt idx="405">
                  <c:v>0.27759247551416766</c:v>
                </c:pt>
                <c:pt idx="406">
                  <c:v>0.26774629788049575</c:v>
                </c:pt>
                <c:pt idx="407">
                  <c:v>0.25824936319303265</c:v>
                </c:pt>
                <c:pt idx="408">
                  <c:v>0.2490892838390393</c:v>
                </c:pt>
                <c:pt idx="409">
                  <c:v>0.24025411159317595</c:v>
                </c:pt>
                <c:pt idx="410">
                  <c:v>0.23173232203247301</c:v>
                </c:pt>
                <c:pt idx="411">
                  <c:v>0.22351279950410202</c:v>
                </c:pt>
                <c:pt idx="412">
                  <c:v>0.21558482262634135</c:v>
                </c:pt>
                <c:pt idx="413">
                  <c:v>0.20793805030381793</c:v>
                </c:pt>
                <c:pt idx="414">
                  <c:v>0.2005625082387871</c:v>
                </c:pt>
                <c:pt idx="415">
                  <c:v>0.19344857592085912</c:v>
                </c:pt>
                <c:pt idx="416">
                  <c:v>0.18658697407819561</c:v>
                </c:pt>
                <c:pt idx="417">
                  <c:v>0.17996875257381093</c:v>
                </c:pt>
                <c:pt idx="418">
                  <c:v>0.17358527873119359</c:v>
                </c:pt>
                <c:pt idx="419">
                  <c:v>0.16742822607401356</c:v>
                </c:pt>
                <c:pt idx="420">
                  <c:v>0.16148956346523125</c:v>
                </c:pt>
                <c:pt idx="421">
                  <c:v>0.15576154463144393</c:v>
                </c:pt>
                <c:pt idx="422">
                  <c:v>0.15023669805879988</c:v>
                </c:pt>
                <c:pt idx="423">
                  <c:v>0.14490781724730337</c:v>
                </c:pt>
                <c:pt idx="424">
                  <c:v>0.13976795131080114</c:v>
                </c:pt>
                <c:pt idx="425">
                  <c:v>0.13481039591038352</c:v>
                </c:pt>
                <c:pt idx="426">
                  <c:v>0.13002868450937891</c:v>
                </c:pt>
                <c:pt idx="427">
                  <c:v>0.12541657993853045</c:v>
                </c:pt>
                <c:pt idx="428">
                  <c:v>0.12096806626035855</c:v>
                </c:pt>
                <c:pt idx="429">
                  <c:v>0.11667734092209041</c:v>
                </c:pt>
                <c:pt idx="430">
                  <c:v>0.11253880718692524</c:v>
                </c:pt>
                <c:pt idx="431">
                  <c:v>0.10854706683376335</c:v>
                </c:pt>
                <c:pt idx="432">
                  <c:v>0.10469691311587309</c:v>
                </c:pt>
                <c:pt idx="433">
                  <c:v>0.10098332396931359</c:v>
                </c:pt>
                <c:pt idx="434">
                  <c:v>9.7401455462255482E-2</c:v>
                </c:pt>
                <c:pt idx="435">
                  <c:v>9.3946635476651982E-2</c:v>
                </c:pt>
                <c:pt idx="436">
                  <c:v>9.0614357614020494E-2</c:v>
                </c:pt>
                <c:pt idx="437">
                  <c:v>8.7400275317387172E-2</c:v>
                </c:pt>
                <c:pt idx="438">
                  <c:v>8.4300196201723743E-2</c:v>
                </c:pt>
                <c:pt idx="439">
                  <c:v>8.1310076585483657E-2</c:v>
                </c:pt>
                <c:pt idx="440">
                  <c:v>7.8426016216104982E-2</c:v>
                </c:pt>
                <c:pt idx="441">
                  <c:v>7.564425318259814E-2</c:v>
                </c:pt>
                <c:pt idx="442">
                  <c:v>7.2961159008583701E-2</c:v>
                </c:pt>
                <c:pt idx="443">
                  <c:v>7.0373233919380676E-2</c:v>
                </c:pt>
                <c:pt idx="444">
                  <c:v>6.7877102276969498E-2</c:v>
                </c:pt>
                <c:pt idx="445">
                  <c:v>6.5469508176877092E-2</c:v>
                </c:pt>
                <c:pt idx="446">
                  <c:v>6.314731120124005E-2</c:v>
                </c:pt>
                <c:pt idx="447">
                  <c:v>6.090748232250507E-2</c:v>
                </c:pt>
                <c:pt idx="448">
                  <c:v>5.8747099952427086E-2</c:v>
                </c:pt>
                <c:pt idx="449">
                  <c:v>5.6663346131206702E-2</c:v>
                </c:pt>
                <c:pt idx="450">
                  <c:v>5.4653502851799728E-2</c:v>
                </c:pt>
                <c:pt idx="451">
                  <c:v>5.2714948514602844E-2</c:v>
                </c:pt>
                <c:pt idx="452">
                  <c:v>5.0845154507891364E-2</c:v>
                </c:pt>
                <c:pt idx="453">
                  <c:v>4.9041681909547684E-2</c:v>
                </c:pt>
                <c:pt idx="454">
                  <c:v>4.7302178305780894E-2</c:v>
                </c:pt>
                <c:pt idx="455">
                  <c:v>4.5624374722684255E-2</c:v>
                </c:pt>
                <c:pt idx="456">
                  <c:v>4.4006082666630919E-2</c:v>
                </c:pt>
                <c:pt idx="457">
                  <c:v>4.2445191269646416E-2</c:v>
                </c:pt>
                <c:pt idx="458">
                  <c:v>4.0939664536034412E-2</c:v>
                </c:pt>
                <c:pt idx="459">
                  <c:v>3.9487538686664547E-2</c:v>
                </c:pt>
                <c:pt idx="460">
                  <c:v>3.808691959745749E-2</c:v>
                </c:pt>
                <c:pt idx="461">
                  <c:v>3.6735980328727907E-2</c:v>
                </c:pt>
                <c:pt idx="462">
                  <c:v>3.5432958742160195E-2</c:v>
                </c:pt>
                <c:pt idx="463">
                  <c:v>3.4176155202310383E-2</c:v>
                </c:pt>
                <c:pt idx="464">
                  <c:v>3.2963930359635539E-2</c:v>
                </c:pt>
                <c:pt idx="465">
                  <c:v>3.1794703012158802E-2</c:v>
                </c:pt>
                <c:pt idx="466">
                  <c:v>3.0666948042980688E-2</c:v>
                </c:pt>
                <c:pt idx="467">
                  <c:v>2.9579194430947493E-2</c:v>
                </c:pt>
                <c:pt idx="468">
                  <c:v>2.853002333188014E-2</c:v>
                </c:pt>
                <c:pt idx="469">
                  <c:v>2.7518066227862178E-2</c:v>
                </c:pt>
                <c:pt idx="470">
                  <c:v>2.6542003142172206E-2</c:v>
                </c:pt>
                <c:pt idx="471">
                  <c:v>2.5600560917532576E-2</c:v>
                </c:pt>
                <c:pt idx="472">
                  <c:v>2.4692511555428027E-2</c:v>
                </c:pt>
                <c:pt idx="473">
                  <c:v>2.3816670614329353E-2</c:v>
                </c:pt>
                <c:pt idx="474">
                  <c:v>2.2971895664731085E-2</c:v>
                </c:pt>
                <c:pt idx="475">
                  <c:v>2.215708479898925E-2</c:v>
                </c:pt>
                <c:pt idx="476">
                  <c:v>2.1371175194014949E-2</c:v>
                </c:pt>
                <c:pt idx="477">
                  <c:v>2.0613141724949057E-2</c:v>
                </c:pt>
                <c:pt idx="478">
                  <c:v>1.9881995628009824E-2</c:v>
                </c:pt>
                <c:pt idx="479">
                  <c:v>1.917678321076878E-2</c:v>
                </c:pt>
                <c:pt idx="480">
                  <c:v>1.8496584608173706E-2</c:v>
                </c:pt>
                <c:pt idx="481">
                  <c:v>1.7840512582694673E-2</c:v>
                </c:pt>
                <c:pt idx="482">
                  <c:v>1.720771136702914E-2</c:v>
                </c:pt>
                <c:pt idx="483">
                  <c:v>1.6597355547856095E-2</c:v>
                </c:pt>
                <c:pt idx="484">
                  <c:v>1.6008648989183385E-2</c:v>
                </c:pt>
                <c:pt idx="485">
                  <c:v>1.5440823793883535E-2</c:v>
                </c:pt>
                <c:pt idx="486">
                  <c:v>1.4893139302064359E-2</c:v>
                </c:pt>
                <c:pt idx="487">
                  <c:v>1.4364881124966684E-2</c:v>
                </c:pt>
                <c:pt idx="488">
                  <c:v>1.3855360213129926E-2</c:v>
                </c:pt>
                <c:pt idx="489">
                  <c:v>1.336391195760967E-2</c:v>
                </c:pt>
                <c:pt idx="490">
                  <c:v>1.2889895323075037E-2</c:v>
                </c:pt>
                <c:pt idx="491">
                  <c:v>1.2432692011654747E-2</c:v>
                </c:pt>
                <c:pt idx="492">
                  <c:v>1.1991705656441967E-2</c:v>
                </c:pt>
                <c:pt idx="493">
                  <c:v>1.1566361043604978E-2</c:v>
                </c:pt>
                <c:pt idx="494">
                  <c:v>1.1156103362089746E-2</c:v>
                </c:pt>
                <c:pt idx="495">
                  <c:v>1.0760397479935412E-2</c:v>
                </c:pt>
                <c:pt idx="496">
                  <c:v>1.0378727246258844E-2</c:v>
                </c:pt>
                <c:pt idx="497">
                  <c:v>1.0010594817997549E-2</c:v>
                </c:pt>
                <c:pt idx="498">
                  <c:v>9.6555200105332955E-3</c:v>
                </c:pt>
                <c:pt idx="499">
                  <c:v>9.3130396713486992E-3</c:v>
                </c:pt>
                <c:pt idx="500">
                  <c:v>8.9827070759003324E-3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2-1E4E-9724-02C60A8C4DA6}"/>
            </c:ext>
          </c:extLst>
        </c:ser>
        <c:ser>
          <c:idx val="1"/>
          <c:order val="1"/>
          <c:tx>
            <c:v>34Cl</c:v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Calculations_DO_NOT_EDIT!$C$4:$C$504</c:f>
              <c:numCache>
                <c:formatCode>0</c:formatCode>
                <c:ptCount val="501"/>
                <c:pt idx="0">
                  <c:v>4.5413278029576509E-2</c:v>
                </c:pt>
                <c:pt idx="1">
                  <c:v>251.00999555495946</c:v>
                </c:pt>
                <c:pt idx="2">
                  <c:v>600.37676081148493</c:v>
                </c:pt>
                <c:pt idx="3">
                  <c:v>1042.5326687569814</c:v>
                </c:pt>
                <c:pt idx="4">
                  <c:v>1572.1057656019893</c:v>
                </c:pt>
                <c:pt idx="5">
                  <c:v>2183.955802032513</c:v>
                </c:pt>
                <c:pt idx="6">
                  <c:v>2873.1652003971321</c:v>
                </c:pt>
                <c:pt idx="7">
                  <c:v>3635.0303583955938</c:v>
                </c:pt>
                <c:pt idx="8">
                  <c:v>4465.0532770144237</c:v>
                </c:pt>
                <c:pt idx="9">
                  <c:v>5358.9335008959206</c:v>
                </c:pt>
                <c:pt idx="10">
                  <c:v>6312.560359753028</c:v>
                </c:pt>
                <c:pt idx="11">
                  <c:v>7322.0054998509295</c:v>
                </c:pt>
                <c:pt idx="12">
                  <c:v>8383.515694973572</c:v>
                </c:pt>
                <c:pt idx="13">
                  <c:v>9493.5059266728385</c:v>
                </c:pt>
                <c:pt idx="14">
                  <c:v>10648.552723966259</c:v>
                </c:pt>
                <c:pt idx="15">
                  <c:v>11845.387753003921</c:v>
                </c:pt>
                <c:pt idx="16">
                  <c:v>13080.891647566332</c:v>
                </c:pt>
                <c:pt idx="17">
                  <c:v>14352.08807158492</c:v>
                </c:pt>
                <c:pt idx="18">
                  <c:v>15656.138005194265</c:v>
                </c:pt>
                <c:pt idx="19">
                  <c:v>16990.334246131773</c:v>
                </c:pt>
                <c:pt idx="20">
                  <c:v>18352.09611859572</c:v>
                </c:pt>
                <c:pt idx="21">
                  <c:v>19738.964381956961</c:v>
                </c:pt>
                <c:pt idx="22">
                  <c:v>21148.596331995512</c:v>
                </c:pt>
                <c:pt idx="23">
                  <c:v>22578.761087595944</c:v>
                </c:pt>
                <c:pt idx="24">
                  <c:v>24027.335056092699</c:v>
                </c:pt>
                <c:pt idx="25">
                  <c:v>25492.297570701441</c:v>
                </c:pt>
                <c:pt idx="26">
                  <c:v>26971.726693710218</c:v>
                </c:pt>
                <c:pt idx="27">
                  <c:v>28463.795179332927</c:v>
                </c:pt>
                <c:pt idx="28">
                  <c:v>29966.766590348088</c:v>
                </c:pt>
                <c:pt idx="29">
                  <c:v>31478.991562859112</c:v>
                </c:pt>
                <c:pt idx="30">
                  <c:v>32998.904213716392</c:v>
                </c:pt>
                <c:pt idx="31">
                  <c:v>34525.018685340008</c:v>
                </c:pt>
                <c:pt idx="32">
                  <c:v>36055.925822872217</c:v>
                </c:pt>
                <c:pt idx="33">
                  <c:v>37590.289978772453</c:v>
                </c:pt>
                <c:pt idx="34">
                  <c:v>39126.845940145438</c:v>
                </c:pt>
                <c:pt idx="35">
                  <c:v>40664.395974262086</c:v>
                </c:pt>
                <c:pt idx="36">
                  <c:v>42201.806987900593</c:v>
                </c:pt>
                <c:pt idx="37">
                  <c:v>43738.007796290047</c:v>
                </c:pt>
                <c:pt idx="38">
                  <c:v>45271.986497595724</c:v>
                </c:pt>
                <c:pt idx="39">
                  <c:v>46802.787949029582</c:v>
                </c:pt>
                <c:pt idx="40">
                  <c:v>48329.511340814111</c:v>
                </c:pt>
                <c:pt idx="41">
                  <c:v>49851.307864363604</c:v>
                </c:pt>
                <c:pt idx="42">
                  <c:v>51367.378471179225</c:v>
                </c:pt>
                <c:pt idx="43">
                  <c:v>52876.971719082183</c:v>
                </c:pt>
                <c:pt idx="44">
                  <c:v>54379.381702531908</c:v>
                </c:pt>
                <c:pt idx="45">
                  <c:v>55873.946063894182</c:v>
                </c:pt>
                <c:pt idx="46">
                  <c:v>57235.654025560747</c:v>
                </c:pt>
                <c:pt idx="47">
                  <c:v>58407.355605045988</c:v>
                </c:pt>
                <c:pt idx="48">
                  <c:v>59474.156980493812</c:v>
                </c:pt>
                <c:pt idx="49">
                  <c:v>60441.031968185482</c:v>
                </c:pt>
                <c:pt idx="50">
                  <c:v>61312.753176000137</c:v>
                </c:pt>
                <c:pt idx="51">
                  <c:v>62093.899630614433</c:v>
                </c:pt>
                <c:pt idx="52">
                  <c:v>62788.864124466687</c:v>
                </c:pt>
                <c:pt idx="53">
                  <c:v>63401.86029261574</c:v>
                </c:pt>
                <c:pt idx="54">
                  <c:v>63936.929429263917</c:v>
                </c:pt>
                <c:pt idx="55">
                  <c:v>64397.947053362739</c:v>
                </c:pt>
                <c:pt idx="56">
                  <c:v>64788.629232382256</c:v>
                </c:pt>
                <c:pt idx="57">
                  <c:v>65112.538672997718</c:v>
                </c:pt>
                <c:pt idx="58">
                  <c:v>65373.09058713675</c:v>
                </c:pt>
                <c:pt idx="59">
                  <c:v>65573.558341523356</c:v>
                </c:pt>
                <c:pt idx="60">
                  <c:v>65717.07889856628</c:v>
                </c:pt>
                <c:pt idx="61">
                  <c:v>65806.658056155371</c:v>
                </c:pt>
                <c:pt idx="62">
                  <c:v>65845.175493659117</c:v>
                </c:pt>
                <c:pt idx="63">
                  <c:v>65835.389631155093</c:v>
                </c:pt>
                <c:pt idx="64">
                  <c:v>65779.942308671496</c:v>
                </c:pt>
                <c:pt idx="65">
                  <c:v>65681.363291974907</c:v>
                </c:pt>
                <c:pt idx="66">
                  <c:v>65542.074611204778</c:v>
                </c:pt>
                <c:pt idx="67">
                  <c:v>65364.394738428629</c:v>
                </c:pt>
                <c:pt idx="68">
                  <c:v>65150.542609973905</c:v>
                </c:pt>
                <c:pt idx="69">
                  <c:v>64902.641499180812</c:v>
                </c:pt>
                <c:pt idx="70">
                  <c:v>64622.722745019491</c:v>
                </c:pt>
                <c:pt idx="71">
                  <c:v>64312.729341816841</c:v>
                </c:pt>
                <c:pt idx="72">
                  <c:v>63974.519395151481</c:v>
                </c:pt>
                <c:pt idx="73">
                  <c:v>63609.869448791949</c:v>
                </c:pt>
                <c:pt idx="74">
                  <c:v>63220.477687378807</c:v>
                </c:pt>
                <c:pt idx="75">
                  <c:v>62807.967019381547</c:v>
                </c:pt>
                <c:pt idx="76">
                  <c:v>62373.888044697778</c:v>
                </c:pt>
                <c:pt idx="77">
                  <c:v>61919.721911105909</c:v>
                </c:pt>
                <c:pt idx="78">
                  <c:v>61446.883063629306</c:v>
                </c:pt>
                <c:pt idx="79">
                  <c:v>60956.721890725101</c:v>
                </c:pt>
                <c:pt idx="80">
                  <c:v>60450.527271069106</c:v>
                </c:pt>
                <c:pt idx="81">
                  <c:v>59929.529024571915</c:v>
                </c:pt>
                <c:pt idx="82">
                  <c:v>59394.900271131148</c:v>
                </c:pt>
                <c:pt idx="83">
                  <c:v>58847.759700497365</c:v>
                </c:pt>
                <c:pt idx="84">
                  <c:v>58289.173756510085</c:v>
                </c:pt>
                <c:pt idx="85">
                  <c:v>57720.158738842176</c:v>
                </c:pt>
                <c:pt idx="86">
                  <c:v>57141.682825277952</c:v>
                </c:pt>
                <c:pt idx="87">
                  <c:v>56554.668017441043</c:v>
                </c:pt>
                <c:pt idx="88">
                  <c:v>55959.992012782219</c:v>
                </c:pt>
                <c:pt idx="89">
                  <c:v>55358.490005536747</c:v>
                </c:pt>
                <c:pt idx="90">
                  <c:v>54750.956419261813</c:v>
                </c:pt>
                <c:pt idx="91">
                  <c:v>54138.146573471153</c:v>
                </c:pt>
                <c:pt idx="92">
                  <c:v>53520.778286792069</c:v>
                </c:pt>
                <c:pt idx="93">
                  <c:v>52899.533418982872</c:v>
                </c:pt>
                <c:pt idx="94">
                  <c:v>52275.059354064149</c:v>
                </c:pt>
                <c:pt idx="95">
                  <c:v>51647.970426734864</c:v>
                </c:pt>
                <c:pt idx="96">
                  <c:v>51018.849294167027</c:v>
                </c:pt>
                <c:pt idx="97">
                  <c:v>50388.248255195198</c:v>
                </c:pt>
                <c:pt idx="98">
                  <c:v>49756.690518845506</c:v>
                </c:pt>
                <c:pt idx="99">
                  <c:v>49124.671424077373</c:v>
                </c:pt>
                <c:pt idx="100">
                  <c:v>48492.659612543139</c:v>
                </c:pt>
                <c:pt idx="101">
                  <c:v>47861.098156106251</c:v>
                </c:pt>
                <c:pt idx="102">
                  <c:v>47230.405640794124</c:v>
                </c:pt>
                <c:pt idx="103">
                  <c:v>46600.977208802251</c:v>
                </c:pt>
                <c:pt idx="104">
                  <c:v>45973.185560106023</c:v>
                </c:pt>
                <c:pt idx="105">
                  <c:v>45347.381915181737</c:v>
                </c:pt>
                <c:pt idx="106">
                  <c:v>44723.896940281782</c:v>
                </c:pt>
                <c:pt idx="107">
                  <c:v>44103.041636658352</c:v>
                </c:pt>
                <c:pt idx="108">
                  <c:v>43485.108195077904</c:v>
                </c:pt>
                <c:pt idx="109">
                  <c:v>42870.370816920156</c:v>
                </c:pt>
                <c:pt idx="110">
                  <c:v>42259.086503108607</c:v>
                </c:pt>
                <c:pt idx="111">
                  <c:v>41651.495812073372</c:v>
                </c:pt>
                <c:pt idx="112">
                  <c:v>41047.82358790435</c:v>
                </c:pt>
                <c:pt idx="113">
                  <c:v>40448.279659809348</c:v>
                </c:pt>
                <c:pt idx="114">
                  <c:v>39853.059513952081</c:v>
                </c:pt>
                <c:pt idx="115">
                  <c:v>39262.344938705319</c:v>
                </c:pt>
                <c:pt idx="116">
                  <c:v>38676.304644316348</c:v>
                </c:pt>
                <c:pt idx="117">
                  <c:v>38095.094857946133</c:v>
                </c:pt>
                <c:pt idx="118">
                  <c:v>37518.859895007699</c:v>
                </c:pt>
                <c:pt idx="119">
                  <c:v>36947.732707696065</c:v>
                </c:pt>
                <c:pt idx="120">
                  <c:v>36381.835411568711</c:v>
                </c:pt>
                <c:pt idx="121">
                  <c:v>35821.279791004643</c:v>
                </c:pt>
                <c:pt idx="122">
                  <c:v>35266.167784339661</c:v>
                </c:pt>
                <c:pt idx="123">
                  <c:v>34716.591949445785</c:v>
                </c:pt>
                <c:pt idx="124">
                  <c:v>34172.635910495243</c:v>
                </c:pt>
                <c:pt idx="125">
                  <c:v>33634.374786621731</c:v>
                </c:pt>
                <c:pt idx="126">
                  <c:v>33101.875603165914</c:v>
                </c:pt>
                <c:pt idx="127">
                  <c:v>32575.197686166171</c:v>
                </c:pt>
                <c:pt idx="128">
                  <c:v>32054.393040732433</c:v>
                </c:pt>
                <c:pt idx="129">
                  <c:v>31539.506713916162</c:v>
                </c:pt>
                <c:pt idx="130">
                  <c:v>31030.577142668026</c:v>
                </c:pt>
                <c:pt idx="131">
                  <c:v>30527.636487452452</c:v>
                </c:pt>
                <c:pt idx="132">
                  <c:v>30030.710952067253</c:v>
                </c:pt>
                <c:pt idx="133">
                  <c:v>29539.821090196783</c:v>
                </c:pt>
                <c:pt idx="134">
                  <c:v>29054.982099206751</c:v>
                </c:pt>
                <c:pt idx="135">
                  <c:v>28576.204101670955</c:v>
                </c:pt>
                <c:pt idx="136">
                  <c:v>28103.492415101387</c:v>
                </c:pt>
                <c:pt idx="137">
                  <c:v>27636.847810335981</c:v>
                </c:pt>
                <c:pt idx="138">
                  <c:v>27176.266759021488</c:v>
                </c:pt>
                <c:pt idx="139">
                  <c:v>26721.741670612664</c:v>
                </c:pt>
                <c:pt idx="140">
                  <c:v>26273.261119293405</c:v>
                </c:pt>
                <c:pt idx="141">
                  <c:v>25830.810061210181</c:v>
                </c:pt>
                <c:pt idx="142">
                  <c:v>25394.370042394163</c:v>
                </c:pt>
                <c:pt idx="143">
                  <c:v>24963.919397733713</c:v>
                </c:pt>
                <c:pt idx="144">
                  <c:v>24539.433441346107</c:v>
                </c:pt>
                <c:pt idx="145">
                  <c:v>24120.884648683899</c:v>
                </c:pt>
                <c:pt idx="146">
                  <c:v>23708.242830699161</c:v>
                </c:pt>
                <c:pt idx="147">
                  <c:v>23301.475300376591</c:v>
                </c:pt>
                <c:pt idx="148">
                  <c:v>22900.547031934821</c:v>
                </c:pt>
                <c:pt idx="149">
                  <c:v>22505.420812984376</c:v>
                </c:pt>
                <c:pt idx="150">
                  <c:v>22116.057389919559</c:v>
                </c:pt>
                <c:pt idx="151">
                  <c:v>21732.415606811399</c:v>
                </c:pt>
                <c:pt idx="152">
                  <c:v>21354.452538058795</c:v>
                </c:pt>
                <c:pt idx="153">
                  <c:v>20982.123615045064</c:v>
                </c:pt>
                <c:pt idx="154">
                  <c:v>20615.382747038355</c:v>
                </c:pt>
                <c:pt idx="155">
                  <c:v>20254.18243656473</c:v>
                </c:pt>
                <c:pt idx="156">
                  <c:v>19898.473889474768</c:v>
                </c:pt>
                <c:pt idx="157">
                  <c:v>19548.207119915787</c:v>
                </c:pt>
                <c:pt idx="158">
                  <c:v>19203.331050413959</c:v>
                </c:pt>
                <c:pt idx="159">
                  <c:v>18863.793607262869</c:v>
                </c:pt>
                <c:pt idx="160">
                  <c:v>18529.541811407551</c:v>
                </c:pt>
                <c:pt idx="161">
                  <c:v>18200.521865006147</c:v>
                </c:pt>
                <c:pt idx="162">
                  <c:v>17876.679233843915</c:v>
                </c:pt>
                <c:pt idx="163">
                  <c:v>17557.958725768349</c:v>
                </c:pt>
                <c:pt idx="164">
                  <c:v>17244.304565307186</c:v>
                </c:pt>
                <c:pt idx="165">
                  <c:v>16935.660464625351</c:v>
                </c:pt>
                <c:pt idx="166">
                  <c:v>16631.969690970571</c:v>
                </c:pt>
                <c:pt idx="167">
                  <c:v>16333.175130752054</c:v>
                </c:pt>
                <c:pt idx="168">
                  <c:v>16039.219350390857</c:v>
                </c:pt>
                <c:pt idx="169">
                  <c:v>15750.044654075284</c:v>
                </c:pt>
                <c:pt idx="170">
                  <c:v>15465.593138549819</c:v>
                </c:pt>
                <c:pt idx="171">
                  <c:v>15185.806745060738</c:v>
                </c:pt>
                <c:pt idx="172">
                  <c:v>14910.627308577237</c:v>
                </c:pt>
                <c:pt idx="173">
                  <c:v>14639.996604402064</c:v>
                </c:pt>
                <c:pt idx="174">
                  <c:v>14373.856392281365</c:v>
                </c:pt>
                <c:pt idx="175">
                  <c:v>14112.1484581193</c:v>
                </c:pt>
                <c:pt idx="176">
                  <c:v>13854.814653398609</c:v>
                </c:pt>
                <c:pt idx="177">
                  <c:v>13601.796932404915</c:v>
                </c:pt>
                <c:pt idx="178">
                  <c:v>13353.037387348144</c:v>
                </c:pt>
                <c:pt idx="179">
                  <c:v>13108.478281471356</c:v>
                </c:pt>
                <c:pt idx="180">
                  <c:v>12868.062080233442</c:v>
                </c:pt>
                <c:pt idx="181">
                  <c:v>12631.731480648859</c:v>
                </c:pt>
                <c:pt idx="182">
                  <c:v>12399.429438864445</c:v>
                </c:pt>
                <c:pt idx="183">
                  <c:v>12171.099196050043</c:v>
                </c:pt>
                <c:pt idx="184">
                  <c:v>11946.68430267676</c:v>
                </c:pt>
                <c:pt idx="185">
                  <c:v>11726.128641253854</c:v>
                </c:pt>
                <c:pt idx="186">
                  <c:v>11509.376447592287</c:v>
                </c:pt>
                <c:pt idx="187">
                  <c:v>11296.372330660459</c:v>
                </c:pt>
                <c:pt idx="188">
                  <c:v>11087.061291094926</c:v>
                </c:pt>
                <c:pt idx="189">
                  <c:v>10881.388738426578</c:v>
                </c:pt>
                <c:pt idx="190">
                  <c:v>10679.300507080166</c:v>
                </c:pt>
                <c:pt idx="191">
                  <c:v>10480.74287120291</c:v>
                </c:pt>
                <c:pt idx="192">
                  <c:v>10285.662558375663</c:v>
                </c:pt>
                <c:pt idx="193">
                  <c:v>10094.006762257952</c:v>
                </c:pt>
                <c:pt idx="194">
                  <c:v>9905.7231542162153</c:v>
                </c:pt>
                <c:pt idx="195">
                  <c:v>9720.7598939824547</c:v>
                </c:pt>
                <c:pt idx="196">
                  <c:v>9539.0656393888403</c:v>
                </c:pt>
                <c:pt idx="197">
                  <c:v>9360.5895552217462</c:v>
                </c:pt>
                <c:pt idx="198">
                  <c:v>9185.2813212370747</c:v>
                </c:pt>
                <c:pt idx="199">
                  <c:v>9013.0911393770075</c:v>
                </c:pt>
                <c:pt idx="200">
                  <c:v>8843.9697402266847</c:v>
                </c:pt>
                <c:pt idx="201">
                  <c:v>8677.86838874768</c:v>
                </c:pt>
                <c:pt idx="202">
                  <c:v>8514.7388893238221</c:v>
                </c:pt>
                <c:pt idx="203">
                  <c:v>8354.5335901531816</c:v>
                </c:pt>
                <c:pt idx="204">
                  <c:v>8197.205387018992</c:v>
                </c:pt>
                <c:pt idx="205">
                  <c:v>8042.7077264705194</c:v>
                </c:pt>
                <c:pt idx="206">
                  <c:v>7890.9946084440553</c:v>
                </c:pt>
                <c:pt idx="207">
                  <c:v>7742.0205883525505</c:v>
                </c:pt>
                <c:pt idx="208">
                  <c:v>7595.7407786715758</c:v>
                </c:pt>
                <c:pt idx="209">
                  <c:v>7452.1108500477867</c:v>
                </c:pt>
                <c:pt idx="210">
                  <c:v>7311.0870319553751</c:v>
                </c:pt>
                <c:pt idx="211">
                  <c:v>7172.6261129245149</c:v>
                </c:pt>
                <c:pt idx="212">
                  <c:v>7036.6854403650732</c:v>
                </c:pt>
                <c:pt idx="213">
                  <c:v>6903.2229200078482</c:v>
                </c:pt>
                <c:pt idx="214">
                  <c:v>6772.1970149844337</c:v>
                </c:pt>
                <c:pt idx="215">
                  <c:v>6643.5667445662548</c:v>
                </c:pt>
                <c:pt idx="216">
                  <c:v>6517.2916825820666</c:v>
                </c:pt>
                <c:pt idx="217">
                  <c:v>6393.3319555327525</c:v>
                </c:pt>
                <c:pt idx="218">
                  <c:v>6271.6482404210647</c:v>
                </c:pt>
                <c:pt idx="219">
                  <c:v>6152.2017623135798</c:v>
                </c:pt>
                <c:pt idx="220">
                  <c:v>6034.9542916509872</c:v>
                </c:pt>
                <c:pt idx="221">
                  <c:v>5919.8681413225149</c:v>
                </c:pt>
                <c:pt idx="222">
                  <c:v>5806.9061635192456</c:v>
                </c:pt>
                <c:pt idx="223">
                  <c:v>5696.0317463807405</c:v>
                </c:pt>
                <c:pt idx="224">
                  <c:v>5587.2088104484537</c:v>
                </c:pt>
                <c:pt idx="225">
                  <c:v>5480.4018049391234</c:v>
                </c:pt>
                <c:pt idx="226">
                  <c:v>5375.5757038504062</c:v>
                </c:pt>
                <c:pt idx="227">
                  <c:v>5272.6960019107964</c:v>
                </c:pt>
                <c:pt idx="228">
                  <c:v>5171.7287103850349</c:v>
                </c:pt>
                <c:pt idx="229">
                  <c:v>5072.6403527459515</c:v>
                </c:pt>
                <c:pt idx="230">
                  <c:v>4975.3979602229565</c:v>
                </c:pt>
                <c:pt idx="231">
                  <c:v>4879.9690672370889</c:v>
                </c:pt>
                <c:pt idx="232">
                  <c:v>4786.3217067320538</c:v>
                </c:pt>
                <c:pt idx="233">
                  <c:v>4694.4244054100727</c:v>
                </c:pt>
                <c:pt idx="234">
                  <c:v>4604.2461788812507</c:v>
                </c:pt>
                <c:pt idx="235">
                  <c:v>4515.7565267344053</c:v>
                </c:pt>
                <c:pt idx="236">
                  <c:v>4428.9254275372623</c:v>
                </c:pt>
                <c:pt idx="237">
                  <c:v>4343.7233337732387</c:v>
                </c:pt>
                <c:pt idx="238">
                  <c:v>4260.1211667219604</c:v>
                </c:pt>
                <c:pt idx="239">
                  <c:v>4178.0903112900269</c:v>
                </c:pt>
                <c:pt idx="240">
                  <c:v>4097.6026107985208</c:v>
                </c:pt>
                <c:pt idx="241">
                  <c:v>4018.6303617331423</c:v>
                </c:pt>
                <c:pt idx="242">
                  <c:v>3941.1463084627944</c:v>
                </c:pt>
                <c:pt idx="243">
                  <c:v>3865.1236379319625</c:v>
                </c:pt>
                <c:pt idx="244">
                  <c:v>3790.5359743321287</c:v>
                </c:pt>
                <c:pt idx="245">
                  <c:v>3717.3573737570018</c:v>
                </c:pt>
                <c:pt idx="246">
                  <c:v>3645.5623188463078</c:v>
                </c:pt>
                <c:pt idx="247">
                  <c:v>3575.1257134224161</c:v>
                </c:pt>
                <c:pt idx="248">
                  <c:v>3506.0228771240463</c:v>
                </c:pt>
                <c:pt idx="249">
                  <c:v>3438.2295400409157</c:v>
                </c:pt>
                <c:pt idx="250">
                  <c:v>3371.7218373530659</c:v>
                </c:pt>
                <c:pt idx="251">
                  <c:v>3306.4763039783925</c:v>
                </c:pt>
                <c:pt idx="252">
                  <c:v>3242.4698692316438</c:v>
                </c:pt>
                <c:pt idx="253">
                  <c:v>3179.6798514980596</c:v>
                </c:pt>
                <c:pt idx="254">
                  <c:v>3118.0839529245345</c:v>
                </c:pt>
                <c:pt idx="255">
                  <c:v>3057.6602541311358</c:v>
                </c:pt>
                <c:pt idx="256">
                  <c:v>2998.3872089455126</c:v>
                </c:pt>
                <c:pt idx="257">
                  <c:v>2940.2436391627102</c:v>
                </c:pt>
                <c:pt idx="258">
                  <c:v>2883.2087293326008</c:v>
                </c:pt>
                <c:pt idx="259">
                  <c:v>2827.2620215771744</c:v>
                </c:pt>
                <c:pt idx="260">
                  <c:v>2772.3834104396028</c:v>
                </c:pt>
                <c:pt idx="261">
                  <c:v>2718.553137767045</c:v>
                </c:pt>
                <c:pt idx="262">
                  <c:v>2665.7517876288625</c:v>
                </c:pt>
                <c:pt idx="263">
                  <c:v>2613.9602812719622</c:v>
                </c:pt>
                <c:pt idx="264">
                  <c:v>2563.1598721146906</c:v>
                </c:pt>
                <c:pt idx="265">
                  <c:v>2513.3321407807848</c:v>
                </c:pt>
                <c:pt idx="266">
                  <c:v>2464.4589901745903</c:v>
                </c:pt>
                <c:pt idx="267">
                  <c:v>2416.5226405988201</c:v>
                </c:pt>
                <c:pt idx="268">
                  <c:v>2369.5056249159129</c:v>
                </c:pt>
                <c:pt idx="269">
                  <c:v>2323.3907837540332</c:v>
                </c:pt>
                <c:pt idx="270">
                  <c:v>2278.1612607586399</c:v>
                </c:pt>
                <c:pt idx="271">
                  <c:v>2233.8004978904469</c:v>
                </c:pt>
                <c:pt idx="272">
                  <c:v>2190.2922307705849</c:v>
                </c:pt>
                <c:pt idx="273">
                  <c:v>2147.6204840736045</c:v>
                </c:pt>
                <c:pt idx="274">
                  <c:v>2105.7695669690015</c:v>
                </c:pt>
                <c:pt idx="275">
                  <c:v>2064.7240686117561</c:v>
                </c:pt>
                <c:pt idx="276">
                  <c:v>2024.4688536824308</c:v>
                </c:pt>
                <c:pt idx="277">
                  <c:v>1984.9890579772077</c:v>
                </c:pt>
                <c:pt idx="278">
                  <c:v>1946.2700840482753</c:v>
                </c:pt>
                <c:pt idx="279">
                  <c:v>1908.2975968948367</c:v>
                </c:pt>
                <c:pt idx="280">
                  <c:v>1871.0575197050473</c:v>
                </c:pt>
                <c:pt idx="281">
                  <c:v>1834.5360296490371</c:v>
                </c:pt>
                <c:pt idx="282">
                  <c:v>1798.7195537232456</c:v>
                </c:pt>
                <c:pt idx="283">
                  <c:v>1763.5947646461166</c:v>
                </c:pt>
                <c:pt idx="284">
                  <c:v>1729.1485768053051</c:v>
                </c:pt>
                <c:pt idx="285">
                  <c:v>1695.3681422563584</c:v>
                </c:pt>
                <c:pt idx="286">
                  <c:v>1662.2408467729306</c:v>
                </c:pt>
                <c:pt idx="287">
                  <c:v>1629.7543059484474</c:v>
                </c:pt>
                <c:pt idx="288">
                  <c:v>1597.8963613491812</c:v>
                </c:pt>
                <c:pt idx="289">
                  <c:v>1566.6550767186097</c:v>
                </c:pt>
                <c:pt idx="290">
                  <c:v>1536.0187342329298</c:v>
                </c:pt>
                <c:pt idx="291">
                  <c:v>1505.9758308075793</c:v>
                </c:pt>
                <c:pt idx="292">
                  <c:v>1476.5150744545435</c:v>
                </c:pt>
                <c:pt idx="293">
                  <c:v>1447.6253806902691</c:v>
                </c:pt>
                <c:pt idx="294">
                  <c:v>1419.2958689939101</c:v>
                </c:pt>
                <c:pt idx="295">
                  <c:v>1391.5158593156793</c:v>
                </c:pt>
                <c:pt idx="296">
                  <c:v>1364.2748686349871</c:v>
                </c:pt>
                <c:pt idx="297">
                  <c:v>1337.5626075681041</c:v>
                </c:pt>
                <c:pt idx="298">
                  <c:v>1311.3689770249848</c:v>
                </c:pt>
                <c:pt idx="299">
                  <c:v>1285.6840649149628</c:v>
                </c:pt>
                <c:pt idx="300">
                  <c:v>1260.4981429009154</c:v>
                </c:pt>
                <c:pt idx="301">
                  <c:v>1235.8016632015749</c:v>
                </c:pt>
                <c:pt idx="302">
                  <c:v>1211.5852554415642</c:v>
                </c:pt>
                <c:pt idx="303">
                  <c:v>1187.8397235488046</c:v>
                </c:pt>
                <c:pt idx="304">
                  <c:v>1164.5560426988429</c:v>
                </c:pt>
                <c:pt idx="305">
                  <c:v>1141.7253563057293</c:v>
                </c:pt>
                <c:pt idx="306">
                  <c:v>1119.3389730589759</c:v>
                </c:pt>
                <c:pt idx="307">
                  <c:v>1097.3883640061963</c:v>
                </c:pt>
                <c:pt idx="308">
                  <c:v>1075.865159680957</c:v>
                </c:pt>
                <c:pt idx="309">
                  <c:v>1054.7611472753952</c:v>
                </c:pt>
                <c:pt idx="310">
                  <c:v>1034.068267857162</c:v>
                </c:pt>
                <c:pt idx="311">
                  <c:v>1013.7786136301933</c:v>
                </c:pt>
                <c:pt idx="312">
                  <c:v>993.8844252388767</c:v>
                </c:pt>
                <c:pt idx="313">
                  <c:v>974.37808911510251</c:v>
                </c:pt>
                <c:pt idx="314">
                  <c:v>955.25213486775556</c:v>
                </c:pt>
                <c:pt idx="315">
                  <c:v>936.49923271413206</c:v>
                </c:pt>
                <c:pt idx="316">
                  <c:v>918.11219095282615</c:v>
                </c:pt>
                <c:pt idx="317">
                  <c:v>900.08395347757028</c:v>
                </c:pt>
                <c:pt idx="318">
                  <c:v>882.4075973315654</c:v>
                </c:pt>
                <c:pt idx="319">
                  <c:v>865.07633030178442</c:v>
                </c:pt>
                <c:pt idx="320">
                  <c:v>848.08348855277745</c:v>
                </c:pt>
                <c:pt idx="321">
                  <c:v>831.4225342994655</c:v>
                </c:pt>
                <c:pt idx="322">
                  <c:v>815.08705351844742</c:v>
                </c:pt>
                <c:pt idx="323">
                  <c:v>799.07075369730467</c:v>
                </c:pt>
                <c:pt idx="324">
                  <c:v>783.36746162143288</c:v>
                </c:pt>
                <c:pt idx="325">
                  <c:v>767.97112119788301</c:v>
                </c:pt>
                <c:pt idx="326">
                  <c:v>752.87579131574068</c:v>
                </c:pt>
                <c:pt idx="327">
                  <c:v>738.07564374253832</c:v>
                </c:pt>
                <c:pt idx="328">
                  <c:v>723.56496105621181</c:v>
                </c:pt>
                <c:pt idx="329">
                  <c:v>709.33813461212594</c:v>
                </c:pt>
                <c:pt idx="330">
                  <c:v>695.38966254466175</c:v>
                </c:pt>
                <c:pt idx="331">
                  <c:v>681.7141478029057</c:v>
                </c:pt>
                <c:pt idx="332">
                  <c:v>668.30629621993444</c:v>
                </c:pt>
                <c:pt idx="333">
                  <c:v>655.1609146152424</c:v>
                </c:pt>
                <c:pt idx="334">
                  <c:v>642.27290892981102</c:v>
                </c:pt>
                <c:pt idx="335">
                  <c:v>629.63728239337081</c:v>
                </c:pt>
                <c:pt idx="336">
                  <c:v>617.24913372336448</c:v>
                </c:pt>
                <c:pt idx="337">
                  <c:v>605.10365535516553</c:v>
                </c:pt>
                <c:pt idx="338">
                  <c:v>593.19613170307161</c:v>
                </c:pt>
                <c:pt idx="339">
                  <c:v>581.52193745162856</c:v>
                </c:pt>
                <c:pt idx="340">
                  <c:v>570.07653587681648</c:v>
                </c:pt>
                <c:pt idx="341">
                  <c:v>558.85547719666147</c:v>
                </c:pt>
                <c:pt idx="342">
                  <c:v>547.85439695080754</c:v>
                </c:pt>
                <c:pt idx="343">
                  <c:v>537.06901440862578</c:v>
                </c:pt>
                <c:pt idx="344">
                  <c:v>526.49513100540037</c:v>
                </c:pt>
                <c:pt idx="345">
                  <c:v>516.12862880617706</c:v>
                </c:pt>
                <c:pt idx="346">
                  <c:v>505.96546899682517</c:v>
                </c:pt>
                <c:pt idx="347">
                  <c:v>496.00169040190275</c:v>
                </c:pt>
                <c:pt idx="348">
                  <c:v>486.23340802889066</c:v>
                </c:pt>
                <c:pt idx="349">
                  <c:v>476.65681163838462</c:v>
                </c:pt>
                <c:pt idx="350">
                  <c:v>467.26816433983481</c:v>
                </c:pt>
                <c:pt idx="351">
                  <c:v>458.06380121241563</c:v>
                </c:pt>
                <c:pt idx="352">
                  <c:v>449.04012795063431</c:v>
                </c:pt>
                <c:pt idx="353">
                  <c:v>440.19361953426738</c:v>
                </c:pt>
                <c:pt idx="354">
                  <c:v>431.52081892224237</c:v>
                </c:pt>
                <c:pt idx="355">
                  <c:v>423.01833577006408</c:v>
                </c:pt>
                <c:pt idx="356">
                  <c:v>414.68284517041178</c:v>
                </c:pt>
                <c:pt idx="357">
                  <c:v>406.51108641651666</c:v>
                </c:pt>
                <c:pt idx="358">
                  <c:v>398.49986178795461</c:v>
                </c:pt>
                <c:pt idx="359">
                  <c:v>390.64603535847317</c:v>
                </c:pt>
                <c:pt idx="360">
                  <c:v>382.94653182549814</c:v>
                </c:pt>
                <c:pt idx="361">
                  <c:v>375.39833536094767</c:v>
                </c:pt>
                <c:pt idx="362">
                  <c:v>367.99848848300826</c:v>
                </c:pt>
                <c:pt idx="363">
                  <c:v>360.74409094851057</c:v>
                </c:pt>
                <c:pt idx="364">
                  <c:v>353.63229866556867</c:v>
                </c:pt>
                <c:pt idx="365">
                  <c:v>346.66032262613032</c:v>
                </c:pt>
                <c:pt idx="366">
                  <c:v>339.82542785811114</c:v>
                </c:pt>
                <c:pt idx="367">
                  <c:v>333.1249323967707</c:v>
                </c:pt>
                <c:pt idx="368">
                  <c:v>326.55620627500741</c:v>
                </c:pt>
                <c:pt idx="369">
                  <c:v>320.11667053225011</c:v>
                </c:pt>
                <c:pt idx="370">
                  <c:v>313.80379624162128</c:v>
                </c:pt>
                <c:pt idx="371">
                  <c:v>307.61510355506545</c:v>
                </c:pt>
                <c:pt idx="372">
                  <c:v>301.54816076612445</c:v>
                </c:pt>
                <c:pt idx="373">
                  <c:v>295.60058339006389</c:v>
                </c:pt>
                <c:pt idx="374">
                  <c:v>289.77003326103977</c:v>
                </c:pt>
                <c:pt idx="375">
                  <c:v>284.05421764601886</c:v>
                </c:pt>
                <c:pt idx="376">
                  <c:v>278.45088837515164</c:v>
                </c:pt>
                <c:pt idx="377">
                  <c:v>272.95784098831933</c:v>
                </c:pt>
                <c:pt idx="378">
                  <c:v>267.57291389756278</c:v>
                </c:pt>
                <c:pt idx="379">
                  <c:v>262.29398756512217</c:v>
                </c:pt>
                <c:pt idx="380">
                  <c:v>257.11898369680728</c:v>
                </c:pt>
                <c:pt idx="381">
                  <c:v>252.04586445043239</c:v>
                </c:pt>
                <c:pt idx="382">
                  <c:v>247.07263165904376</c:v>
                </c:pt>
                <c:pt idx="383">
                  <c:v>242.19732606868575</c:v>
                </c:pt>
                <c:pt idx="384">
                  <c:v>237.41802659043802</c:v>
                </c:pt>
                <c:pt idx="385">
                  <c:v>232.7328495664793</c:v>
                </c:pt>
                <c:pt idx="386">
                  <c:v>228.13994804992058</c:v>
                </c:pt>
                <c:pt idx="387">
                  <c:v>223.63751109816431</c:v>
                </c:pt>
                <c:pt idx="388">
                  <c:v>219.22376307955051</c:v>
                </c:pt>
                <c:pt idx="389">
                  <c:v>214.89696299304526</c:v>
                </c:pt>
                <c:pt idx="390">
                  <c:v>210.65540380074455</c:v>
                </c:pt>
                <c:pt idx="391">
                  <c:v>206.4974117729557</c:v>
                </c:pt>
                <c:pt idx="392">
                  <c:v>202.42134584563692</c:v>
                </c:pt>
                <c:pt idx="393">
                  <c:v>198.42559698996465</c:v>
                </c:pt>
                <c:pt idx="394">
                  <c:v>194.50858759381606</c:v>
                </c:pt>
                <c:pt idx="395">
                  <c:v>190.66877085494485</c:v>
                </c:pt>
                <c:pt idx="396">
                  <c:v>186.9046301856439</c:v>
                </c:pt>
                <c:pt idx="397">
                  <c:v>183.21467862867962</c:v>
                </c:pt>
                <c:pt idx="398">
                  <c:v>179.59745828430016</c:v>
                </c:pt>
                <c:pt idx="399">
                  <c:v>176.0515397481081</c:v>
                </c:pt>
                <c:pt idx="400">
                  <c:v>172.57552155960582</c:v>
                </c:pt>
                <c:pt idx="401">
                  <c:v>169.16802966121313</c:v>
                </c:pt>
                <c:pt idx="402">
                  <c:v>165.82771686756899</c:v>
                </c:pt>
                <c:pt idx="403">
                  <c:v>162.55326234492856</c:v>
                </c:pt>
                <c:pt idx="404">
                  <c:v>159.34337110046559</c:v>
                </c:pt>
                <c:pt idx="405">
                  <c:v>156.19677348130517</c:v>
                </c:pt>
                <c:pt idx="406">
                  <c:v>153.11222468310316</c:v>
                </c:pt>
                <c:pt idx="407">
                  <c:v>150.08850426799535</c:v>
                </c:pt>
                <c:pt idx="408">
                  <c:v>147.12441569174766</c:v>
                </c:pt>
                <c:pt idx="409">
                  <c:v>144.21878583993373</c:v>
                </c:pt>
                <c:pt idx="410">
                  <c:v>141.37046457297518</c:v>
                </c:pt>
                <c:pt idx="411">
                  <c:v>138.57832427987702</c:v>
                </c:pt>
                <c:pt idx="412">
                  <c:v>135.84125944050172</c:v>
                </c:pt>
                <c:pt idx="413">
                  <c:v>133.15818619621911</c:v>
                </c:pt>
                <c:pt idx="414">
                  <c:v>130.52804192877997</c:v>
                </c:pt>
                <c:pt idx="415">
                  <c:v>127.9497848472554</c:v>
                </c:pt>
                <c:pt idx="416">
                  <c:v>125.42239358289812</c:v>
                </c:pt>
                <c:pt idx="417">
                  <c:v>122.9448667917721</c:v>
                </c:pt>
                <c:pt idx="418">
                  <c:v>120.51622276500996</c:v>
                </c:pt>
                <c:pt idx="419">
                  <c:v>118.13549904655125</c:v>
                </c:pt>
                <c:pt idx="420">
                  <c:v>115.80175205822614</c:v>
                </c:pt>
                <c:pt idx="421">
                  <c:v>113.5140567320435</c:v>
                </c:pt>
                <c:pt idx="422">
                  <c:v>111.27150614955104</c:v>
                </c:pt>
                <c:pt idx="423">
                  <c:v>109.07321118813132</c:v>
                </c:pt>
                <c:pt idx="424">
                  <c:v>106.91830017410732</c:v>
                </c:pt>
                <c:pt idx="425">
                  <c:v>104.80591854252788</c:v>
                </c:pt>
                <c:pt idx="426">
                  <c:v>102.73522850350538</c:v>
                </c:pt>
                <c:pt idx="427">
                  <c:v>100.70540871498619</c:v>
                </c:pt>
                <c:pt idx="428">
                  <c:v>98.715653961829318</c:v>
                </c:pt>
                <c:pt idx="429">
                  <c:v>96.765174841076728</c:v>
                </c:pt>
                <c:pt idx="430">
                  <c:v>94.853197453295749</c:v>
                </c:pt>
                <c:pt idx="431">
                  <c:v>92.978963099881852</c:v>
                </c:pt>
                <c:pt idx="432">
                  <c:v>91.141727986206703</c:v>
                </c:pt>
                <c:pt idx="433">
                  <c:v>89.340762930503033</c:v>
                </c:pt>
                <c:pt idx="434">
                  <c:v>87.575353078374704</c:v>
                </c:pt>
                <c:pt idx="435">
                  <c:v>85.84479762282875</c:v>
                </c:pt>
                <c:pt idx="436">
                  <c:v>84.148409529722358</c:v>
                </c:pt>
                <c:pt idx="437">
                  <c:v>82.485515268523358</c:v>
                </c:pt>
                <c:pt idx="438">
                  <c:v>80.855454548281571</c:v>
                </c:pt>
                <c:pt idx="439">
                  <c:v>79.257580058714268</c:v>
                </c:pt>
                <c:pt idx="440">
                  <c:v>77.691257216306653</c:v>
                </c:pt>
                <c:pt idx="441">
                  <c:v>76.155863915333427</c:v>
                </c:pt>
                <c:pt idx="442">
                  <c:v>74.65079028370549</c:v>
                </c:pt>
                <c:pt idx="443">
                  <c:v>73.175438443552537</c:v>
                </c:pt>
                <c:pt idx="444">
                  <c:v>71.729222276449178</c:v>
                </c:pt>
                <c:pt idx="445">
                  <c:v>70.311567193197689</c:v>
                </c:pt>
                <c:pt idx="446">
                  <c:v>68.921909908077907</c:v>
                </c:pt>
                <c:pt idx="447">
                  <c:v>67.559698217481923</c:v>
                </c:pt>
                <c:pt idx="448">
                  <c:v>66.224390782847919</c:v>
                </c:pt>
                <c:pt idx="449">
                  <c:v>64.915456917810701</c:v>
                </c:pt>
                <c:pt idx="450">
                  <c:v>63.632376379489713</c:v>
                </c:pt>
                <c:pt idx="451">
                  <c:v>62.374639163833855</c:v>
                </c:pt>
                <c:pt idx="452">
                  <c:v>61.141745304946717</c:v>
                </c:pt>
                <c:pt idx="453">
                  <c:v>59.93320467831407</c:v>
                </c:pt>
                <c:pt idx="454">
                  <c:v>58.748536807860866</c:v>
                </c:pt>
                <c:pt idx="455">
                  <c:v>57.58727067676292</c:v>
                </c:pt>
                <c:pt idx="456">
                  <c:v>56.448944541941877</c:v>
                </c:pt>
                <c:pt idx="457">
                  <c:v>55.333105752171697</c:v>
                </c:pt>
                <c:pt idx="458">
                  <c:v>54.239310569728708</c:v>
                </c:pt>
                <c:pt idx="459">
                  <c:v>53.167123995515929</c:v>
                </c:pt>
                <c:pt idx="460">
                  <c:v>52.116119597595763</c:v>
                </c:pt>
                <c:pt idx="461">
                  <c:v>51.085879343063993</c:v>
                </c:pt>
                <c:pt idx="462">
                  <c:v>50.075993433202733</c:v>
                </c:pt>
                <c:pt idx="463">
                  <c:v>49.086060141847412</c:v>
                </c:pt>
                <c:pt idx="464">
                  <c:v>48.115685656907338</c:v>
                </c:pt>
                <c:pt idx="465">
                  <c:v>47.16448392497724</c:v>
                </c:pt>
                <c:pt idx="466">
                  <c:v>46.232076498982153</c:v>
                </c:pt>
                <c:pt idx="467">
                  <c:v>45.318092388795961</c:v>
                </c:pt>
                <c:pt idx="468">
                  <c:v>44.422167914775912</c:v>
                </c:pt>
                <c:pt idx="469">
                  <c:v>43.543946564157871</c:v>
                </c:pt>
                <c:pt idx="470">
                  <c:v>42.683078850256194</c:v>
                </c:pt>
                <c:pt idx="471">
                  <c:v>41.839222174414537</c:v>
                </c:pt>
                <c:pt idx="472">
                  <c:v>41.012040690653599</c:v>
                </c:pt>
                <c:pt idx="473">
                  <c:v>40.201205172964762</c:v>
                </c:pt>
                <c:pt idx="474">
                  <c:v>39.406392885197526</c:v>
                </c:pt>
                <c:pt idx="475">
                  <c:v>38.627287453491249</c:v>
                </c:pt>
                <c:pt idx="476">
                  <c:v>37.863578741200854</c:v>
                </c:pt>
                <c:pt idx="477">
                  <c:v>37.114962726269489</c:v>
                </c:pt>
                <c:pt idx="478">
                  <c:v>36.381141380999907</c:v>
                </c:pt>
                <c:pt idx="479">
                  <c:v>35.661822554178393</c:v>
                </c:pt>
                <c:pt idx="480">
                  <c:v>34.956719855505149</c:v>
                </c:pt>
                <c:pt idx="481">
                  <c:v>34.265552542287054</c:v>
                </c:pt>
                <c:pt idx="482">
                  <c:v>33.588045408348577</c:v>
                </c:pt>
                <c:pt idx="483">
                  <c:v>32.923928675117935</c:v>
                </c:pt>
                <c:pt idx="484">
                  <c:v>32.272937884845575</c:v>
                </c:pt>
                <c:pt idx="485">
                  <c:v>31.634813795914766</c:v>
                </c:pt>
                <c:pt idx="486">
                  <c:v>31.009302280202913</c:v>
                </c:pt>
                <c:pt idx="487">
                  <c:v>30.396154222453376</c:v>
                </c:pt>
                <c:pt idx="488">
                  <c:v>29.795125421619705</c:v>
                </c:pt>
                <c:pt idx="489">
                  <c:v>29.205976494143201</c:v>
                </c:pt>
                <c:pt idx="490">
                  <c:v>28.628472779126572</c:v>
                </c:pt>
                <c:pt idx="491">
                  <c:v>28.062384245366232</c:v>
                </c:pt>
                <c:pt idx="492">
                  <c:v>27.507485400207951</c:v>
                </c:pt>
                <c:pt idx="493">
                  <c:v>26.963555200189568</c:v>
                </c:pt>
                <c:pt idx="494">
                  <c:v>26.430376963436629</c:v>
                </c:pt>
                <c:pt idx="495">
                  <c:v>25.907738283775931</c:v>
                </c:pt>
                <c:pt idx="496">
                  <c:v>25.39543094653456</c:v>
                </c:pt>
                <c:pt idx="497">
                  <c:v>24.893250845990789</c:v>
                </c:pt>
                <c:pt idx="498">
                  <c:v>24.400997904445131</c:v>
                </c:pt>
                <c:pt idx="499">
                  <c:v>23.918475992879362</c:v>
                </c:pt>
                <c:pt idx="500">
                  <c:v>23.445492853173299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2-1E4E-9724-02C60A8C4DA6}"/>
            </c:ext>
          </c:extLst>
        </c:ser>
        <c:ser>
          <c:idx val="2"/>
          <c:order val="2"/>
          <c:tx>
            <c:v>34Cl_m</c:v>
          </c:tx>
          <c:spPr>
            <a:ln cmpd="sng">
              <a:solidFill>
                <a:srgbClr val="BF9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Calculations_DO_NOT_EDIT!$D$4:$D$504</c:f>
              <c:numCache>
                <c:formatCode>0</c:formatCode>
                <c:ptCount val="501"/>
                <c:pt idx="0">
                  <c:v>3.6101415190614716E-2</c:v>
                </c:pt>
                <c:pt idx="1">
                  <c:v>158.88106812078638</c:v>
                </c:pt>
                <c:pt idx="2">
                  <c:v>317.72351165360033</c:v>
                </c:pt>
                <c:pt idx="3">
                  <c:v>476.56343205471074</c:v>
                </c:pt>
                <c:pt idx="4">
                  <c:v>635.4008293629754</c:v>
                </c:pt>
                <c:pt idx="5">
                  <c:v>794.23570361947247</c:v>
                </c:pt>
                <c:pt idx="6">
                  <c:v>953.06805486417011</c:v>
                </c:pt>
                <c:pt idx="7">
                  <c:v>1111.8978831359261</c:v>
                </c:pt>
                <c:pt idx="8">
                  <c:v>1270.7251884769289</c:v>
                </c:pt>
                <c:pt idx="9">
                  <c:v>1429.5499709249259</c:v>
                </c:pt>
                <c:pt idx="10">
                  <c:v>1588.3722305221061</c:v>
                </c:pt>
                <c:pt idx="11">
                  <c:v>1747.1919673073266</c:v>
                </c:pt>
                <c:pt idx="12">
                  <c:v>1906.0091813216661</c:v>
                </c:pt>
                <c:pt idx="13">
                  <c:v>2064.8238726039826</c:v>
                </c:pt>
                <c:pt idx="14">
                  <c:v>2223.6360411942437</c:v>
                </c:pt>
                <c:pt idx="15">
                  <c:v>2382.4456871335274</c:v>
                </c:pt>
                <c:pt idx="16">
                  <c:v>2541.2528104618027</c:v>
                </c:pt>
                <c:pt idx="17">
                  <c:v>2700.0574112179265</c:v>
                </c:pt>
                <c:pt idx="18">
                  <c:v>2858.8594894440876</c:v>
                </c:pt>
                <c:pt idx="19">
                  <c:v>3017.659045179144</c:v>
                </c:pt>
                <c:pt idx="20">
                  <c:v>3176.4560784619534</c:v>
                </c:pt>
                <c:pt idx="21">
                  <c:v>3335.2505893347038</c:v>
                </c:pt>
                <c:pt idx="22">
                  <c:v>3494.0425778362537</c:v>
                </c:pt>
                <c:pt idx="23">
                  <c:v>3652.8320440076814</c:v>
                </c:pt>
                <c:pt idx="24">
                  <c:v>3811.6189878878436</c:v>
                </c:pt>
                <c:pt idx="25">
                  <c:v>3970.4034095167094</c:v>
                </c:pt>
                <c:pt idx="26">
                  <c:v>4129.1853089353572</c:v>
                </c:pt>
                <c:pt idx="27">
                  <c:v>4287.9646861837537</c:v>
                </c:pt>
                <c:pt idx="28">
                  <c:v>4446.7415413018689</c:v>
                </c:pt>
                <c:pt idx="29">
                  <c:v>4605.5158743296688</c:v>
                </c:pt>
                <c:pt idx="30">
                  <c:v>4764.2876853060125</c:v>
                </c:pt>
                <c:pt idx="31">
                  <c:v>4923.0569742730877</c:v>
                </c:pt>
                <c:pt idx="32">
                  <c:v>5081.8237412686431</c:v>
                </c:pt>
                <c:pt idx="33">
                  <c:v>5240.5879863348655</c:v>
                </c:pt>
                <c:pt idx="34">
                  <c:v>5399.3497095117245</c:v>
                </c:pt>
                <c:pt idx="35">
                  <c:v>5558.1089108369679</c:v>
                </c:pt>
                <c:pt idx="36">
                  <c:v>5716.8655903527824</c:v>
                </c:pt>
                <c:pt idx="37">
                  <c:v>5875.6197480991368</c:v>
                </c:pt>
                <c:pt idx="38">
                  <c:v>6034.3713841148892</c:v>
                </c:pt>
                <c:pt idx="39">
                  <c:v>6193.1204984422284</c:v>
                </c:pt>
                <c:pt idx="40">
                  <c:v>6351.8670911177915</c:v>
                </c:pt>
                <c:pt idx="41">
                  <c:v>6510.6111621848759</c:v>
                </c:pt>
                <c:pt idx="42">
                  <c:v>6669.3527116823416</c:v>
                </c:pt>
                <c:pt idx="43">
                  <c:v>6828.0917396490449</c:v>
                </c:pt>
                <c:pt idx="44">
                  <c:v>6986.8282461271747</c:v>
                </c:pt>
                <c:pt idx="45">
                  <c:v>7145.562231155589</c:v>
                </c:pt>
                <c:pt idx="46">
                  <c:v>7217.6145714551112</c:v>
                </c:pt>
                <c:pt idx="47">
                  <c:v>7217.4999232800674</c:v>
                </c:pt>
                <c:pt idx="48">
                  <c:v>7217.3852769261521</c:v>
                </c:pt>
                <c:pt idx="49">
                  <c:v>7217.2706323933371</c:v>
                </c:pt>
                <c:pt idx="50">
                  <c:v>7217.1559896815934</c:v>
                </c:pt>
                <c:pt idx="51">
                  <c:v>7217.0413487908909</c:v>
                </c:pt>
                <c:pt idx="52">
                  <c:v>7216.9267097212014</c:v>
                </c:pt>
                <c:pt idx="53">
                  <c:v>7216.812072472494</c:v>
                </c:pt>
                <c:pt idx="54">
                  <c:v>7216.6974370447433</c:v>
                </c:pt>
                <c:pt idx="55">
                  <c:v>7216.5828034379192</c:v>
                </c:pt>
                <c:pt idx="56">
                  <c:v>7216.4681716519908</c:v>
                </c:pt>
                <c:pt idx="57">
                  <c:v>7216.3535416869327</c:v>
                </c:pt>
                <c:pt idx="58">
                  <c:v>7216.238913542712</c:v>
                </c:pt>
                <c:pt idx="59">
                  <c:v>7216.1242872193016</c:v>
                </c:pt>
                <c:pt idx="60">
                  <c:v>7216.0096627166731</c:v>
                </c:pt>
                <c:pt idx="61">
                  <c:v>7215.8950400347976</c:v>
                </c:pt>
                <c:pt idx="62">
                  <c:v>7215.7804191736459</c:v>
                </c:pt>
                <c:pt idx="63">
                  <c:v>7215.665800133188</c:v>
                </c:pt>
                <c:pt idx="64">
                  <c:v>7215.5511829133975</c:v>
                </c:pt>
                <c:pt idx="65">
                  <c:v>7215.4365675142417</c:v>
                </c:pt>
                <c:pt idx="66">
                  <c:v>7215.3219539356951</c:v>
                </c:pt>
                <c:pt idx="67">
                  <c:v>7215.2073421777277</c:v>
                </c:pt>
                <c:pt idx="68">
                  <c:v>7215.0927322403086</c:v>
                </c:pt>
                <c:pt idx="69">
                  <c:v>7214.9781241234123</c:v>
                </c:pt>
                <c:pt idx="70">
                  <c:v>7214.8635178270088</c:v>
                </c:pt>
                <c:pt idx="71">
                  <c:v>7214.748913351068</c:v>
                </c:pt>
                <c:pt idx="72">
                  <c:v>7214.6343106955601</c:v>
                </c:pt>
                <c:pt idx="73">
                  <c:v>7214.5197098604594</c:v>
                </c:pt>
                <c:pt idx="74">
                  <c:v>7214.4051108457361</c:v>
                </c:pt>
                <c:pt idx="75">
                  <c:v>7214.2905136513591</c:v>
                </c:pt>
                <c:pt idx="76">
                  <c:v>7214.1759182773012</c:v>
                </c:pt>
                <c:pt idx="77">
                  <c:v>7214.0613247235324</c:v>
                </c:pt>
                <c:pt idx="78">
                  <c:v>7213.9467329900253</c:v>
                </c:pt>
                <c:pt idx="79">
                  <c:v>7213.8321430767492</c:v>
                </c:pt>
                <c:pt idx="80">
                  <c:v>7213.7175549836784</c:v>
                </c:pt>
                <c:pt idx="81">
                  <c:v>7213.6029687107794</c:v>
                </c:pt>
                <c:pt idx="82">
                  <c:v>7213.4883842580266</c:v>
                </c:pt>
                <c:pt idx="83">
                  <c:v>7213.373801625391</c:v>
                </c:pt>
                <c:pt idx="84">
                  <c:v>7213.2592208128426</c:v>
                </c:pt>
                <c:pt idx="85">
                  <c:v>7213.1446418203523</c:v>
                </c:pt>
                <c:pt idx="86">
                  <c:v>7213.0300646478909</c:v>
                </c:pt>
                <c:pt idx="87">
                  <c:v>7212.9154892954302</c:v>
                </c:pt>
                <c:pt idx="88">
                  <c:v>7212.8009157629431</c:v>
                </c:pt>
                <c:pt idx="89">
                  <c:v>7212.6863440503976</c:v>
                </c:pt>
                <c:pt idx="90">
                  <c:v>7212.5717741577664</c:v>
                </c:pt>
                <c:pt idx="91">
                  <c:v>7212.4572060850196</c:v>
                </c:pt>
                <c:pt idx="92">
                  <c:v>7212.342639832129</c:v>
                </c:pt>
                <c:pt idx="93">
                  <c:v>7212.2280753990663</c:v>
                </c:pt>
                <c:pt idx="94">
                  <c:v>7212.1135127858024</c:v>
                </c:pt>
                <c:pt idx="95">
                  <c:v>7211.9989519923074</c:v>
                </c:pt>
                <c:pt idx="96">
                  <c:v>7211.8843930185531</c:v>
                </c:pt>
                <c:pt idx="97">
                  <c:v>7211.7698358645112</c:v>
                </c:pt>
                <c:pt idx="98">
                  <c:v>7211.6552805301499</c:v>
                </c:pt>
                <c:pt idx="99">
                  <c:v>7211.5407270154437</c:v>
                </c:pt>
                <c:pt idx="100">
                  <c:v>7211.4261753203627</c:v>
                </c:pt>
                <c:pt idx="101">
                  <c:v>7211.3116254448778</c:v>
                </c:pt>
                <c:pt idx="102">
                  <c:v>7211.1970773889589</c:v>
                </c:pt>
                <c:pt idx="103">
                  <c:v>7211.0825311525796</c:v>
                </c:pt>
                <c:pt idx="104">
                  <c:v>7210.9679867357099</c:v>
                </c:pt>
                <c:pt idx="105">
                  <c:v>7210.8534441383199</c:v>
                </c:pt>
                <c:pt idx="106">
                  <c:v>7210.7389033603804</c:v>
                </c:pt>
                <c:pt idx="107">
                  <c:v>7210.6243644018641</c:v>
                </c:pt>
                <c:pt idx="108">
                  <c:v>7210.509827262742</c:v>
                </c:pt>
                <c:pt idx="109">
                  <c:v>7210.3952919429848</c:v>
                </c:pt>
                <c:pt idx="110">
                  <c:v>7210.2807584425636</c:v>
                </c:pt>
                <c:pt idx="111">
                  <c:v>7210.1662267614493</c:v>
                </c:pt>
                <c:pt idx="112">
                  <c:v>7210.0516968996117</c:v>
                </c:pt>
                <c:pt idx="113">
                  <c:v>7209.9371688570254</c:v>
                </c:pt>
                <c:pt idx="114">
                  <c:v>7209.8226426336578</c:v>
                </c:pt>
                <c:pt idx="115">
                  <c:v>7209.7081182294824</c:v>
                </c:pt>
                <c:pt idx="116">
                  <c:v>7209.59359564447</c:v>
                </c:pt>
                <c:pt idx="117">
                  <c:v>7209.4790748785899</c:v>
                </c:pt>
                <c:pt idx="118">
                  <c:v>7209.3645559318156</c:v>
                </c:pt>
                <c:pt idx="119">
                  <c:v>7209.2500388041171</c:v>
                </c:pt>
                <c:pt idx="120">
                  <c:v>7209.1355234954644</c:v>
                </c:pt>
                <c:pt idx="121">
                  <c:v>7209.0210100058312</c:v>
                </c:pt>
                <c:pt idx="122">
                  <c:v>7208.9064983351873</c:v>
                </c:pt>
                <c:pt idx="123">
                  <c:v>7208.7919884835019</c:v>
                </c:pt>
                <c:pt idx="124">
                  <c:v>7208.6774804507486</c:v>
                </c:pt>
                <c:pt idx="125">
                  <c:v>7208.5629742368983</c:v>
                </c:pt>
                <c:pt idx="126">
                  <c:v>7208.448469841921</c:v>
                </c:pt>
                <c:pt idx="127">
                  <c:v>7208.3339672657885</c:v>
                </c:pt>
                <c:pt idx="128">
                  <c:v>7208.2194665084717</c:v>
                </c:pt>
                <c:pt idx="129">
                  <c:v>7208.1049675699433</c:v>
                </c:pt>
                <c:pt idx="130">
                  <c:v>7207.9904704501714</c:v>
                </c:pt>
                <c:pt idx="131">
                  <c:v>7207.8759751491289</c:v>
                </c:pt>
                <c:pt idx="132">
                  <c:v>7207.7614816667874</c:v>
                </c:pt>
                <c:pt idx="133">
                  <c:v>7207.6469900031161</c:v>
                </c:pt>
                <c:pt idx="134">
                  <c:v>7207.5325001580877</c:v>
                </c:pt>
                <c:pt idx="135">
                  <c:v>7207.4180121316731</c:v>
                </c:pt>
                <c:pt idx="136">
                  <c:v>7207.3035259238432</c:v>
                </c:pt>
                <c:pt idx="137">
                  <c:v>7207.1890415345688</c:v>
                </c:pt>
                <c:pt idx="138">
                  <c:v>7207.0745589638209</c:v>
                </c:pt>
                <c:pt idx="139">
                  <c:v>7206.9600782115713</c:v>
                </c:pt>
                <c:pt idx="140">
                  <c:v>7206.8455992777908</c:v>
                </c:pt>
                <c:pt idx="141">
                  <c:v>7206.7311221624514</c:v>
                </c:pt>
                <c:pt idx="142">
                  <c:v>7206.6166468655229</c:v>
                </c:pt>
                <c:pt idx="143">
                  <c:v>7206.5021733869762</c:v>
                </c:pt>
                <c:pt idx="144">
                  <c:v>7206.3877017267841</c:v>
                </c:pt>
                <c:pt idx="145">
                  <c:v>7206.2732318849166</c:v>
                </c:pt>
                <c:pt idx="146">
                  <c:v>7206.1587638613437</c:v>
                </c:pt>
                <c:pt idx="147">
                  <c:v>7206.0442976560389</c:v>
                </c:pt>
                <c:pt idx="148">
                  <c:v>7205.9298332689714</c:v>
                </c:pt>
                <c:pt idx="149">
                  <c:v>7205.8153707001129</c:v>
                </c:pt>
                <c:pt idx="150">
                  <c:v>7205.7009099494362</c:v>
                </c:pt>
                <c:pt idx="151">
                  <c:v>7205.5864510169095</c:v>
                </c:pt>
                <c:pt idx="152">
                  <c:v>7205.4719939025063</c:v>
                </c:pt>
                <c:pt idx="153">
                  <c:v>7205.3575386061966</c:v>
                </c:pt>
                <c:pt idx="154">
                  <c:v>7205.2430851279505</c:v>
                </c:pt>
                <c:pt idx="155">
                  <c:v>7205.1286334677407</c:v>
                </c:pt>
                <c:pt idx="156">
                  <c:v>7205.0141836255398</c:v>
                </c:pt>
                <c:pt idx="157">
                  <c:v>7204.8997356013151</c:v>
                </c:pt>
                <c:pt idx="158">
                  <c:v>7204.7852893950412</c:v>
                </c:pt>
                <c:pt idx="159">
                  <c:v>7204.6708450066862</c:v>
                </c:pt>
                <c:pt idx="160">
                  <c:v>7204.5564024362229</c:v>
                </c:pt>
                <c:pt idx="161">
                  <c:v>7204.4419616836221</c:v>
                </c:pt>
                <c:pt idx="162">
                  <c:v>7204.3275227488575</c:v>
                </c:pt>
                <c:pt idx="163">
                  <c:v>7204.2130856318945</c:v>
                </c:pt>
                <c:pt idx="164">
                  <c:v>7204.0986503327085</c:v>
                </c:pt>
                <c:pt idx="165">
                  <c:v>7203.9842168512705</c:v>
                </c:pt>
                <c:pt idx="166">
                  <c:v>7203.8697851875504</c:v>
                </c:pt>
                <c:pt idx="167">
                  <c:v>7203.75535534152</c:v>
                </c:pt>
                <c:pt idx="168">
                  <c:v>7203.6409273131503</c:v>
                </c:pt>
                <c:pt idx="169">
                  <c:v>7203.5265011024103</c:v>
                </c:pt>
                <c:pt idx="170">
                  <c:v>7203.4120767092754</c:v>
                </c:pt>
                <c:pt idx="171">
                  <c:v>7203.297654133713</c:v>
                </c:pt>
                <c:pt idx="172">
                  <c:v>7203.1832333756947</c:v>
                </c:pt>
                <c:pt idx="173">
                  <c:v>7203.0688144351943</c:v>
                </c:pt>
                <c:pt idx="174">
                  <c:v>7202.9543973121808</c:v>
                </c:pt>
                <c:pt idx="175">
                  <c:v>7202.8399820066252</c:v>
                </c:pt>
                <c:pt idx="176">
                  <c:v>7202.7255685185</c:v>
                </c:pt>
                <c:pt idx="177">
                  <c:v>7202.6111568477754</c:v>
                </c:pt>
                <c:pt idx="178">
                  <c:v>7202.4967469944222</c:v>
                </c:pt>
                <c:pt idx="179">
                  <c:v>7202.3823389584122</c:v>
                </c:pt>
                <c:pt idx="180">
                  <c:v>7202.2679327397154</c:v>
                </c:pt>
                <c:pt idx="181">
                  <c:v>7202.1535283383046</c:v>
                </c:pt>
                <c:pt idx="182">
                  <c:v>7202.0391257541505</c:v>
                </c:pt>
                <c:pt idx="183">
                  <c:v>7201.9247249872233</c:v>
                </c:pt>
                <c:pt idx="184">
                  <c:v>7201.8103260374946</c:v>
                </c:pt>
                <c:pt idx="185">
                  <c:v>7201.6959289049364</c:v>
                </c:pt>
                <c:pt idx="186">
                  <c:v>7201.5815335895186</c:v>
                </c:pt>
                <c:pt idx="187">
                  <c:v>7201.4671400912121</c:v>
                </c:pt>
                <c:pt idx="188">
                  <c:v>7201.3527484099895</c:v>
                </c:pt>
                <c:pt idx="189">
                  <c:v>7201.2383585458201</c:v>
                </c:pt>
                <c:pt idx="190">
                  <c:v>7201.1239704986783</c:v>
                </c:pt>
                <c:pt idx="191">
                  <c:v>7201.0095842685314</c:v>
                </c:pt>
                <c:pt idx="192">
                  <c:v>7200.895199855353</c:v>
                </c:pt>
                <c:pt idx="193">
                  <c:v>7200.780817259114</c:v>
                </c:pt>
                <c:pt idx="194">
                  <c:v>7200.6664364797834</c:v>
                </c:pt>
                <c:pt idx="195">
                  <c:v>7200.5520575173341</c:v>
                </c:pt>
                <c:pt idx="196">
                  <c:v>7200.4376803717378</c:v>
                </c:pt>
                <c:pt idx="197">
                  <c:v>7200.3233050429653</c:v>
                </c:pt>
                <c:pt idx="198">
                  <c:v>7200.2089315309868</c:v>
                </c:pt>
                <c:pt idx="199">
                  <c:v>7200.0945598357739</c:v>
                </c:pt>
                <c:pt idx="200">
                  <c:v>7199.9801899572967</c:v>
                </c:pt>
                <c:pt idx="201">
                  <c:v>7199.8658218955288</c:v>
                </c:pt>
                <c:pt idx="202">
                  <c:v>7199.7514556504402</c:v>
                </c:pt>
                <c:pt idx="203">
                  <c:v>7199.6370912220018</c:v>
                </c:pt>
                <c:pt idx="204">
                  <c:v>7199.5227286101845</c:v>
                </c:pt>
                <c:pt idx="205">
                  <c:v>7199.4083678149591</c:v>
                </c:pt>
                <c:pt idx="206">
                  <c:v>7199.2940088362975</c:v>
                </c:pt>
                <c:pt idx="207">
                  <c:v>7199.1796516741715</c:v>
                </c:pt>
                <c:pt idx="208">
                  <c:v>7199.0652963285502</c:v>
                </c:pt>
                <c:pt idx="209">
                  <c:v>7198.950942799408</c:v>
                </c:pt>
                <c:pt idx="210">
                  <c:v>7198.8365910867133</c:v>
                </c:pt>
                <c:pt idx="211">
                  <c:v>7198.7222411904359</c:v>
                </c:pt>
                <c:pt idx="212">
                  <c:v>7198.6078931105521</c:v>
                </c:pt>
                <c:pt idx="213">
                  <c:v>7198.4935468470276</c:v>
                </c:pt>
                <c:pt idx="214">
                  <c:v>7198.3792023998376</c:v>
                </c:pt>
                <c:pt idx="215">
                  <c:v>7198.2648597689513</c:v>
                </c:pt>
                <c:pt idx="216">
                  <c:v>7198.1505189543395</c:v>
                </c:pt>
                <c:pt idx="217">
                  <c:v>7198.0361799559751</c:v>
                </c:pt>
                <c:pt idx="218">
                  <c:v>7197.9218427738269</c:v>
                </c:pt>
                <c:pt idx="219">
                  <c:v>7197.8075074078679</c:v>
                </c:pt>
                <c:pt idx="220">
                  <c:v>7197.6931738580688</c:v>
                </c:pt>
                <c:pt idx="221">
                  <c:v>7197.5788421244006</c:v>
                </c:pt>
                <c:pt idx="222">
                  <c:v>7197.4645122068341</c:v>
                </c:pt>
                <c:pt idx="223">
                  <c:v>7197.3501841053412</c:v>
                </c:pt>
                <c:pt idx="224">
                  <c:v>7197.2358578198919</c:v>
                </c:pt>
                <c:pt idx="225">
                  <c:v>7197.1215333504588</c:v>
                </c:pt>
                <c:pt idx="226">
                  <c:v>7197.007210697011</c:v>
                </c:pt>
                <c:pt idx="227">
                  <c:v>7196.8928898595232</c:v>
                </c:pt>
                <c:pt idx="228">
                  <c:v>7196.7785708379624</c:v>
                </c:pt>
                <c:pt idx="229">
                  <c:v>7196.6642536323043</c:v>
                </c:pt>
                <c:pt idx="230">
                  <c:v>7196.5499382425151</c:v>
                </c:pt>
                <c:pt idx="231">
                  <c:v>7196.4356246685693</c:v>
                </c:pt>
                <c:pt idx="232">
                  <c:v>7196.3213129104361</c:v>
                </c:pt>
                <c:pt idx="233">
                  <c:v>7196.2070029680899</c:v>
                </c:pt>
                <c:pt idx="234">
                  <c:v>7196.0926948414972</c:v>
                </c:pt>
                <c:pt idx="235">
                  <c:v>7195.9783885306324</c:v>
                </c:pt>
                <c:pt idx="236">
                  <c:v>7195.8640840354656</c:v>
                </c:pt>
                <c:pt idx="237">
                  <c:v>7195.7497813559694</c:v>
                </c:pt>
                <c:pt idx="238">
                  <c:v>7195.6354804921111</c:v>
                </c:pt>
                <c:pt idx="239">
                  <c:v>7195.5211814438671</c:v>
                </c:pt>
                <c:pt idx="240">
                  <c:v>7195.4068842112056</c:v>
                </c:pt>
                <c:pt idx="241">
                  <c:v>7195.2925887940974</c:v>
                </c:pt>
                <c:pt idx="242">
                  <c:v>7195.1782951925143</c:v>
                </c:pt>
                <c:pt idx="243">
                  <c:v>7195.0640034064272</c:v>
                </c:pt>
                <c:pt idx="244">
                  <c:v>7194.9497134358098</c:v>
                </c:pt>
                <c:pt idx="245">
                  <c:v>7194.8354252806284</c:v>
                </c:pt>
                <c:pt idx="246">
                  <c:v>7194.7211389408585</c:v>
                </c:pt>
                <c:pt idx="247">
                  <c:v>7194.6068544164682</c:v>
                </c:pt>
                <c:pt idx="248">
                  <c:v>7194.4925717074311</c:v>
                </c:pt>
                <c:pt idx="249">
                  <c:v>7194.3782908137173</c:v>
                </c:pt>
                <c:pt idx="250">
                  <c:v>7194.2640117352976</c:v>
                </c:pt>
                <c:pt idx="251">
                  <c:v>7194.1497344721438</c:v>
                </c:pt>
                <c:pt idx="252">
                  <c:v>7194.0354590242268</c:v>
                </c:pt>
                <c:pt idx="253">
                  <c:v>7193.9211853915185</c:v>
                </c:pt>
                <c:pt idx="254">
                  <c:v>7193.806913573987</c:v>
                </c:pt>
                <c:pt idx="255">
                  <c:v>7193.6926435716077</c:v>
                </c:pt>
                <c:pt idx="256">
                  <c:v>7193.5783753843498</c:v>
                </c:pt>
                <c:pt idx="257">
                  <c:v>7193.4641090121841</c:v>
                </c:pt>
                <c:pt idx="258">
                  <c:v>7193.3498444550833</c:v>
                </c:pt>
                <c:pt idx="259">
                  <c:v>7193.2355817130156</c:v>
                </c:pt>
                <c:pt idx="260">
                  <c:v>7193.1213207859546</c:v>
                </c:pt>
                <c:pt idx="261">
                  <c:v>7193.0070616738722</c:v>
                </c:pt>
                <c:pt idx="262">
                  <c:v>7192.8928043767373</c:v>
                </c:pt>
                <c:pt idx="263">
                  <c:v>7192.7785488945219</c:v>
                </c:pt>
                <c:pt idx="264">
                  <c:v>7192.6642952271986</c:v>
                </c:pt>
                <c:pt idx="265">
                  <c:v>7192.5500433747366</c:v>
                </c:pt>
                <c:pt idx="266">
                  <c:v>7192.4357933371066</c:v>
                </c:pt>
                <c:pt idx="267">
                  <c:v>7192.3215451142823</c:v>
                </c:pt>
                <c:pt idx="268">
                  <c:v>7192.2072987062329</c:v>
                </c:pt>
                <c:pt idx="269">
                  <c:v>7192.0930541129301</c:v>
                </c:pt>
                <c:pt idx="270">
                  <c:v>7191.9788113343448</c:v>
                </c:pt>
                <c:pt idx="271">
                  <c:v>7191.8645703704497</c:v>
                </c:pt>
                <c:pt idx="272">
                  <c:v>7191.7503312212157</c:v>
                </c:pt>
                <c:pt idx="273">
                  <c:v>7191.6360938866101</c:v>
                </c:pt>
                <c:pt idx="274">
                  <c:v>7191.5218583666092</c:v>
                </c:pt>
                <c:pt idx="275">
                  <c:v>7191.4076246611803</c:v>
                </c:pt>
                <c:pt idx="276">
                  <c:v>7191.2933927702998</c:v>
                </c:pt>
                <c:pt idx="277">
                  <c:v>7191.1791626939321</c:v>
                </c:pt>
                <c:pt idx="278">
                  <c:v>7191.0649344320518</c:v>
                </c:pt>
                <c:pt idx="279">
                  <c:v>7190.9507079846308</c:v>
                </c:pt>
                <c:pt idx="280">
                  <c:v>7190.8364833516398</c:v>
                </c:pt>
                <c:pt idx="281">
                  <c:v>7190.7222605330498</c:v>
                </c:pt>
                <c:pt idx="282">
                  <c:v>7190.6080395288309</c:v>
                </c:pt>
                <c:pt idx="283">
                  <c:v>7190.4938203389556</c:v>
                </c:pt>
                <c:pt idx="284">
                  <c:v>7190.3796029633941</c:v>
                </c:pt>
                <c:pt idx="285">
                  <c:v>7190.2653874021189</c:v>
                </c:pt>
                <c:pt idx="286">
                  <c:v>7190.1511736551001</c:v>
                </c:pt>
                <c:pt idx="287">
                  <c:v>7190.0369617223096</c:v>
                </c:pt>
                <c:pt idx="288">
                  <c:v>7189.9227516037181</c:v>
                </c:pt>
                <c:pt idx="289">
                  <c:v>7189.8085432992966</c:v>
                </c:pt>
                <c:pt idx="290">
                  <c:v>7189.694336809016</c:v>
                </c:pt>
                <c:pt idx="291">
                  <c:v>7189.580132132849</c:v>
                </c:pt>
                <c:pt idx="292">
                  <c:v>7189.4659292707647</c:v>
                </c:pt>
                <c:pt idx="293">
                  <c:v>7189.3517282227358</c:v>
                </c:pt>
                <c:pt idx="294">
                  <c:v>7189.2375289887341</c:v>
                </c:pt>
                <c:pt idx="295">
                  <c:v>7189.1233315687296</c:v>
                </c:pt>
                <c:pt idx="296">
                  <c:v>7189.0091359626922</c:v>
                </c:pt>
                <c:pt idx="297">
                  <c:v>7188.8949421705947</c:v>
                </c:pt>
                <c:pt idx="298">
                  <c:v>7188.780750192409</c:v>
                </c:pt>
                <c:pt idx="299">
                  <c:v>7188.6665600281058</c:v>
                </c:pt>
                <c:pt idx="300">
                  <c:v>7188.5523716776543</c:v>
                </c:pt>
                <c:pt idx="301">
                  <c:v>7188.438185141029</c:v>
                </c:pt>
                <c:pt idx="302">
                  <c:v>7188.324000418198</c:v>
                </c:pt>
                <c:pt idx="303">
                  <c:v>7188.2098175091351</c:v>
                </c:pt>
                <c:pt idx="304">
                  <c:v>7188.0956364138092</c:v>
                </c:pt>
                <c:pt idx="305">
                  <c:v>7187.9814571321931</c:v>
                </c:pt>
                <c:pt idx="306">
                  <c:v>7187.8672796642577</c:v>
                </c:pt>
                <c:pt idx="307">
                  <c:v>7187.753104009973</c:v>
                </c:pt>
                <c:pt idx="308">
                  <c:v>7187.6389301693116</c:v>
                </c:pt>
                <c:pt idx="309">
                  <c:v>7187.5247581422436</c:v>
                </c:pt>
                <c:pt idx="310">
                  <c:v>7187.4105879287426</c:v>
                </c:pt>
                <c:pt idx="311">
                  <c:v>7187.2964195287759</c:v>
                </c:pt>
                <c:pt idx="312">
                  <c:v>7187.182252942318</c:v>
                </c:pt>
                <c:pt idx="313">
                  <c:v>7187.0680881693379</c:v>
                </c:pt>
                <c:pt idx="314">
                  <c:v>7186.9539252098075</c:v>
                </c:pt>
                <c:pt idx="315">
                  <c:v>7186.8397640636995</c:v>
                </c:pt>
                <c:pt idx="316">
                  <c:v>7186.7256047309847</c:v>
                </c:pt>
                <c:pt idx="317">
                  <c:v>7186.6114472116315</c:v>
                </c:pt>
                <c:pt idx="318">
                  <c:v>7186.4972915056151</c:v>
                </c:pt>
                <c:pt idx="319">
                  <c:v>7186.3831376129019</c:v>
                </c:pt>
                <c:pt idx="320">
                  <c:v>7186.2689855334665</c:v>
                </c:pt>
                <c:pt idx="321">
                  <c:v>7186.1548352672808</c:v>
                </c:pt>
                <c:pt idx="322">
                  <c:v>7186.0406868143145</c:v>
                </c:pt>
                <c:pt idx="323">
                  <c:v>7185.9265401745379</c:v>
                </c:pt>
                <c:pt idx="324">
                  <c:v>7185.8123953479244</c:v>
                </c:pt>
                <c:pt idx="325">
                  <c:v>7185.6982523344423</c:v>
                </c:pt>
                <c:pt idx="326">
                  <c:v>7185.5841111340651</c:v>
                </c:pt>
                <c:pt idx="327">
                  <c:v>7185.4699717467647</c:v>
                </c:pt>
                <c:pt idx="328">
                  <c:v>7185.3558341725102</c:v>
                </c:pt>
                <c:pt idx="329">
                  <c:v>7185.2416984112733</c:v>
                </c:pt>
                <c:pt idx="330">
                  <c:v>7185.1275644630268</c:v>
                </c:pt>
                <c:pt idx="331">
                  <c:v>7185.0134323277398</c:v>
                </c:pt>
                <c:pt idx="332">
                  <c:v>7184.8993020053831</c:v>
                </c:pt>
                <c:pt idx="333">
                  <c:v>7184.7851734959304</c:v>
                </c:pt>
                <c:pt idx="334">
                  <c:v>7184.6710467993516</c:v>
                </c:pt>
                <c:pt idx="335">
                  <c:v>7184.5569219156177</c:v>
                </c:pt>
                <c:pt idx="336">
                  <c:v>7184.4427988447005</c:v>
                </c:pt>
                <c:pt idx="337">
                  <c:v>7184.3286775865708</c:v>
                </c:pt>
                <c:pt idx="338">
                  <c:v>7184.2145581411996</c:v>
                </c:pt>
                <c:pt idx="339">
                  <c:v>7184.1004405085578</c:v>
                </c:pt>
                <c:pt idx="340">
                  <c:v>7183.986324688618</c:v>
                </c:pt>
                <c:pt idx="341">
                  <c:v>7183.8722106813511</c:v>
                </c:pt>
                <c:pt idx="342">
                  <c:v>7183.7580984867263</c:v>
                </c:pt>
                <c:pt idx="343">
                  <c:v>7183.6439881047172</c:v>
                </c:pt>
                <c:pt idx="344">
                  <c:v>7183.5298795352937</c:v>
                </c:pt>
                <c:pt idx="345">
                  <c:v>7183.4157727784277</c:v>
                </c:pt>
                <c:pt idx="346">
                  <c:v>7183.30166783409</c:v>
                </c:pt>
                <c:pt idx="347">
                  <c:v>7183.1875647022525</c:v>
                </c:pt>
                <c:pt idx="348">
                  <c:v>7183.0734633828852</c:v>
                </c:pt>
                <c:pt idx="349">
                  <c:v>7182.9593638759607</c:v>
                </c:pt>
                <c:pt idx="350">
                  <c:v>7182.8452661814481</c:v>
                </c:pt>
                <c:pt idx="351">
                  <c:v>7182.7311702993202</c:v>
                </c:pt>
                <c:pt idx="352">
                  <c:v>7182.6170762295478</c:v>
                </c:pt>
                <c:pt idx="353">
                  <c:v>7182.5029839721037</c:v>
                </c:pt>
                <c:pt idx="354">
                  <c:v>7182.3888935269561</c:v>
                </c:pt>
                <c:pt idx="355">
                  <c:v>7182.2748048940794</c:v>
                </c:pt>
                <c:pt idx="356">
                  <c:v>7182.1607180734418</c:v>
                </c:pt>
                <c:pt idx="357">
                  <c:v>7182.0466330650161</c:v>
                </c:pt>
                <c:pt idx="358">
                  <c:v>7181.9325498687749</c:v>
                </c:pt>
                <c:pt idx="359">
                  <c:v>7181.8184684846856</c:v>
                </c:pt>
                <c:pt idx="360">
                  <c:v>7181.7043889127235</c:v>
                </c:pt>
                <c:pt idx="361">
                  <c:v>7181.5903111528569</c:v>
                </c:pt>
                <c:pt idx="362">
                  <c:v>7181.4762352050584</c:v>
                </c:pt>
                <c:pt idx="363">
                  <c:v>7181.362161069299</c:v>
                </c:pt>
                <c:pt idx="364">
                  <c:v>7181.2480887455495</c:v>
                </c:pt>
                <c:pt idx="365">
                  <c:v>7181.1340182337817</c:v>
                </c:pt>
                <c:pt idx="366">
                  <c:v>7181.0199495339666</c:v>
                </c:pt>
                <c:pt idx="367">
                  <c:v>7180.905882646076</c:v>
                </c:pt>
                <c:pt idx="368">
                  <c:v>7180.7918175700806</c:v>
                </c:pt>
                <c:pt idx="369">
                  <c:v>7180.6777543059497</c:v>
                </c:pt>
                <c:pt idx="370">
                  <c:v>7180.5636928536578</c:v>
                </c:pt>
                <c:pt idx="371">
                  <c:v>7180.4496332131739</c:v>
                </c:pt>
                <c:pt idx="372">
                  <c:v>7180.3355753844698</c:v>
                </c:pt>
                <c:pt idx="373">
                  <c:v>7180.2215193675192</c:v>
                </c:pt>
                <c:pt idx="374">
                  <c:v>7180.1074651622894</c:v>
                </c:pt>
                <c:pt idx="375">
                  <c:v>7179.993412768752</c:v>
                </c:pt>
                <c:pt idx="376">
                  <c:v>7179.8793621868808</c:v>
                </c:pt>
                <c:pt idx="377">
                  <c:v>7179.7653134166458</c:v>
                </c:pt>
                <c:pt idx="378">
                  <c:v>7179.6512664580177</c:v>
                </c:pt>
                <c:pt idx="379">
                  <c:v>7179.5372213109686</c:v>
                </c:pt>
                <c:pt idx="380">
                  <c:v>7179.4231779754691</c:v>
                </c:pt>
                <c:pt idx="381">
                  <c:v>7179.3091364514912</c:v>
                </c:pt>
                <c:pt idx="382">
                  <c:v>7179.1950967390039</c:v>
                </c:pt>
                <c:pt idx="383">
                  <c:v>7179.0810588379818</c:v>
                </c:pt>
                <c:pt idx="384">
                  <c:v>7178.9670227483939</c:v>
                </c:pt>
                <c:pt idx="385">
                  <c:v>7178.8529884702111</c:v>
                </c:pt>
                <c:pt idx="386">
                  <c:v>7178.7389560034053</c:v>
                </c:pt>
                <c:pt idx="387">
                  <c:v>7178.6249253479491</c:v>
                </c:pt>
                <c:pt idx="388">
                  <c:v>7178.5108965038107</c:v>
                </c:pt>
                <c:pt idx="389">
                  <c:v>7178.3968694709656</c:v>
                </c:pt>
                <c:pt idx="390">
                  <c:v>7178.2828442493801</c:v>
                </c:pt>
                <c:pt idx="391">
                  <c:v>7178.1688208390287</c:v>
                </c:pt>
                <c:pt idx="392">
                  <c:v>7178.0547992398824</c:v>
                </c:pt>
                <c:pt idx="393">
                  <c:v>7177.9407794519102</c:v>
                </c:pt>
                <c:pt idx="394">
                  <c:v>7177.8267614750857</c:v>
                </c:pt>
                <c:pt idx="395">
                  <c:v>7177.7127453093808</c:v>
                </c:pt>
                <c:pt idx="396">
                  <c:v>7177.5987309547645</c:v>
                </c:pt>
                <c:pt idx="397">
                  <c:v>7177.4847184112077</c:v>
                </c:pt>
                <c:pt idx="398">
                  <c:v>7177.370707678685</c:v>
                </c:pt>
                <c:pt idx="399">
                  <c:v>7177.2566987571636</c:v>
                </c:pt>
                <c:pt idx="400">
                  <c:v>7177.1426916466171</c:v>
                </c:pt>
                <c:pt idx="401">
                  <c:v>7177.0286863470155</c:v>
                </c:pt>
                <c:pt idx="402">
                  <c:v>7176.9146828583316</c:v>
                </c:pt>
                <c:pt idx="403">
                  <c:v>7176.8006811805353</c:v>
                </c:pt>
                <c:pt idx="404">
                  <c:v>7176.6866813135985</c:v>
                </c:pt>
                <c:pt idx="405">
                  <c:v>7176.5726832574919</c:v>
                </c:pt>
                <c:pt idx="406">
                  <c:v>7176.4586870121884</c:v>
                </c:pt>
                <c:pt idx="407">
                  <c:v>7176.3446925776561</c:v>
                </c:pt>
                <c:pt idx="408">
                  <c:v>7176.2306999538696</c:v>
                </c:pt>
                <c:pt idx="409">
                  <c:v>7176.116709140797</c:v>
                </c:pt>
                <c:pt idx="410">
                  <c:v>7176.0027201384119</c:v>
                </c:pt>
                <c:pt idx="411">
                  <c:v>7175.8887329466852</c:v>
                </c:pt>
                <c:pt idx="412">
                  <c:v>7175.774747565586</c:v>
                </c:pt>
                <c:pt idx="413">
                  <c:v>7175.660763995088</c:v>
                </c:pt>
                <c:pt idx="414">
                  <c:v>7175.5467822351629</c:v>
                </c:pt>
                <c:pt idx="415">
                  <c:v>7175.4328022857808</c:v>
                </c:pt>
                <c:pt idx="416">
                  <c:v>7175.3188241469106</c:v>
                </c:pt>
                <c:pt idx="417">
                  <c:v>7175.2048478185261</c:v>
                </c:pt>
                <c:pt idx="418">
                  <c:v>7175.090873300599</c:v>
                </c:pt>
                <c:pt idx="419">
                  <c:v>7174.9769005931012</c:v>
                </c:pt>
                <c:pt idx="420">
                  <c:v>7174.8629296960007</c:v>
                </c:pt>
                <c:pt idx="421">
                  <c:v>7174.7489606092704</c:v>
                </c:pt>
                <c:pt idx="422">
                  <c:v>7174.6349933328838</c:v>
                </c:pt>
                <c:pt idx="423">
                  <c:v>7174.5210278668073</c:v>
                </c:pt>
                <c:pt idx="424">
                  <c:v>7174.4070642110164</c:v>
                </c:pt>
                <c:pt idx="425">
                  <c:v>7174.293102365481</c:v>
                </c:pt>
                <c:pt idx="426">
                  <c:v>7174.1791423301711</c:v>
                </c:pt>
                <c:pt idx="427">
                  <c:v>7174.0651841050603</c:v>
                </c:pt>
                <c:pt idx="428">
                  <c:v>7173.9512276901169</c:v>
                </c:pt>
                <c:pt idx="429">
                  <c:v>7173.8372730853143</c:v>
                </c:pt>
                <c:pt idx="430">
                  <c:v>7173.7233202906245</c:v>
                </c:pt>
                <c:pt idx="431">
                  <c:v>7173.6093693060166</c:v>
                </c:pt>
                <c:pt idx="432">
                  <c:v>7173.4954201314631</c:v>
                </c:pt>
                <c:pt idx="433">
                  <c:v>7173.3814727669333</c:v>
                </c:pt>
                <c:pt idx="434">
                  <c:v>7173.2675272124006</c:v>
                </c:pt>
                <c:pt idx="435">
                  <c:v>7173.153583467838</c:v>
                </c:pt>
                <c:pt idx="436">
                  <c:v>7173.0396415332116</c:v>
                </c:pt>
                <c:pt idx="437">
                  <c:v>7172.9257014084978</c:v>
                </c:pt>
                <c:pt idx="438">
                  <c:v>7172.811763093664</c:v>
                </c:pt>
                <c:pt idx="439">
                  <c:v>7172.6978265886837</c:v>
                </c:pt>
                <c:pt idx="440">
                  <c:v>7172.5838918935269</c:v>
                </c:pt>
                <c:pt idx="441">
                  <c:v>7172.4699590081664</c:v>
                </c:pt>
                <c:pt idx="442">
                  <c:v>7172.356027932572</c:v>
                </c:pt>
                <c:pt idx="443">
                  <c:v>7172.2420986667148</c:v>
                </c:pt>
                <c:pt idx="444">
                  <c:v>7172.1281712105665</c:v>
                </c:pt>
                <c:pt idx="445">
                  <c:v>7172.0142455640998</c:v>
                </c:pt>
                <c:pt idx="446">
                  <c:v>7171.900321727283</c:v>
                </c:pt>
                <c:pt idx="447">
                  <c:v>7171.7863997000904</c:v>
                </c:pt>
                <c:pt idx="448">
                  <c:v>7171.6724794824913</c:v>
                </c:pt>
                <c:pt idx="449">
                  <c:v>7171.5585610744574</c:v>
                </c:pt>
                <c:pt idx="450">
                  <c:v>7171.4446444759596</c:v>
                </c:pt>
                <c:pt idx="451">
                  <c:v>7171.3307296869698</c:v>
                </c:pt>
                <c:pt idx="452">
                  <c:v>7171.2168167074606</c:v>
                </c:pt>
                <c:pt idx="453">
                  <c:v>7171.1029055374011</c:v>
                </c:pt>
                <c:pt idx="454">
                  <c:v>7170.9889961767631</c:v>
                </c:pt>
                <c:pt idx="455">
                  <c:v>7170.8750886255166</c:v>
                </c:pt>
                <c:pt idx="456">
                  <c:v>7170.7611828836352</c:v>
                </c:pt>
                <c:pt idx="457">
                  <c:v>7170.6472789510908</c:v>
                </c:pt>
                <c:pt idx="458">
                  <c:v>7170.5333768278506</c:v>
                </c:pt>
                <c:pt idx="459">
                  <c:v>7170.4194765138891</c:v>
                </c:pt>
                <c:pt idx="460">
                  <c:v>7170.3055780091772</c:v>
                </c:pt>
                <c:pt idx="461">
                  <c:v>7170.1916813136859</c:v>
                </c:pt>
                <c:pt idx="462">
                  <c:v>7170.0777864273859</c:v>
                </c:pt>
                <c:pt idx="463">
                  <c:v>7169.9638933502474</c:v>
                </c:pt>
                <c:pt idx="464">
                  <c:v>7169.8500020822448</c:v>
                </c:pt>
                <c:pt idx="465">
                  <c:v>7169.7361126233482</c:v>
                </c:pt>
                <c:pt idx="466">
                  <c:v>7169.6222249735265</c:v>
                </c:pt>
                <c:pt idx="467">
                  <c:v>7169.5083391327535</c:v>
                </c:pt>
                <c:pt idx="468">
                  <c:v>7169.3944551009999</c:v>
                </c:pt>
                <c:pt idx="469">
                  <c:v>7169.2805728782369</c:v>
                </c:pt>
                <c:pt idx="470">
                  <c:v>7169.1666924644369</c:v>
                </c:pt>
                <c:pt idx="471">
                  <c:v>7169.0528138595682</c:v>
                </c:pt>
                <c:pt idx="472">
                  <c:v>7168.9389370636054</c:v>
                </c:pt>
                <c:pt idx="473">
                  <c:v>7168.8250620765166</c:v>
                </c:pt>
                <c:pt idx="474">
                  <c:v>7168.7111888982754</c:v>
                </c:pt>
                <c:pt idx="475">
                  <c:v>7168.5973175288518</c:v>
                </c:pt>
                <c:pt idx="476">
                  <c:v>7168.4834479682177</c:v>
                </c:pt>
                <c:pt idx="477">
                  <c:v>7168.3695802163456</c:v>
                </c:pt>
                <c:pt idx="478">
                  <c:v>7168.2557142732039</c:v>
                </c:pt>
                <c:pt idx="479">
                  <c:v>7168.141850138767</c:v>
                </c:pt>
                <c:pt idx="480">
                  <c:v>7168.0279878130023</c:v>
                </c:pt>
                <c:pt idx="481">
                  <c:v>7167.914127295885</c:v>
                </c:pt>
                <c:pt idx="482">
                  <c:v>7167.8002685873835</c:v>
                </c:pt>
                <c:pt idx="483">
                  <c:v>7167.6864116874722</c:v>
                </c:pt>
                <c:pt idx="484">
                  <c:v>7167.5725565961193</c:v>
                </c:pt>
                <c:pt idx="485">
                  <c:v>7167.4587033132966</c:v>
                </c:pt>
                <c:pt idx="486">
                  <c:v>7167.3448518389778</c:v>
                </c:pt>
                <c:pt idx="487">
                  <c:v>7167.2310021731291</c:v>
                </c:pt>
                <c:pt idx="488">
                  <c:v>7167.1171543157288</c:v>
                </c:pt>
                <c:pt idx="489">
                  <c:v>7167.0033082667424</c:v>
                </c:pt>
                <c:pt idx="490">
                  <c:v>7166.8894640261433</c:v>
                </c:pt>
                <c:pt idx="491">
                  <c:v>7166.7756215939025</c:v>
                </c:pt>
                <c:pt idx="492">
                  <c:v>7166.6617809699919</c:v>
                </c:pt>
                <c:pt idx="493">
                  <c:v>7166.5479421543832</c:v>
                </c:pt>
                <c:pt idx="494">
                  <c:v>7166.4341051470446</c:v>
                </c:pt>
                <c:pt idx="495">
                  <c:v>7166.3202699479525</c:v>
                </c:pt>
                <c:pt idx="496">
                  <c:v>7166.2064365570723</c:v>
                </c:pt>
                <c:pt idx="497">
                  <c:v>7166.0926049743803</c:v>
                </c:pt>
                <c:pt idx="498">
                  <c:v>7165.9787751998447</c:v>
                </c:pt>
                <c:pt idx="499">
                  <c:v>7165.8649472334364</c:v>
                </c:pt>
                <c:pt idx="500">
                  <c:v>7165.7511210751309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2-1E4E-9724-02C60A8C4DA6}"/>
            </c:ext>
          </c:extLst>
        </c:ser>
        <c:ser>
          <c:idx val="3"/>
          <c:order val="3"/>
          <c:tx>
            <c:v>X</c:v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Calculations_DO_NOT_EDIT!$E$4:$E$504</c:f>
              <c:numCache>
                <c:formatCode>0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72-1E4E-9724-02C60A8C4DA6}"/>
            </c:ext>
          </c:extLst>
        </c:ser>
        <c:ser>
          <c:idx val="4"/>
          <c:order val="4"/>
          <c:tx>
            <c:v>Total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Calculations_DO_NOT_EDIT!$F$4:$F$504</c:f>
              <c:numCache>
                <c:formatCode>0</c:formatCode>
                <c:ptCount val="501"/>
                <c:pt idx="0">
                  <c:v>51.312676924067155</c:v>
                </c:pt>
                <c:pt idx="1">
                  <c:v>5781.5637114804385</c:v>
                </c:pt>
                <c:pt idx="2">
                  <c:v>11421.498872904609</c:v>
                </c:pt>
                <c:pt idx="3">
                  <c:v>16972.198842223544</c:v>
                </c:pt>
                <c:pt idx="4">
                  <c:v>22434.747961331959</c:v>
                </c:pt>
                <c:pt idx="5">
                  <c:v>27810.233272434685</c:v>
                </c:pt>
                <c:pt idx="6">
                  <c:v>33099.743607985547</c:v>
                </c:pt>
                <c:pt idx="7">
                  <c:v>38304.368729017937</c:v>
                </c:pt>
                <c:pt idx="8">
                  <c:v>43425.198509832619</c:v>
                </c:pt>
                <c:pt idx="9">
                  <c:v>48463.322167069724</c:v>
                </c:pt>
                <c:pt idx="10">
                  <c:v>53419.827531313458</c:v>
                </c:pt>
                <c:pt idx="11">
                  <c:v>58295.800359387031</c:v>
                </c:pt>
                <c:pt idx="12">
                  <c:v>63092.323685630785</c:v>
                </c:pt>
                <c:pt idx="13">
                  <c:v>67810.477210468875</c:v>
                </c:pt>
                <c:pt idx="14">
                  <c:v>72451.336724676905</c:v>
                </c:pt>
                <c:pt idx="15">
                  <c:v>77015.973567796231</c:v>
                </c:pt>
                <c:pt idx="16">
                  <c:v>81505.454119213333</c:v>
                </c:pt>
                <c:pt idx="17">
                  <c:v>85920.83932048353</c:v>
                </c:pt>
                <c:pt idx="18">
                  <c:v>90263.184227532169</c:v>
                </c:pt>
                <c:pt idx="19">
                  <c:v>94533.537591402797</c:v>
                </c:pt>
                <c:pt idx="20">
                  <c:v>98732.941466309043</c:v>
                </c:pt>
                <c:pt idx="21">
                  <c:v>102862.43084376676</c:v>
                </c:pt>
                <c:pt idx="22">
                  <c:v>106923.03331163086</c:v>
                </c:pt>
                <c:pt idx="23">
                  <c:v>110915.76873693785</c:v>
                </c:pt>
                <c:pt idx="24">
                  <c:v>114841.64897145839</c:v>
                </c:pt>
                <c:pt idx="25">
                  <c:v>118701.6775789427</c:v>
                </c:pt>
                <c:pt idx="26">
                  <c:v>122496.84958305839</c:v>
                </c:pt>
                <c:pt idx="27">
                  <c:v>126228.15123506775</c:v>
                </c:pt>
                <c:pt idx="28">
                  <c:v>129896.55980033723</c:v>
                </c:pt>
                <c:pt idx="29">
                  <c:v>133503.04336279735</c:v>
                </c:pt>
                <c:pt idx="30">
                  <c:v>137048.5606465106</c:v>
                </c:pt>
                <c:pt idx="31">
                  <c:v>140534.06085354587</c:v>
                </c:pt>
                <c:pt idx="32">
                  <c:v>143960.48351736646</c:v>
                </c:pt>
                <c:pt idx="33">
                  <c:v>147328.75837101651</c:v>
                </c:pt>
                <c:pt idx="34">
                  <c:v>150639.80522935939</c:v>
                </c:pt>
                <c:pt idx="35">
                  <c:v>153894.53388470563</c:v>
                </c:pt>
                <c:pt idx="36">
                  <c:v>157093.84401517417</c:v>
                </c:pt>
                <c:pt idx="37">
                  <c:v>160238.6251051359</c:v>
                </c:pt>
                <c:pt idx="38">
                  <c:v>163329.75637715781</c:v>
                </c:pt>
                <c:pt idx="39">
                  <c:v>166368.10673486278</c:v>
                </c:pt>
                <c:pt idx="40">
                  <c:v>169354.53471613466</c:v>
                </c:pt>
                <c:pt idx="41">
                  <c:v>172289.88845616952</c:v>
                </c:pt>
                <c:pt idx="42">
                  <c:v>175175.00565981944</c:v>
                </c:pt>
                <c:pt idx="43">
                  <c:v>178010.71358277855</c:v>
                </c:pt>
                <c:pt idx="44">
                  <c:v>180797.82902112661</c:v>
                </c:pt>
                <c:pt idx="45">
                  <c:v>183537.15830877211</c:v>
                </c:pt>
                <c:pt idx="46">
                  <c:v>183091.33219540562</c:v>
                </c:pt>
                <c:pt idx="47">
                  <c:v>180056.61224732312</c:v>
                </c:pt>
                <c:pt idx="48">
                  <c:v>177066.18938574594</c:v>
                </c:pt>
                <c:pt idx="49">
                  <c:v>174119.74541389017</c:v>
                </c:pt>
                <c:pt idx="50">
                  <c:v>171216.94863374939</c:v>
                </c:pt>
                <c:pt idx="51">
                  <c:v>168357.45481533936</c:v>
                </c:pt>
                <c:pt idx="52">
                  <c:v>165540.90812186396</c:v>
                </c:pt>
                <c:pt idx="53">
                  <c:v>162766.94199255656</c:v>
                </c:pt>
                <c:pt idx="54">
                  <c:v>160035.17998488678</c:v>
                </c:pt>
                <c:pt idx="55">
                  <c:v>157345.23657775798</c:v>
                </c:pt>
                <c:pt idx="56">
                  <c:v>154696.71793726092</c:v>
                </c:pt>
                <c:pt idx="57">
                  <c:v>152089.22264648668</c:v>
                </c:pt>
                <c:pt idx="58">
                  <c:v>149522.34240085006</c:v>
                </c:pt>
                <c:pt idx="59">
                  <c:v>146995.66267031437</c:v>
                </c:pt>
                <c:pt idx="60">
                  <c:v>144508.76332986084</c:v>
                </c:pt>
                <c:pt idx="61">
                  <c:v>142061.2192594909</c:v>
                </c:pt>
                <c:pt idx="62">
                  <c:v>139652.6009150024</c:v>
                </c:pt>
                <c:pt idx="63">
                  <c:v>137282.47487073499</c:v>
                </c:pt>
                <c:pt idx="64">
                  <c:v>134950.40433543126</c:v>
                </c:pt>
                <c:pt idx="65">
                  <c:v>132655.94964231926</c:v>
                </c:pt>
                <c:pt idx="66">
                  <c:v>130398.66871447818</c:v>
                </c:pt>
                <c:pt idx="67">
                  <c:v>128178.11750650917</c:v>
                </c:pt>
                <c:pt idx="68">
                  <c:v>125993.85042349448</c:v>
                </c:pt>
                <c:pt idx="69">
                  <c:v>123845.42071818872</c:v>
                </c:pt>
                <c:pt idx="70">
                  <c:v>121732.38086735221</c:v>
                </c:pt>
                <c:pt idx="71">
                  <c:v>119654.28292809933</c:v>
                </c:pt>
                <c:pt idx="72">
                  <c:v>117610.67887510237</c:v>
                </c:pt>
                <c:pt idx="73">
                  <c:v>115601.12091945867</c:v>
                </c:pt>
                <c:pt idx="74">
                  <c:v>113625.16180999724</c:v>
                </c:pt>
                <c:pt idx="75">
                  <c:v>111682.35511777198</c:v>
                </c:pt>
                <c:pt idx="76">
                  <c:v>109772.25550445815</c:v>
                </c:pt>
                <c:pt idx="77">
                  <c:v>107894.41897534311</c:v>
                </c:pt>
                <c:pt idx="78">
                  <c:v>106048.40311757276</c:v>
                </c:pt>
                <c:pt idx="79">
                  <c:v>104233.76732429193</c:v>
                </c:pt>
                <c:pt idx="80">
                  <c:v>102450.07300529054</c:v>
                </c:pt>
                <c:pt idx="81">
                  <c:v>100696.8837847438</c:v>
                </c:pt>
                <c:pt idx="82">
                  <c:v>98973.765686611776</c:v>
                </c:pt>
                <c:pt idx="83">
                  <c:v>97280.287308241212</c:v>
                </c:pt>
                <c:pt idx="84">
                  <c:v>95616.019982692102</c:v>
                </c:pt>
                <c:pt idx="85">
                  <c:v>93980.53793028908</c:v>
                </c:pt>
                <c:pt idx="86">
                  <c:v>92373.418399880014</c:v>
                </c:pt>
                <c:pt idx="87">
                  <c:v>90794.24180026383</c:v>
                </c:pt>
                <c:pt idx="88">
                  <c:v>89242.59182223129</c:v>
                </c:pt>
                <c:pt idx="89">
                  <c:v>87718.055551645783</c:v>
                </c:pt>
                <c:pt idx="90">
                  <c:v>86220.223573973097</c:v>
                </c:pt>
                <c:pt idx="91">
                  <c:v>84748.690070653509</c:v>
                </c:pt>
                <c:pt idx="92">
                  <c:v>83303.052907693418</c:v>
                </c:pt>
                <c:pt idx="93">
                  <c:v>81882.913716838812</c:v>
                </c:pt>
                <c:pt idx="94">
                  <c:v>80487.87796967871</c:v>
                </c:pt>
                <c:pt idx="95">
                  <c:v>79117.555045011293</c:v>
                </c:pt>
                <c:pt idx="96">
                  <c:v>77771.558289794135</c:v>
                </c:pt>
                <c:pt idx="97">
                  <c:v>76449.505073984765</c:v>
                </c:pt>
                <c:pt idx="98">
                  <c:v>75151.016839566946</c:v>
                </c:pt>
                <c:pt idx="99">
                  <c:v>73875.719144045579</c:v>
                </c:pt>
                <c:pt idx="100">
                  <c:v>72623.241698680533</c:v>
                </c:pt>
                <c:pt idx="101">
                  <c:v>71393.218401720762</c:v>
                </c:pt>
                <c:pt idx="102">
                  <c:v>70185.287366887263</c:v>
                </c:pt>
                <c:pt idx="103">
                  <c:v>68999.090947344535</c:v>
                </c:pt>
                <c:pt idx="104">
                  <c:v>67834.275755389419</c:v>
                </c:pt>
                <c:pt idx="105">
                  <c:v>66690.492678077775</c:v>
                </c:pt>
                <c:pt idx="106">
                  <c:v>65567.396888998599</c:v>
                </c:pt>
                <c:pt idx="107">
                  <c:v>64464.647856398711</c:v>
                </c:pt>
                <c:pt idx="108">
                  <c:v>63381.909347850327</c:v>
                </c:pt>
                <c:pt idx="109">
                  <c:v>62318.849431647475</c:v>
                </c:pt>
                <c:pt idx="110">
                  <c:v>61275.140475108499</c:v>
                </c:pt>
                <c:pt idx="111">
                  <c:v>60250.459139954495</c:v>
                </c:pt>
                <c:pt idx="112">
                  <c:v>59244.486374926782</c:v>
                </c:pt>
                <c:pt idx="113">
                  <c:v>58256.907405798796</c:v>
                </c:pt>
                <c:pt idx="114">
                  <c:v>57287.411722931756</c:v>
                </c:pt>
                <c:pt idx="115">
                  <c:v>56335.693066516978</c:v>
                </c:pt>
                <c:pt idx="116">
                  <c:v>55401.449409640991</c:v>
                </c:pt>
                <c:pt idx="117">
                  <c:v>54484.382939304502</c:v>
                </c:pt>
                <c:pt idx="118">
                  <c:v>53584.200035519832</c:v>
                </c:pt>
                <c:pt idx="119">
                  <c:v>52700.611248606627</c:v>
                </c:pt>
                <c:pt idx="120">
                  <c:v>51833.331274799668</c:v>
                </c:pt>
                <c:pt idx="121">
                  <c:v>50982.078930278367</c:v>
                </c:pt>
                <c:pt idx="122">
                  <c:v>50146.577123722032</c:v>
                </c:pt>
                <c:pt idx="123">
                  <c:v>49326.552827490632</c:v>
                </c:pt>
                <c:pt idx="124">
                  <c:v>48521.737047526243</c:v>
                </c:pt>
                <c:pt idx="125">
                  <c:v>47731.864792066146</c:v>
                </c:pt>
                <c:pt idx="126">
                  <c:v>46956.675039254427</c:v>
                </c:pt>
                <c:pt idx="127">
                  <c:v>46195.910703734502</c:v>
                </c:pt>
                <c:pt idx="128">
                  <c:v>45449.318602302141</c:v>
                </c:pt>
                <c:pt idx="129">
                  <c:v>44716.649418694025</c:v>
                </c:pt>
                <c:pt idx="130">
                  <c:v>43997.657667583611</c:v>
                </c:pt>
                <c:pt idx="131">
                  <c:v>43292.101657853236</c:v>
                </c:pt>
                <c:pt idx="132">
                  <c:v>42599.743455207114</c:v>
                </c:pt>
                <c:pt idx="133">
                  <c:v>41920.348844188033</c:v>
                </c:pt>
                <c:pt idx="134">
                  <c:v>41253.687289656387</c:v>
                </c:pt>
                <c:pt idx="135">
                  <c:v>40599.531897788293</c:v>
                </c:pt>
                <c:pt idx="136">
                  <c:v>39957.659376646239</c:v>
                </c:pt>
                <c:pt idx="137">
                  <c:v>39327.849996373188</c:v>
                </c:pt>
                <c:pt idx="138">
                  <c:v>38709.88754905876</c:v>
                </c:pt>
                <c:pt idx="139">
                  <c:v>38103.559308323413</c:v>
                </c:pt>
                <c:pt idx="140">
                  <c:v>37508.65598866449</c:v>
                </c:pt>
                <c:pt idx="141">
                  <c:v>36924.971704605414</c:v>
                </c:pt>
                <c:pt idx="142">
                  <c:v>36352.303929687769</c:v>
                </c:pt>
                <c:pt idx="143">
                  <c:v>35790.45345534334</c:v>
                </c:pt>
                <c:pt idx="144">
                  <c:v>35239.224349681645</c:v>
                </c:pt>
                <c:pt idx="145">
                  <c:v>34698.423916226435</c:v>
                </c:pt>
                <c:pt idx="146">
                  <c:v>34167.862652632924</c:v>
                </c:pt>
                <c:pt idx="147">
                  <c:v>33647.354209415862</c:v>
                </c:pt>
                <c:pt idx="148">
                  <c:v>33136.715348716505</c:v>
                </c:pt>
                <c:pt idx="149">
                  <c:v>32635.765903135718</c:v>
                </c:pt>
                <c:pt idx="150">
                  <c:v>32144.3287346582</c:v>
                </c:pt>
                <c:pt idx="151">
                  <c:v>31662.22969369173</c:v>
                </c:pt>
                <c:pt idx="152">
                  <c:v>31189.29757824403</c:v>
                </c:pt>
                <c:pt idx="153">
                  <c:v>30725.36409325814</c:v>
                </c:pt>
                <c:pt idx="154">
                  <c:v>30270.263810126522</c:v>
                </c:pt>
                <c:pt idx="155">
                  <c:v>29823.834126402187</c:v>
                </c:pt>
                <c:pt idx="156">
                  <c:v>29385.915225724679</c:v>
                </c:pt>
                <c:pt idx="157">
                  <c:v>28956.350037977085</c:v>
                </c:pt>
                <c:pt idx="158">
                  <c:v>28534.984199689643</c:v>
                </c:pt>
                <c:pt idx="159">
                  <c:v>28121.66601470402</c:v>
                </c:pt>
                <c:pt idx="160">
                  <c:v>27716.246415111855</c:v>
                </c:pt>
                <c:pt idx="161">
                  <c:v>27318.578922480025</c:v>
                </c:pt>
                <c:pt idx="162">
                  <c:v>26928.5196093739</c:v>
                </c:pt>
                <c:pt idx="163">
                  <c:v>26545.927061189759</c:v>
                </c:pt>
                <c:pt idx="164">
                  <c:v>26170.662338305938</c:v>
                </c:pt>
                <c:pt idx="165">
                  <c:v>25802.588938562105</c:v>
                </c:pt>
                <c:pt idx="166">
                  <c:v>25441.572760074909</c:v>
                </c:pt>
                <c:pt idx="167">
                  <c:v>25087.482064397889</c:v>
                </c:pt>
                <c:pt idx="168">
                  <c:v>24740.187440032692</c:v>
                </c:pt>
                <c:pt idx="169">
                  <c:v>24399.561766297884</c:v>
                </c:pt>
                <c:pt idx="170">
                  <c:v>24065.480177561472</c:v>
                </c:pt>
                <c:pt idx="171">
                  <c:v>23737.82002784211</c:v>
                </c:pt>
                <c:pt idx="172">
                  <c:v>23416.460855783953</c:v>
                </c:pt>
                <c:pt idx="173">
                  <c:v>23101.284350009188</c:v>
                </c:pt>
                <c:pt idx="174">
                  <c:v>22792.174314852007</c:v>
                </c:pt>
                <c:pt idx="175">
                  <c:v>22489.01663647735</c:v>
                </c:pt>
                <c:pt idx="176">
                  <c:v>22191.699249386951</c:v>
                </c:pt>
                <c:pt idx="177">
                  <c:v>21900.112103315398</c:v>
                </c:pt>
                <c:pt idx="178">
                  <c:v>21614.147130517871</c:v>
                </c:pt>
                <c:pt idx="179">
                  <c:v>21333.698213451305</c:v>
                </c:pt>
                <c:pt idx="180">
                  <c:v>21058.661152850167</c:v>
                </c:pt>
                <c:pt idx="181">
                  <c:v>20788.933636197638</c:v>
                </c:pt>
                <c:pt idx="182">
                  <c:v>20524.415206592908</c:v>
                </c:pt>
                <c:pt idx="183">
                  <c:v>20265.007232014672</c:v>
                </c:pt>
                <c:pt idx="184">
                  <c:v>20010.61287498083</c:v>
                </c:pt>
                <c:pt idx="185">
                  <c:v>19761.137062604135</c:v>
                </c:pt>
                <c:pt idx="186">
                  <c:v>19516.486457043109</c:v>
                </c:pt>
                <c:pt idx="187">
                  <c:v>19276.569426347436</c:v>
                </c:pt>
                <c:pt idx="188">
                  <c:v>19041.29601569676</c:v>
                </c:pt>
                <c:pt idx="189">
                  <c:v>18810.57791903165</c:v>
                </c:pt>
                <c:pt idx="190">
                  <c:v>18584.328451075198</c:v>
                </c:pt>
                <c:pt idx="191">
                  <c:v>18362.462519743553</c:v>
                </c:pt>
                <c:pt idx="192">
                  <c:v>18144.896598943607</c:v>
                </c:pt>
                <c:pt idx="193">
                  <c:v>17931.548701755757</c:v>
                </c:pt>
                <c:pt idx="194">
                  <c:v>17722.338353999548</c:v>
                </c:pt>
                <c:pt idx="195">
                  <c:v>17517.18656817987</c:v>
                </c:pt>
                <c:pt idx="196">
                  <c:v>17316.015817811221</c:v>
                </c:pt>
                <c:pt idx="197">
                  <c:v>17118.750012117471</c:v>
                </c:pt>
                <c:pt idx="198">
                  <c:v>16925.31447110431</c:v>
                </c:pt>
                <c:pt idx="199">
                  <c:v>16735.635901001646</c:v>
                </c:pt>
                <c:pt idx="200">
                  <c:v>16549.642370072917</c:v>
                </c:pt>
                <c:pt idx="201">
                  <c:v>16367.263284788325</c:v>
                </c:pt>
                <c:pt idx="202">
                  <c:v>16188.429366358836</c:v>
                </c:pt>
                <c:pt idx="203">
                  <c:v>16013.072627627709</c:v>
                </c:pt>
                <c:pt idx="204">
                  <c:v>15841.126350316397</c:v>
                </c:pt>
                <c:pt idx="205">
                  <c:v>15672.525062621211</c:v>
                </c:pt>
                <c:pt idx="206">
                  <c:v>15507.204517157592</c:v>
                </c:pt>
                <c:pt idx="207">
                  <c:v>15345.101669248306</c:v>
                </c:pt>
                <c:pt idx="208">
                  <c:v>15186.154655552193</c:v>
                </c:pt>
                <c:pt idx="209">
                  <c:v>15030.302773029718</c:v>
                </c:pt>
                <c:pt idx="210">
                  <c:v>14877.486458241912</c:v>
                </c:pt>
                <c:pt idx="211">
                  <c:v>14727.647266978845</c:v>
                </c:pt>
                <c:pt idx="212">
                  <c:v>14580.727854214078</c:v>
                </c:pt>
                <c:pt idx="213">
                  <c:v>14436.671954381345</c:v>
                </c:pt>
                <c:pt idx="214">
                  <c:v>14295.424361969695</c:v>
                </c:pt>
                <c:pt idx="215">
                  <c:v>14156.930912433399</c:v>
                </c:pt>
                <c:pt idx="216">
                  <c:v>14021.138463412746</c:v>
                </c:pt>
                <c:pt idx="217">
                  <c:v>13887.994876262102</c:v>
                </c:pt>
                <c:pt idx="218">
                  <c:v>13757.448997881229</c:v>
                </c:pt>
                <c:pt idx="219">
                  <c:v>13629.450642846299</c:v>
                </c:pt>
                <c:pt idx="220">
                  <c:v>13503.950575836559</c:v>
                </c:pt>
                <c:pt idx="221">
                  <c:v>13380.900494353064</c:v>
                </c:pt>
                <c:pt idx="222">
                  <c:v>13260.253011725486</c:v>
                </c:pt>
                <c:pt idx="223">
                  <c:v>13141.961640403384</c:v>
                </c:pt>
                <c:pt idx="224">
                  <c:v>13025.980775527951</c:v>
                </c:pt>
                <c:pt idx="225">
                  <c:v>12912.265678780663</c:v>
                </c:pt>
                <c:pt idx="226">
                  <c:v>12800.77246250489</c:v>
                </c:pt>
                <c:pt idx="227">
                  <c:v>12691.45807409683</c:v>
                </c:pt>
                <c:pt idx="228">
                  <c:v>12584.280280661964</c:v>
                </c:pt>
                <c:pt idx="229">
                  <c:v>12479.19765393337</c:v>
                </c:pt>
                <c:pt idx="230">
                  <c:v>12376.169555448127</c:v>
                </c:pt>
                <c:pt idx="231">
                  <c:v>12275.156121978172</c:v>
                </c:pt>
                <c:pt idx="232">
                  <c:v>12176.118251211987</c:v>
                </c:pt>
                <c:pt idx="233">
                  <c:v>12079.017587683367</c:v>
                </c:pt>
                <c:pt idx="234">
                  <c:v>11983.816508943823</c:v>
                </c:pt>
                <c:pt idx="235">
                  <c:v>11890.478111974857</c:v>
                </c:pt>
                <c:pt idx="236">
                  <c:v>11798.966199836726</c:v>
                </c:pt>
                <c:pt idx="237">
                  <c:v>11709.245268550021</c:v>
                </c:pt>
                <c:pt idx="238">
                  <c:v>11621.280494206678</c:v>
                </c:pt>
                <c:pt idx="239">
                  <c:v>11535.037720306855</c:v>
                </c:pt>
                <c:pt idx="240">
                  <c:v>11450.483445318323</c:v>
                </c:pt>
                <c:pt idx="241">
                  <c:v>11367.58481045489</c:v>
                </c:pt>
                <c:pt idx="242">
                  <c:v>11286.309587670548</c:v>
                </c:pt>
                <c:pt idx="243">
                  <c:v>11206.626167865938</c:v>
                </c:pt>
                <c:pt idx="244">
                  <c:v>11128.503549303898</c:v>
                </c:pt>
                <c:pt idx="245">
                  <c:v>11051.911326230715</c:v>
                </c:pt>
                <c:pt idx="246">
                  <c:v>10976.81967769999</c:v>
                </c:pt>
                <c:pt idx="247">
                  <c:v>10903.199356595731</c:v>
                </c:pt>
                <c:pt idx="248">
                  <c:v>10831.021678851672</c:v>
                </c:pt>
                <c:pt idx="249">
                  <c:v>10760.258512863566</c:v>
                </c:pt>
                <c:pt idx="250">
                  <c:v>10690.882269091384</c:v>
                </c:pt>
                <c:pt idx="251">
                  <c:v>10622.86588984841</c:v>
                </c:pt>
                <c:pt idx="252">
                  <c:v>10556.182839274106</c:v>
                </c:pt>
                <c:pt idx="253">
                  <c:v>10490.807093487852</c:v>
                </c:pt>
                <c:pt idx="254">
                  <c:v>10426.713130920514</c:v>
                </c:pt>
                <c:pt idx="255">
                  <c:v>10363.875922821029</c:v>
                </c:pt>
                <c:pt idx="256">
                  <c:v>10302.27092393499</c:v>
                </c:pt>
                <c:pt idx="257">
                  <c:v>10241.874063352538</c:v>
                </c:pt>
                <c:pt idx="258">
                  <c:v>10182.661735522588</c:v>
                </c:pt>
                <c:pt idx="259">
                  <c:v>10124.610791430783</c:v>
                </c:pt>
                <c:pt idx="260">
                  <c:v>10067.698529938287</c:v>
                </c:pt>
                <c:pt idx="261">
                  <c:v>10011.90268927883</c:v>
                </c:pt>
                <c:pt idx="262">
                  <c:v>9957.2014387112649</c:v>
                </c:pt>
                <c:pt idx="263">
                  <c:v>9903.5733703250808</c:v>
                </c:pt>
                <c:pt idx="264">
                  <c:v>9850.9974909961893</c:v>
                </c:pt>
                <c:pt idx="265">
                  <c:v>9799.4532144905243</c:v>
                </c:pt>
                <c:pt idx="266">
                  <c:v>9748.9203537128615</c:v>
                </c:pt>
                <c:pt idx="267">
                  <c:v>9699.3791130984246</c:v>
                </c:pt>
                <c:pt idx="268">
                  <c:v>9650.8100811447785</c:v>
                </c:pt>
                <c:pt idx="269">
                  <c:v>9603.1942230816421</c:v>
                </c:pt>
                <c:pt idx="270">
                  <c:v>9556.5128736762254</c:v>
                </c:pt>
                <c:pt idx="271">
                  <c:v>9510.7477301717299</c:v>
                </c:pt>
                <c:pt idx="272">
                  <c:v>9465.8808453567217</c:v>
                </c:pt>
                <c:pt idx="273">
                  <c:v>9421.8946207630943</c:v>
                </c:pt>
                <c:pt idx="274">
                  <c:v>9378.7717999903998</c:v>
                </c:pt>
                <c:pt idx="275">
                  <c:v>9336.4954621542747</c:v>
                </c:pt>
                <c:pt idx="276">
                  <c:v>9295.0490154568943</c:v>
                </c:pt>
                <c:pt idx="277">
                  <c:v>9254.4161908771839</c:v>
                </c:pt>
                <c:pt idx="278">
                  <c:v>9214.581035978812</c:v>
                </c:pt>
                <c:pt idx="279">
                  <c:v>9175.5279088337702</c:v>
                </c:pt>
                <c:pt idx="280">
                  <c:v>9137.2414720595734</c:v>
                </c:pt>
                <c:pt idx="281">
                  <c:v>9099.706686968033</c:v>
                </c:pt>
                <c:pt idx="282">
                  <c:v>9062.9088078236382</c:v>
                </c:pt>
                <c:pt idx="283">
                  <c:v>9026.8333762095699</c:v>
                </c:pt>
                <c:pt idx="284">
                  <c:v>8991.4662154994749</c:v>
                </c:pt>
                <c:pt idx="285">
                  <c:v>8956.7934254330485</c:v>
                </c:pt>
                <c:pt idx="286">
                  <c:v>8922.8013767936336</c:v>
                </c:pt>
                <c:pt idx="287">
                  <c:v>8889.4767061859493</c:v>
                </c:pt>
                <c:pt idx="288">
                  <c:v>8856.8063109121886</c:v>
                </c:pt>
                <c:pt idx="289">
                  <c:v>8824.7773439447083</c:v>
                </c:pt>
                <c:pt idx="290">
                  <c:v>8793.3772089935392</c:v>
                </c:pt>
                <c:pt idx="291">
                  <c:v>8762.5935556670665</c:v>
                </c:pt>
                <c:pt idx="292">
                  <c:v>8732.4142747241112</c:v>
                </c:pt>
                <c:pt idx="293">
                  <c:v>8702.8274934158508</c:v>
                </c:pt>
                <c:pt idx="294">
                  <c:v>8673.8215709158576</c:v>
                </c:pt>
                <c:pt idx="295">
                  <c:v>8645.3850938367232</c:v>
                </c:pt>
                <c:pt idx="296">
                  <c:v>8617.5068718316506</c:v>
                </c:pt>
                <c:pt idx="297">
                  <c:v>8590.1759332794918</c:v>
                </c:pt>
                <c:pt idx="298">
                  <c:v>8563.3815210516768</c:v>
                </c:pt>
                <c:pt idx="299">
                  <c:v>8537.1130883595761</c:v>
                </c:pt>
                <c:pt idx="300">
                  <c:v>8511.3602946807714</c:v>
                </c:pt>
                <c:pt idx="301">
                  <c:v>8486.1130017628566</c:v>
                </c:pt>
                <c:pt idx="302">
                  <c:v>8461.3612697032622</c:v>
                </c:pt>
                <c:pt idx="303">
                  <c:v>8437.0953531037958</c:v>
                </c:pt>
                <c:pt idx="304">
                  <c:v>8413.3056972984268</c:v>
                </c:pt>
                <c:pt idx="305">
                  <c:v>8389.9829346530551</c:v>
                </c:pt>
                <c:pt idx="306">
                  <c:v>8367.1178809358753</c:v>
                </c:pt>
                <c:pt idx="307">
                  <c:v>8344.701531757044</c:v>
                </c:pt>
                <c:pt idx="308">
                  <c:v>8322.7250590763961</c:v>
                </c:pt>
                <c:pt idx="309">
                  <c:v>8301.1798077778985</c:v>
                </c:pt>
                <c:pt idx="310">
                  <c:v>8280.0572923096588</c:v>
                </c:pt>
                <c:pt idx="311">
                  <c:v>8259.3491933882178</c:v>
                </c:pt>
                <c:pt idx="312">
                  <c:v>8239.0473547659894</c:v>
                </c:pt>
                <c:pt idx="313">
                  <c:v>8219.1437800606054</c:v>
                </c:pt>
                <c:pt idx="314">
                  <c:v>8199.6306296450748</c:v>
                </c:pt>
                <c:pt idx="315">
                  <c:v>8180.5002175975806</c:v>
                </c:pt>
                <c:pt idx="316">
                  <c:v>8161.7450087098159</c:v>
                </c:pt>
                <c:pt idx="317">
                  <c:v>8143.357615552768</c:v>
                </c:pt>
                <c:pt idx="318">
                  <c:v>8125.3307955988839</c:v>
                </c:pt>
                <c:pt idx="319">
                  <c:v>8107.6574483995118</c:v>
                </c:pt>
                <c:pt idx="320">
                  <c:v>8090.330612816676</c:v>
                </c:pt>
                <c:pt idx="321">
                  <c:v>8073.3434643080545</c:v>
                </c:pt>
                <c:pt idx="322">
                  <c:v>8056.6893122642559</c:v>
                </c:pt>
                <c:pt idx="323">
                  <c:v>8040.3615973973447</c:v>
                </c:pt>
                <c:pt idx="324">
                  <c:v>8024.3538891797052</c:v>
                </c:pt>
                <c:pt idx="325">
                  <c:v>8008.6598833322369</c:v>
                </c:pt>
                <c:pt idx="326">
                  <c:v>7993.2733993610163</c:v>
                </c:pt>
                <c:pt idx="327">
                  <c:v>7978.1883781414554</c:v>
                </c:pt>
                <c:pt idx="328">
                  <c:v>7963.3988795490886</c:v>
                </c:pt>
                <c:pt idx="329">
                  <c:v>7948.8990801361097</c:v>
                </c:pt>
                <c:pt idx="330">
                  <c:v>7934.6832708527791</c:v>
                </c:pt>
                <c:pt idx="331">
                  <c:v>7920.7458548128561</c:v>
                </c:pt>
                <c:pt idx="332">
                  <c:v>7907.0813451022323</c:v>
                </c:pt>
                <c:pt idx="333">
                  <c:v>7893.6843626299387</c:v>
                </c:pt>
                <c:pt idx="334">
                  <c:v>7880.5496340207183</c:v>
                </c:pt>
                <c:pt idx="335">
                  <c:v>7867.6719895483893</c:v>
                </c:pt>
                <c:pt idx="336">
                  <c:v>7855.0463611092146</c:v>
                </c:pt>
                <c:pt idx="337">
                  <c:v>7842.667780234513</c:v>
                </c:pt>
                <c:pt idx="338">
                  <c:v>7830.5313761417792</c:v>
                </c:pt>
                <c:pt idx="339">
                  <c:v>7818.6323738235706</c:v>
                </c:pt>
                <c:pt idx="340">
                  <c:v>7806.9660921734376</c:v>
                </c:pt>
                <c:pt idx="341">
                  <c:v>7795.5279421482082</c:v>
                </c:pt>
                <c:pt idx="342">
                  <c:v>7784.3134249659015</c:v>
                </c:pt>
                <c:pt idx="343">
                  <c:v>7773.3181303386455</c:v>
                </c:pt>
                <c:pt idx="344">
                  <c:v>7762.5377347398571</c:v>
                </c:pt>
                <c:pt idx="345">
                  <c:v>7751.9679997051035</c:v>
                </c:pt>
                <c:pt idx="346">
                  <c:v>7741.604770165939</c:v>
                </c:pt>
                <c:pt idx="347">
                  <c:v>7731.4439728161369</c:v>
                </c:pt>
                <c:pt idx="348">
                  <c:v>7721.4816145096584</c:v>
                </c:pt>
                <c:pt idx="349">
                  <c:v>7711.7137806897763</c:v>
                </c:pt>
                <c:pt idx="350">
                  <c:v>7702.1366338487378</c:v>
                </c:pt>
                <c:pt idx="351">
                  <c:v>7692.7464120173991</c:v>
                </c:pt>
                <c:pt idx="352">
                  <c:v>7683.5394272842395</c:v>
                </c:pt>
                <c:pt idx="353">
                  <c:v>7674.5120643432074</c:v>
                </c:pt>
                <c:pt idx="354">
                  <c:v>7665.6607790698254</c:v>
                </c:pt>
                <c:pt idx="355">
                  <c:v>7656.9820971250365</c:v>
                </c:pt>
                <c:pt idx="356">
                  <c:v>7648.4726125862317</c:v>
                </c:pt>
                <c:pt idx="357">
                  <c:v>7640.128986604961</c:v>
                </c:pt>
                <c:pt idx="358">
                  <c:v>7631.9479460907951</c:v>
                </c:pt>
                <c:pt idx="359">
                  <c:v>7623.9262824208372</c:v>
                </c:pt>
                <c:pt idx="360">
                  <c:v>7616.06085017442</c:v>
                </c:pt>
                <c:pt idx="361">
                  <c:v>7608.3485658924383</c:v>
                </c:pt>
                <c:pt idx="362">
                  <c:v>7600.7864068609297</c:v>
                </c:pt>
                <c:pt idx="363">
                  <c:v>7593.3714099183453</c:v>
                </c:pt>
                <c:pt idx="364">
                  <c:v>7586.1006702861323</c:v>
                </c:pt>
                <c:pt idx="365">
                  <c:v>7578.9713404221193</c:v>
                </c:pt>
                <c:pt idx="366">
                  <c:v>7571.9806288962991</c:v>
                </c:pt>
                <c:pt idx="367">
                  <c:v>7565.1257992885667</c:v>
                </c:pt>
                <c:pt idx="368">
                  <c:v>7558.404169107981</c:v>
                </c:pt>
                <c:pt idx="369">
                  <c:v>7551.8131087331421</c:v>
                </c:pt>
                <c:pt idx="370">
                  <c:v>7545.3500403732851</c:v>
                </c:pt>
                <c:pt idx="371">
                  <c:v>7539.012437049656</c:v>
                </c:pt>
                <c:pt idx="372">
                  <c:v>7532.7978215968214</c:v>
                </c:pt>
                <c:pt idx="373">
                  <c:v>7526.7037656834982</c:v>
                </c:pt>
                <c:pt idx="374">
                  <c:v>7520.7278888525179</c:v>
                </c:pt>
                <c:pt idx="375">
                  <c:v>7514.8678575795984</c:v>
                </c:pt>
                <c:pt idx="376">
                  <c:v>7509.1213843505002</c:v>
                </c:pt>
                <c:pt idx="377">
                  <c:v>7503.4862267562521</c:v>
                </c:pt>
                <c:pt idx="378">
                  <c:v>7497.9601866060875</c:v>
                </c:pt>
                <c:pt idx="379">
                  <c:v>7492.5411090577336</c:v>
                </c:pt>
                <c:pt idx="380">
                  <c:v>7487.2268817647337</c:v>
                </c:pt>
                <c:pt idx="381">
                  <c:v>7482.015434040467</c:v>
                </c:pt>
                <c:pt idx="382">
                  <c:v>7476.9047360385284</c:v>
                </c:pt>
                <c:pt idx="383">
                  <c:v>7471.8927979491846</c:v>
                </c:pt>
                <c:pt idx="384">
                  <c:v>7466.9776692115383</c:v>
                </c:pt>
                <c:pt idx="385">
                  <c:v>7462.1574377411625</c:v>
                </c:pt>
                <c:pt idx="386">
                  <c:v>7457.43022917285</c:v>
                </c:pt>
                <c:pt idx="387">
                  <c:v>7452.7942061182121</c:v>
                </c:pt>
                <c:pt idx="388">
                  <c:v>7448.2475674378184</c:v>
                </c:pt>
                <c:pt idx="389">
                  <c:v>7443.7885475276325</c:v>
                </c:pt>
                <c:pt idx="390">
                  <c:v>7439.4154156193999</c:v>
                </c:pt>
                <c:pt idx="391">
                  <c:v>7435.1264750948021</c:v>
                </c:pt>
                <c:pt idx="392">
                  <c:v>7430.9200628130211</c:v>
                </c:pt>
                <c:pt idx="393">
                  <c:v>7426.7945484515158</c:v>
                </c:pt>
                <c:pt idx="394">
                  <c:v>7422.7483338597358</c:v>
                </c:pt>
                <c:pt idx="395">
                  <c:v>7418.7798524255013</c:v>
                </c:pt>
                <c:pt idx="396">
                  <c:v>7414.8875684538225</c:v>
                </c:pt>
                <c:pt idx="397">
                  <c:v>7411.0699765579193</c:v>
                </c:pt>
                <c:pt idx="398">
                  <c:v>7407.3256010621881</c:v>
                </c:pt>
                <c:pt idx="399">
                  <c:v>7403.6529954168809</c:v>
                </c:pt>
                <c:pt idx="400">
                  <c:v>7400.0507416242972</c:v>
                </c:pt>
                <c:pt idx="401">
                  <c:v>7396.5174496762229</c:v>
                </c:pt>
                <c:pt idx="402">
                  <c:v>7393.051757002434</c:v>
                </c:pt>
                <c:pt idx="403">
                  <c:v>7389.6523279300154</c:v>
                </c:pt>
                <c:pt idx="404">
                  <c:v>7386.3178531533167</c:v>
                </c:pt>
                <c:pt idx="405">
                  <c:v>7383.0470492143113</c:v>
                </c:pt>
                <c:pt idx="406">
                  <c:v>7379.8386579931721</c:v>
                </c:pt>
                <c:pt idx="407">
                  <c:v>7376.6914462088444</c:v>
                </c:pt>
                <c:pt idx="408">
                  <c:v>7373.6042049294565</c:v>
                </c:pt>
                <c:pt idx="409">
                  <c:v>7370.5757490923243</c:v>
                </c:pt>
                <c:pt idx="410">
                  <c:v>7367.60491703342</c:v>
                </c:pt>
                <c:pt idx="411">
                  <c:v>7364.6905700260668</c:v>
                </c:pt>
                <c:pt idx="412">
                  <c:v>7361.8315918287144</c:v>
                </c:pt>
                <c:pt idx="413">
                  <c:v>7359.0268882416112</c:v>
                </c:pt>
                <c:pt idx="414">
                  <c:v>7356.2753866721814</c:v>
                </c:pt>
                <c:pt idx="415">
                  <c:v>7353.5760357089566</c:v>
                </c:pt>
                <c:pt idx="416">
                  <c:v>7350.927804703887</c:v>
                </c:pt>
                <c:pt idx="417">
                  <c:v>7348.3296833628719</c:v>
                </c:pt>
                <c:pt idx="418">
                  <c:v>7345.7806813443403</c:v>
                </c:pt>
                <c:pt idx="419">
                  <c:v>7343.2798278657265</c:v>
                </c:pt>
                <c:pt idx="420">
                  <c:v>7340.8261713176917</c:v>
                </c:pt>
                <c:pt idx="421">
                  <c:v>7338.4187788859454</c:v>
                </c:pt>
                <c:pt idx="422">
                  <c:v>7336.0567361804933</c:v>
                </c:pt>
                <c:pt idx="423">
                  <c:v>7333.7391468721862</c:v>
                </c:pt>
                <c:pt idx="424">
                  <c:v>7331.4651323364342</c:v>
                </c:pt>
                <c:pt idx="425">
                  <c:v>7329.233831303919</c:v>
                </c:pt>
                <c:pt idx="426">
                  <c:v>7327.0443995181859</c:v>
                </c:pt>
                <c:pt idx="427">
                  <c:v>7324.8960093999849</c:v>
                </c:pt>
                <c:pt idx="428">
                  <c:v>7322.7878497182064</c:v>
                </c:pt>
                <c:pt idx="429">
                  <c:v>7320.7191252673128</c:v>
                </c:pt>
                <c:pt idx="430">
                  <c:v>7318.6890565511076</c:v>
                </c:pt>
                <c:pt idx="431">
                  <c:v>7316.6968794727318</c:v>
                </c:pt>
                <c:pt idx="432">
                  <c:v>7314.741845030786</c:v>
                </c:pt>
                <c:pt idx="433">
                  <c:v>7312.8232190214057</c:v>
                </c:pt>
                <c:pt idx="434">
                  <c:v>7310.9402817462378</c:v>
                </c:pt>
                <c:pt idx="435">
                  <c:v>7309.0923277261436</c:v>
                </c:pt>
                <c:pt idx="436">
                  <c:v>7307.2786654205484</c:v>
                </c:pt>
                <c:pt idx="437">
                  <c:v>7305.498616952339</c:v>
                </c:pt>
                <c:pt idx="438">
                  <c:v>7303.7515178381473</c:v>
                </c:pt>
                <c:pt idx="439">
                  <c:v>7302.0367167239838</c:v>
                </c:pt>
                <c:pt idx="440">
                  <c:v>7300.3535751260497</c:v>
                </c:pt>
                <c:pt idx="441">
                  <c:v>7298.7014671766829</c:v>
                </c:pt>
                <c:pt idx="442">
                  <c:v>7297.0797793752863</c:v>
                </c:pt>
                <c:pt idx="443">
                  <c:v>7295.4879103441872</c:v>
                </c:pt>
                <c:pt idx="444">
                  <c:v>7293.9252705892923</c:v>
                </c:pt>
                <c:pt idx="445">
                  <c:v>7292.3912822654747</c:v>
                </c:pt>
                <c:pt idx="446">
                  <c:v>7290.885378946562</c:v>
                </c:pt>
                <c:pt idx="447">
                  <c:v>7289.4070053998948</c:v>
                </c:pt>
                <c:pt idx="448">
                  <c:v>7287.9556173652918</c:v>
                </c:pt>
                <c:pt idx="449">
                  <c:v>7286.5306813383995</c:v>
                </c:pt>
                <c:pt idx="450">
                  <c:v>7285.1316743583011</c:v>
                </c:pt>
                <c:pt idx="451">
                  <c:v>7283.7580837993182</c:v>
                </c:pt>
                <c:pt idx="452">
                  <c:v>7282.4094071669151</c:v>
                </c:pt>
                <c:pt idx="453">
                  <c:v>7281.0851518976251</c:v>
                </c:pt>
                <c:pt idx="454">
                  <c:v>7279.78483516293</c:v>
                </c:pt>
                <c:pt idx="455">
                  <c:v>7278.5079836770019</c:v>
                </c:pt>
                <c:pt idx="456">
                  <c:v>7277.2541335082442</c:v>
                </c:pt>
                <c:pt idx="457">
                  <c:v>7276.0228298945322</c:v>
                </c:pt>
                <c:pt idx="458">
                  <c:v>7274.8136270621153</c:v>
                </c:pt>
                <c:pt idx="459">
                  <c:v>7273.6260880480913</c:v>
                </c:pt>
                <c:pt idx="460">
                  <c:v>7272.4597845263706</c:v>
                </c:pt>
                <c:pt idx="461">
                  <c:v>7271.3142966370788</c:v>
                </c:pt>
                <c:pt idx="462">
                  <c:v>7270.1892128193313</c:v>
                </c:pt>
                <c:pt idx="463">
                  <c:v>7269.0841296472972</c:v>
                </c:pt>
                <c:pt idx="464">
                  <c:v>7267.9986516695117</c:v>
                </c:pt>
                <c:pt idx="465">
                  <c:v>7266.9323912513373</c:v>
                </c:pt>
                <c:pt idx="466">
                  <c:v>7265.8849684205516</c:v>
                </c:pt>
                <c:pt idx="467">
                  <c:v>7264.8560107159801</c:v>
                </c:pt>
                <c:pt idx="468">
                  <c:v>7263.8451530391076</c:v>
                </c:pt>
                <c:pt idx="469">
                  <c:v>7262.8520375086227</c:v>
                </c:pt>
                <c:pt idx="470">
                  <c:v>7261.8763133178354</c:v>
                </c:pt>
                <c:pt idx="471">
                  <c:v>7260.9176365949006</c:v>
                </c:pt>
                <c:pt idx="472">
                  <c:v>7259.9756702658142</c:v>
                </c:pt>
                <c:pt idx="473">
                  <c:v>7259.0500839200959</c:v>
                </c:pt>
                <c:pt idx="474">
                  <c:v>7258.1405536791381</c:v>
                </c:pt>
                <c:pt idx="475">
                  <c:v>7257.2467620671423</c:v>
                </c:pt>
                <c:pt idx="476">
                  <c:v>7256.3683978846129</c:v>
                </c:pt>
                <c:pt idx="477">
                  <c:v>7255.5051560843403</c:v>
                </c:pt>
                <c:pt idx="478">
                  <c:v>7254.6567376498315</c:v>
                </c:pt>
                <c:pt idx="479">
                  <c:v>7253.8228494761561</c:v>
                </c:pt>
                <c:pt idx="480">
                  <c:v>7253.0032042531157</c:v>
                </c:pt>
                <c:pt idx="481">
                  <c:v>7252.1975203507545</c:v>
                </c:pt>
                <c:pt idx="482">
                  <c:v>7251.4055217070991</c:v>
                </c:pt>
                <c:pt idx="483">
                  <c:v>7250.6269377181379</c:v>
                </c:pt>
                <c:pt idx="484">
                  <c:v>7249.8615031299541</c:v>
                </c:pt>
                <c:pt idx="485">
                  <c:v>7249.1089579330055</c:v>
                </c:pt>
                <c:pt idx="486">
                  <c:v>7248.3690472584831</c:v>
                </c:pt>
                <c:pt idx="487">
                  <c:v>7247.6415212767079</c:v>
                </c:pt>
                <c:pt idx="488">
                  <c:v>7246.9261350975621</c:v>
                </c:pt>
                <c:pt idx="489">
                  <c:v>7246.2226486728432</c:v>
                </c:pt>
                <c:pt idx="490">
                  <c:v>7245.530826700593</c:v>
                </c:pt>
                <c:pt idx="491">
                  <c:v>7244.8504385312808</c:v>
                </c:pt>
                <c:pt idx="492">
                  <c:v>7244.181258075856</c:v>
                </c:pt>
                <c:pt idx="493">
                  <c:v>7243.5230637156164</c:v>
                </c:pt>
                <c:pt idx="494">
                  <c:v>7242.8756382138436</c:v>
                </c:pt>
                <c:pt idx="495">
                  <c:v>7242.2387686292086</c:v>
                </c:pt>
                <c:pt idx="496">
                  <c:v>7241.6122462308531</c:v>
                </c:pt>
                <c:pt idx="497">
                  <c:v>7240.9958664151891</c:v>
                </c:pt>
                <c:pt idx="498">
                  <c:v>7240.3894286243003</c:v>
                </c:pt>
                <c:pt idx="499">
                  <c:v>7239.7927362659875</c:v>
                </c:pt>
                <c:pt idx="500">
                  <c:v>7239.2055966353801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72-1E4E-9724-02C60A8C4DA6}"/>
            </c:ext>
          </c:extLst>
        </c:ser>
        <c:ser>
          <c:idx val="5"/>
          <c:order val="5"/>
          <c:tx>
            <c:strRef>
              <c:f>Calculations_DO_NOT_EDIT!$G$3</c:f>
              <c:strCache>
                <c:ptCount val="1"/>
                <c:pt idx="0">
                  <c:v>BG</c:v>
                </c:pt>
              </c:strCache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Calculations_DO_NOT_EDIT!$A$4:$A$504</c:f>
              <c:numCache>
                <c:formatCode>0.0</c:formatCode>
                <c:ptCount val="501"/>
                <c:pt idx="0">
                  <c:v>1.0000000000000001E-5</c:v>
                </c:pt>
                <c:pt idx="1">
                  <c:v>4.4010000000000001E-2</c:v>
                </c:pt>
                <c:pt idx="2">
                  <c:v>8.8010000000000005E-2</c:v>
                </c:pt>
                <c:pt idx="3">
                  <c:v>0.13201000000000002</c:v>
                </c:pt>
                <c:pt idx="4">
                  <c:v>0.17601</c:v>
                </c:pt>
                <c:pt idx="5">
                  <c:v>0.22000999999999998</c:v>
                </c:pt>
                <c:pt idx="6">
                  <c:v>0.26400999999999997</c:v>
                </c:pt>
                <c:pt idx="7">
                  <c:v>0.30800999999999995</c:v>
                </c:pt>
                <c:pt idx="8">
                  <c:v>0.35200999999999993</c:v>
                </c:pt>
                <c:pt idx="9">
                  <c:v>0.39600999999999992</c:v>
                </c:pt>
                <c:pt idx="10">
                  <c:v>0.4400099999999999</c:v>
                </c:pt>
                <c:pt idx="11">
                  <c:v>0.48400999999999988</c:v>
                </c:pt>
                <c:pt idx="12">
                  <c:v>0.52800999999999987</c:v>
                </c:pt>
                <c:pt idx="13">
                  <c:v>0.57200999999999991</c:v>
                </c:pt>
                <c:pt idx="14">
                  <c:v>0.61600999999999995</c:v>
                </c:pt>
                <c:pt idx="15">
                  <c:v>0.66000999999999999</c:v>
                </c:pt>
                <c:pt idx="16">
                  <c:v>0.70401000000000002</c:v>
                </c:pt>
                <c:pt idx="17">
                  <c:v>0.74801000000000006</c:v>
                </c:pt>
                <c:pt idx="18">
                  <c:v>0.7920100000000001</c:v>
                </c:pt>
                <c:pt idx="19">
                  <c:v>0.83601000000000014</c:v>
                </c:pt>
                <c:pt idx="20">
                  <c:v>0.88001000000000018</c:v>
                </c:pt>
                <c:pt idx="21">
                  <c:v>0.92401000000000022</c:v>
                </c:pt>
                <c:pt idx="22">
                  <c:v>0.96801000000000026</c:v>
                </c:pt>
                <c:pt idx="23">
                  <c:v>1.0120100000000003</c:v>
                </c:pt>
                <c:pt idx="24">
                  <c:v>1.0560100000000003</c:v>
                </c:pt>
                <c:pt idx="25">
                  <c:v>1.1000100000000004</c:v>
                </c:pt>
                <c:pt idx="26">
                  <c:v>1.1440100000000004</c:v>
                </c:pt>
                <c:pt idx="27">
                  <c:v>1.1880100000000005</c:v>
                </c:pt>
                <c:pt idx="28">
                  <c:v>1.2320100000000005</c:v>
                </c:pt>
                <c:pt idx="29">
                  <c:v>1.2760100000000005</c:v>
                </c:pt>
                <c:pt idx="30">
                  <c:v>1.3200100000000006</c:v>
                </c:pt>
                <c:pt idx="31">
                  <c:v>1.3640100000000006</c:v>
                </c:pt>
                <c:pt idx="32">
                  <c:v>1.4080100000000006</c:v>
                </c:pt>
                <c:pt idx="33">
                  <c:v>1.4520100000000007</c:v>
                </c:pt>
                <c:pt idx="34">
                  <c:v>1.4960100000000007</c:v>
                </c:pt>
                <c:pt idx="35">
                  <c:v>1.5400100000000008</c:v>
                </c:pt>
                <c:pt idx="36">
                  <c:v>1.5840100000000008</c:v>
                </c:pt>
                <c:pt idx="37">
                  <c:v>1.6280100000000008</c:v>
                </c:pt>
                <c:pt idx="38">
                  <c:v>1.6720100000000009</c:v>
                </c:pt>
                <c:pt idx="39">
                  <c:v>1.7160100000000009</c:v>
                </c:pt>
                <c:pt idx="40">
                  <c:v>1.760010000000001</c:v>
                </c:pt>
                <c:pt idx="41">
                  <c:v>1.804010000000001</c:v>
                </c:pt>
                <c:pt idx="42">
                  <c:v>1.848010000000001</c:v>
                </c:pt>
                <c:pt idx="43">
                  <c:v>1.8920100000000011</c:v>
                </c:pt>
                <c:pt idx="44">
                  <c:v>1.9360100000000011</c:v>
                </c:pt>
                <c:pt idx="45">
                  <c:v>1.9800100000000012</c:v>
                </c:pt>
                <c:pt idx="46">
                  <c:v>2.024010000000001</c:v>
                </c:pt>
                <c:pt idx="47">
                  <c:v>2.068010000000001</c:v>
                </c:pt>
                <c:pt idx="48">
                  <c:v>2.1120100000000011</c:v>
                </c:pt>
                <c:pt idx="49">
                  <c:v>2.1560100000000011</c:v>
                </c:pt>
                <c:pt idx="50">
                  <c:v>2.2000100000000011</c:v>
                </c:pt>
                <c:pt idx="51">
                  <c:v>2.2440100000000012</c:v>
                </c:pt>
                <c:pt idx="52">
                  <c:v>2.2880100000000012</c:v>
                </c:pt>
                <c:pt idx="53">
                  <c:v>2.3320100000000012</c:v>
                </c:pt>
                <c:pt idx="54">
                  <c:v>2.3760100000000013</c:v>
                </c:pt>
                <c:pt idx="55">
                  <c:v>2.4200100000000013</c:v>
                </c:pt>
                <c:pt idx="56">
                  <c:v>2.4640100000000014</c:v>
                </c:pt>
                <c:pt idx="57">
                  <c:v>2.5080100000000014</c:v>
                </c:pt>
                <c:pt idx="58">
                  <c:v>2.5520100000000014</c:v>
                </c:pt>
                <c:pt idx="59">
                  <c:v>2.5960100000000015</c:v>
                </c:pt>
                <c:pt idx="60">
                  <c:v>2.6400100000000015</c:v>
                </c:pt>
                <c:pt idx="61">
                  <c:v>2.6840100000000016</c:v>
                </c:pt>
                <c:pt idx="62">
                  <c:v>2.7280100000000016</c:v>
                </c:pt>
                <c:pt idx="63">
                  <c:v>2.7720100000000016</c:v>
                </c:pt>
                <c:pt idx="64">
                  <c:v>2.8160100000000017</c:v>
                </c:pt>
                <c:pt idx="65">
                  <c:v>2.8600100000000017</c:v>
                </c:pt>
                <c:pt idx="66">
                  <c:v>2.9040100000000018</c:v>
                </c:pt>
                <c:pt idx="67">
                  <c:v>2.9480100000000018</c:v>
                </c:pt>
                <c:pt idx="68">
                  <c:v>2.9920100000000018</c:v>
                </c:pt>
                <c:pt idx="69">
                  <c:v>3.0360100000000019</c:v>
                </c:pt>
                <c:pt idx="70">
                  <c:v>3.0800100000000019</c:v>
                </c:pt>
                <c:pt idx="71">
                  <c:v>3.124010000000002</c:v>
                </c:pt>
                <c:pt idx="72">
                  <c:v>3.168010000000002</c:v>
                </c:pt>
                <c:pt idx="73">
                  <c:v>3.212010000000002</c:v>
                </c:pt>
                <c:pt idx="74">
                  <c:v>3.2560100000000021</c:v>
                </c:pt>
                <c:pt idx="75">
                  <c:v>3.3000100000000021</c:v>
                </c:pt>
                <c:pt idx="76">
                  <c:v>3.3440100000000021</c:v>
                </c:pt>
                <c:pt idx="77">
                  <c:v>3.3880100000000022</c:v>
                </c:pt>
                <c:pt idx="78">
                  <c:v>3.4320100000000022</c:v>
                </c:pt>
                <c:pt idx="79">
                  <c:v>3.4760100000000023</c:v>
                </c:pt>
                <c:pt idx="80">
                  <c:v>3.5200100000000023</c:v>
                </c:pt>
                <c:pt idx="81">
                  <c:v>3.5640100000000023</c:v>
                </c:pt>
                <c:pt idx="82">
                  <c:v>3.6080100000000024</c:v>
                </c:pt>
                <c:pt idx="83">
                  <c:v>3.6520100000000024</c:v>
                </c:pt>
                <c:pt idx="84">
                  <c:v>3.6960100000000025</c:v>
                </c:pt>
                <c:pt idx="85">
                  <c:v>3.7400100000000025</c:v>
                </c:pt>
                <c:pt idx="86">
                  <c:v>3.7840100000000025</c:v>
                </c:pt>
                <c:pt idx="87">
                  <c:v>3.8280100000000026</c:v>
                </c:pt>
                <c:pt idx="88">
                  <c:v>3.8720100000000026</c:v>
                </c:pt>
                <c:pt idx="89">
                  <c:v>3.9160100000000027</c:v>
                </c:pt>
                <c:pt idx="90">
                  <c:v>3.9600100000000027</c:v>
                </c:pt>
                <c:pt idx="91">
                  <c:v>4.0040100000000027</c:v>
                </c:pt>
                <c:pt idx="92">
                  <c:v>4.0480100000000023</c:v>
                </c:pt>
                <c:pt idx="93">
                  <c:v>4.0920100000000019</c:v>
                </c:pt>
                <c:pt idx="94">
                  <c:v>4.1360100000000015</c:v>
                </c:pt>
                <c:pt idx="95">
                  <c:v>4.1800100000000011</c:v>
                </c:pt>
                <c:pt idx="96">
                  <c:v>4.2240100000000007</c:v>
                </c:pt>
                <c:pt idx="97">
                  <c:v>4.2680100000000003</c:v>
                </c:pt>
                <c:pt idx="98">
                  <c:v>4.3120099999999999</c:v>
                </c:pt>
                <c:pt idx="99">
                  <c:v>4.3560099999999995</c:v>
                </c:pt>
                <c:pt idx="100">
                  <c:v>4.4000099999999991</c:v>
                </c:pt>
                <c:pt idx="101">
                  <c:v>4.4440099999999987</c:v>
                </c:pt>
                <c:pt idx="102">
                  <c:v>4.4880099999999983</c:v>
                </c:pt>
                <c:pt idx="103">
                  <c:v>4.5320099999999979</c:v>
                </c:pt>
                <c:pt idx="104">
                  <c:v>4.5760099999999975</c:v>
                </c:pt>
                <c:pt idx="105">
                  <c:v>4.6200099999999971</c:v>
                </c:pt>
                <c:pt idx="106">
                  <c:v>4.6640099999999967</c:v>
                </c:pt>
                <c:pt idx="107">
                  <c:v>4.7080099999999963</c:v>
                </c:pt>
                <c:pt idx="108">
                  <c:v>4.7520099999999958</c:v>
                </c:pt>
                <c:pt idx="109">
                  <c:v>4.7960099999999954</c:v>
                </c:pt>
                <c:pt idx="110">
                  <c:v>4.840009999999995</c:v>
                </c:pt>
                <c:pt idx="111">
                  <c:v>4.8840099999999946</c:v>
                </c:pt>
                <c:pt idx="112">
                  <c:v>4.9280099999999942</c:v>
                </c:pt>
                <c:pt idx="113">
                  <c:v>4.9720099999999938</c:v>
                </c:pt>
                <c:pt idx="114">
                  <c:v>5.0160099999999934</c:v>
                </c:pt>
                <c:pt idx="115">
                  <c:v>5.060009999999993</c:v>
                </c:pt>
                <c:pt idx="116">
                  <c:v>5.1040099999999926</c:v>
                </c:pt>
                <c:pt idx="117">
                  <c:v>5.1480099999999922</c:v>
                </c:pt>
                <c:pt idx="118">
                  <c:v>5.1920099999999918</c:v>
                </c:pt>
                <c:pt idx="119">
                  <c:v>5.2360099999999914</c:v>
                </c:pt>
                <c:pt idx="120">
                  <c:v>5.280009999999991</c:v>
                </c:pt>
                <c:pt idx="121">
                  <c:v>5.3240099999999906</c:v>
                </c:pt>
                <c:pt idx="122">
                  <c:v>5.3680099999999902</c:v>
                </c:pt>
                <c:pt idx="123">
                  <c:v>5.4120099999999898</c:v>
                </c:pt>
                <c:pt idx="124">
                  <c:v>5.4560099999999894</c:v>
                </c:pt>
                <c:pt idx="125">
                  <c:v>5.500009999999989</c:v>
                </c:pt>
                <c:pt idx="126">
                  <c:v>5.5440099999999886</c:v>
                </c:pt>
                <c:pt idx="127">
                  <c:v>5.5880099999999882</c:v>
                </c:pt>
                <c:pt idx="128">
                  <c:v>5.6320099999999877</c:v>
                </c:pt>
                <c:pt idx="129">
                  <c:v>5.6760099999999873</c:v>
                </c:pt>
                <c:pt idx="130">
                  <c:v>5.7200099999999869</c:v>
                </c:pt>
                <c:pt idx="131">
                  <c:v>5.7640099999999865</c:v>
                </c:pt>
                <c:pt idx="132">
                  <c:v>5.8080099999999861</c:v>
                </c:pt>
                <c:pt idx="133">
                  <c:v>5.8520099999999857</c:v>
                </c:pt>
                <c:pt idx="134">
                  <c:v>5.8960099999999853</c:v>
                </c:pt>
                <c:pt idx="135">
                  <c:v>5.9400099999999849</c:v>
                </c:pt>
                <c:pt idx="136">
                  <c:v>5.9840099999999845</c:v>
                </c:pt>
                <c:pt idx="137">
                  <c:v>6.0280099999999841</c:v>
                </c:pt>
                <c:pt idx="138">
                  <c:v>6.0720099999999837</c:v>
                </c:pt>
                <c:pt idx="139">
                  <c:v>6.1160099999999833</c:v>
                </c:pt>
                <c:pt idx="140">
                  <c:v>6.1600099999999829</c:v>
                </c:pt>
                <c:pt idx="141">
                  <c:v>6.2040099999999825</c:v>
                </c:pt>
                <c:pt idx="142">
                  <c:v>6.2480099999999821</c:v>
                </c:pt>
                <c:pt idx="143">
                  <c:v>6.2920099999999817</c:v>
                </c:pt>
                <c:pt idx="144">
                  <c:v>6.3360099999999813</c:v>
                </c:pt>
                <c:pt idx="145">
                  <c:v>6.3800099999999809</c:v>
                </c:pt>
                <c:pt idx="146">
                  <c:v>6.4240099999999805</c:v>
                </c:pt>
                <c:pt idx="147">
                  <c:v>6.4680099999999801</c:v>
                </c:pt>
                <c:pt idx="148">
                  <c:v>6.5120099999999796</c:v>
                </c:pt>
                <c:pt idx="149">
                  <c:v>6.5560099999999792</c:v>
                </c:pt>
                <c:pt idx="150">
                  <c:v>6.6000099999999788</c:v>
                </c:pt>
                <c:pt idx="151">
                  <c:v>6.6440099999999784</c:v>
                </c:pt>
                <c:pt idx="152">
                  <c:v>6.688009999999978</c:v>
                </c:pt>
                <c:pt idx="153">
                  <c:v>6.7320099999999776</c:v>
                </c:pt>
                <c:pt idx="154">
                  <c:v>6.7760099999999772</c:v>
                </c:pt>
                <c:pt idx="155">
                  <c:v>6.8200099999999768</c:v>
                </c:pt>
                <c:pt idx="156">
                  <c:v>6.8640099999999764</c:v>
                </c:pt>
                <c:pt idx="157">
                  <c:v>6.908009999999976</c:v>
                </c:pt>
                <c:pt idx="158">
                  <c:v>6.9520099999999756</c:v>
                </c:pt>
                <c:pt idx="159">
                  <c:v>6.9960099999999752</c:v>
                </c:pt>
                <c:pt idx="160">
                  <c:v>7.0400099999999748</c:v>
                </c:pt>
                <c:pt idx="161">
                  <c:v>7.0840099999999744</c:v>
                </c:pt>
                <c:pt idx="162">
                  <c:v>7.128009999999974</c:v>
                </c:pt>
                <c:pt idx="163">
                  <c:v>7.1720099999999736</c:v>
                </c:pt>
                <c:pt idx="164">
                  <c:v>7.2160099999999732</c:v>
                </c:pt>
                <c:pt idx="165">
                  <c:v>7.2600099999999728</c:v>
                </c:pt>
                <c:pt idx="166">
                  <c:v>7.3040099999999724</c:v>
                </c:pt>
                <c:pt idx="167">
                  <c:v>7.348009999999972</c:v>
                </c:pt>
                <c:pt idx="168">
                  <c:v>7.3920099999999715</c:v>
                </c:pt>
                <c:pt idx="169">
                  <c:v>7.4360099999999711</c:v>
                </c:pt>
                <c:pt idx="170">
                  <c:v>7.4800099999999707</c:v>
                </c:pt>
                <c:pt idx="171">
                  <c:v>7.5240099999999703</c:v>
                </c:pt>
                <c:pt idx="172">
                  <c:v>7.5680099999999699</c:v>
                </c:pt>
                <c:pt idx="173">
                  <c:v>7.6120099999999695</c:v>
                </c:pt>
                <c:pt idx="174">
                  <c:v>7.6560099999999691</c:v>
                </c:pt>
                <c:pt idx="175">
                  <c:v>7.7000099999999687</c:v>
                </c:pt>
                <c:pt idx="176">
                  <c:v>7.7440099999999683</c:v>
                </c:pt>
                <c:pt idx="177">
                  <c:v>7.7880099999999679</c:v>
                </c:pt>
                <c:pt idx="178">
                  <c:v>7.8320099999999675</c:v>
                </c:pt>
                <c:pt idx="179">
                  <c:v>7.8760099999999671</c:v>
                </c:pt>
                <c:pt idx="180">
                  <c:v>7.9200099999999667</c:v>
                </c:pt>
                <c:pt idx="181">
                  <c:v>7.9640099999999663</c:v>
                </c:pt>
                <c:pt idx="182">
                  <c:v>8.0080099999999668</c:v>
                </c:pt>
                <c:pt idx="183">
                  <c:v>8.0520099999999672</c:v>
                </c:pt>
                <c:pt idx="184">
                  <c:v>8.0960099999999677</c:v>
                </c:pt>
                <c:pt idx="185">
                  <c:v>8.1400099999999682</c:v>
                </c:pt>
                <c:pt idx="186">
                  <c:v>8.1840099999999687</c:v>
                </c:pt>
                <c:pt idx="187">
                  <c:v>8.2280099999999692</c:v>
                </c:pt>
                <c:pt idx="188">
                  <c:v>8.2720099999999697</c:v>
                </c:pt>
                <c:pt idx="189">
                  <c:v>8.3160099999999701</c:v>
                </c:pt>
                <c:pt idx="190">
                  <c:v>8.3600099999999706</c:v>
                </c:pt>
                <c:pt idx="191">
                  <c:v>8.4040099999999711</c:v>
                </c:pt>
                <c:pt idx="192">
                  <c:v>8.4480099999999716</c:v>
                </c:pt>
                <c:pt idx="193">
                  <c:v>8.4920099999999721</c:v>
                </c:pt>
                <c:pt idx="194">
                  <c:v>8.5360099999999726</c:v>
                </c:pt>
                <c:pt idx="195">
                  <c:v>8.580009999999973</c:v>
                </c:pt>
                <c:pt idx="196">
                  <c:v>8.6240099999999735</c:v>
                </c:pt>
                <c:pt idx="197">
                  <c:v>8.668009999999974</c:v>
                </c:pt>
                <c:pt idx="198">
                  <c:v>8.7120099999999745</c:v>
                </c:pt>
                <c:pt idx="199">
                  <c:v>8.756009999999975</c:v>
                </c:pt>
                <c:pt idx="200">
                  <c:v>8.8000099999999755</c:v>
                </c:pt>
                <c:pt idx="201">
                  <c:v>8.8440099999999759</c:v>
                </c:pt>
                <c:pt idx="202">
                  <c:v>8.8880099999999764</c:v>
                </c:pt>
                <c:pt idx="203">
                  <c:v>8.9320099999999769</c:v>
                </c:pt>
                <c:pt idx="204">
                  <c:v>8.9760099999999774</c:v>
                </c:pt>
                <c:pt idx="205">
                  <c:v>9.0200099999999779</c:v>
                </c:pt>
                <c:pt idx="206">
                  <c:v>9.0640099999999784</c:v>
                </c:pt>
                <c:pt idx="207">
                  <c:v>9.1080099999999788</c:v>
                </c:pt>
                <c:pt idx="208">
                  <c:v>9.1520099999999793</c:v>
                </c:pt>
                <c:pt idx="209">
                  <c:v>9.1960099999999798</c:v>
                </c:pt>
                <c:pt idx="210">
                  <c:v>9.2400099999999803</c:v>
                </c:pt>
                <c:pt idx="211">
                  <c:v>9.2840099999999808</c:v>
                </c:pt>
                <c:pt idx="212">
                  <c:v>9.3280099999999813</c:v>
                </c:pt>
                <c:pt idx="213">
                  <c:v>9.3720099999999817</c:v>
                </c:pt>
                <c:pt idx="214">
                  <c:v>9.4160099999999822</c:v>
                </c:pt>
                <c:pt idx="215">
                  <c:v>9.4600099999999827</c:v>
                </c:pt>
                <c:pt idx="216">
                  <c:v>9.5040099999999832</c:v>
                </c:pt>
                <c:pt idx="217">
                  <c:v>9.5480099999999837</c:v>
                </c:pt>
                <c:pt idx="218">
                  <c:v>9.5920099999999842</c:v>
                </c:pt>
                <c:pt idx="219">
                  <c:v>9.6360099999999846</c:v>
                </c:pt>
                <c:pt idx="220">
                  <c:v>9.6800099999999851</c:v>
                </c:pt>
                <c:pt idx="221">
                  <c:v>9.7240099999999856</c:v>
                </c:pt>
                <c:pt idx="222">
                  <c:v>9.7680099999999861</c:v>
                </c:pt>
                <c:pt idx="223">
                  <c:v>9.8120099999999866</c:v>
                </c:pt>
                <c:pt idx="224">
                  <c:v>9.8560099999999871</c:v>
                </c:pt>
                <c:pt idx="225">
                  <c:v>9.9000099999999875</c:v>
                </c:pt>
                <c:pt idx="226">
                  <c:v>9.944009999999988</c:v>
                </c:pt>
                <c:pt idx="227">
                  <c:v>9.9880099999999885</c:v>
                </c:pt>
                <c:pt idx="228">
                  <c:v>10.032009999999989</c:v>
                </c:pt>
                <c:pt idx="229">
                  <c:v>10.076009999999989</c:v>
                </c:pt>
                <c:pt idx="230">
                  <c:v>10.12000999999999</c:v>
                </c:pt>
                <c:pt idx="231">
                  <c:v>10.16400999999999</c:v>
                </c:pt>
                <c:pt idx="232">
                  <c:v>10.208009999999991</c:v>
                </c:pt>
                <c:pt idx="233">
                  <c:v>10.252009999999991</c:v>
                </c:pt>
                <c:pt idx="234">
                  <c:v>10.296009999999992</c:v>
                </c:pt>
                <c:pt idx="235">
                  <c:v>10.340009999999992</c:v>
                </c:pt>
                <c:pt idx="236">
                  <c:v>10.384009999999993</c:v>
                </c:pt>
                <c:pt idx="237">
                  <c:v>10.428009999999993</c:v>
                </c:pt>
                <c:pt idx="238">
                  <c:v>10.472009999999994</c:v>
                </c:pt>
                <c:pt idx="239">
                  <c:v>10.516009999999994</c:v>
                </c:pt>
                <c:pt idx="240">
                  <c:v>10.560009999999995</c:v>
                </c:pt>
                <c:pt idx="241">
                  <c:v>10.604009999999995</c:v>
                </c:pt>
                <c:pt idx="242">
                  <c:v>10.648009999999996</c:v>
                </c:pt>
                <c:pt idx="243">
                  <c:v>10.692009999999996</c:v>
                </c:pt>
                <c:pt idx="244">
                  <c:v>10.736009999999997</c:v>
                </c:pt>
                <c:pt idx="245">
                  <c:v>10.780009999999997</c:v>
                </c:pt>
                <c:pt idx="246">
                  <c:v>10.824009999999998</c:v>
                </c:pt>
                <c:pt idx="247">
                  <c:v>10.868009999999998</c:v>
                </c:pt>
                <c:pt idx="248">
                  <c:v>10.912009999999999</c:v>
                </c:pt>
                <c:pt idx="249">
                  <c:v>10.956009999999999</c:v>
                </c:pt>
                <c:pt idx="250">
                  <c:v>11.00001</c:v>
                </c:pt>
                <c:pt idx="251">
                  <c:v>11.04401</c:v>
                </c:pt>
                <c:pt idx="252">
                  <c:v>11.088010000000001</c:v>
                </c:pt>
                <c:pt idx="253">
                  <c:v>11.132010000000001</c:v>
                </c:pt>
                <c:pt idx="254">
                  <c:v>11.176010000000002</c:v>
                </c:pt>
                <c:pt idx="255">
                  <c:v>11.220010000000002</c:v>
                </c:pt>
                <c:pt idx="256">
                  <c:v>11.264010000000003</c:v>
                </c:pt>
                <c:pt idx="257">
                  <c:v>11.308010000000003</c:v>
                </c:pt>
                <c:pt idx="258">
                  <c:v>11.352010000000003</c:v>
                </c:pt>
                <c:pt idx="259">
                  <c:v>11.396010000000004</c:v>
                </c:pt>
                <c:pt idx="260">
                  <c:v>11.440010000000004</c:v>
                </c:pt>
                <c:pt idx="261">
                  <c:v>11.484010000000005</c:v>
                </c:pt>
                <c:pt idx="262">
                  <c:v>11.528010000000005</c:v>
                </c:pt>
                <c:pt idx="263">
                  <c:v>11.572010000000006</c:v>
                </c:pt>
                <c:pt idx="264">
                  <c:v>11.616010000000006</c:v>
                </c:pt>
                <c:pt idx="265">
                  <c:v>11.660010000000007</c:v>
                </c:pt>
                <c:pt idx="266">
                  <c:v>11.704010000000007</c:v>
                </c:pt>
                <c:pt idx="267">
                  <c:v>11.748010000000008</c:v>
                </c:pt>
                <c:pt idx="268">
                  <c:v>11.792010000000008</c:v>
                </c:pt>
                <c:pt idx="269">
                  <c:v>11.836010000000009</c:v>
                </c:pt>
                <c:pt idx="270">
                  <c:v>11.880010000000009</c:v>
                </c:pt>
                <c:pt idx="271">
                  <c:v>11.92401000000001</c:v>
                </c:pt>
                <c:pt idx="272">
                  <c:v>11.96801000000001</c:v>
                </c:pt>
                <c:pt idx="273">
                  <c:v>12.012010000000011</c:v>
                </c:pt>
                <c:pt idx="274">
                  <c:v>12.056010000000011</c:v>
                </c:pt>
                <c:pt idx="275">
                  <c:v>12.100010000000012</c:v>
                </c:pt>
                <c:pt idx="276">
                  <c:v>12.144010000000012</c:v>
                </c:pt>
                <c:pt idx="277">
                  <c:v>12.188010000000013</c:v>
                </c:pt>
                <c:pt idx="278">
                  <c:v>12.232010000000013</c:v>
                </c:pt>
                <c:pt idx="279">
                  <c:v>12.276010000000014</c:v>
                </c:pt>
                <c:pt idx="280">
                  <c:v>12.320010000000014</c:v>
                </c:pt>
                <c:pt idx="281">
                  <c:v>12.364010000000015</c:v>
                </c:pt>
                <c:pt idx="282">
                  <c:v>12.408010000000015</c:v>
                </c:pt>
                <c:pt idx="283">
                  <c:v>12.452010000000016</c:v>
                </c:pt>
                <c:pt idx="284">
                  <c:v>12.496010000000016</c:v>
                </c:pt>
                <c:pt idx="285">
                  <c:v>12.540010000000017</c:v>
                </c:pt>
                <c:pt idx="286">
                  <c:v>12.584010000000017</c:v>
                </c:pt>
                <c:pt idx="287">
                  <c:v>12.628010000000017</c:v>
                </c:pt>
                <c:pt idx="288">
                  <c:v>12.672010000000018</c:v>
                </c:pt>
                <c:pt idx="289">
                  <c:v>12.716010000000018</c:v>
                </c:pt>
                <c:pt idx="290">
                  <c:v>12.760010000000019</c:v>
                </c:pt>
                <c:pt idx="291">
                  <c:v>12.804010000000019</c:v>
                </c:pt>
                <c:pt idx="292">
                  <c:v>12.84801000000002</c:v>
                </c:pt>
                <c:pt idx="293">
                  <c:v>12.89201000000002</c:v>
                </c:pt>
                <c:pt idx="294">
                  <c:v>12.936010000000021</c:v>
                </c:pt>
                <c:pt idx="295">
                  <c:v>12.980010000000021</c:v>
                </c:pt>
                <c:pt idx="296">
                  <c:v>13.024010000000022</c:v>
                </c:pt>
                <c:pt idx="297">
                  <c:v>13.068010000000022</c:v>
                </c:pt>
                <c:pt idx="298">
                  <c:v>13.112010000000023</c:v>
                </c:pt>
                <c:pt idx="299">
                  <c:v>13.156010000000023</c:v>
                </c:pt>
                <c:pt idx="300">
                  <c:v>13.200010000000024</c:v>
                </c:pt>
                <c:pt idx="301">
                  <c:v>13.244010000000024</c:v>
                </c:pt>
                <c:pt idx="302">
                  <c:v>13.288010000000025</c:v>
                </c:pt>
                <c:pt idx="303">
                  <c:v>13.332010000000025</c:v>
                </c:pt>
                <c:pt idx="304">
                  <c:v>13.376010000000026</c:v>
                </c:pt>
                <c:pt idx="305">
                  <c:v>13.420010000000026</c:v>
                </c:pt>
                <c:pt idx="306">
                  <c:v>13.464010000000027</c:v>
                </c:pt>
                <c:pt idx="307">
                  <c:v>13.508010000000027</c:v>
                </c:pt>
                <c:pt idx="308">
                  <c:v>13.552010000000028</c:v>
                </c:pt>
                <c:pt idx="309">
                  <c:v>13.596010000000028</c:v>
                </c:pt>
                <c:pt idx="310">
                  <c:v>13.640010000000029</c:v>
                </c:pt>
                <c:pt idx="311">
                  <c:v>13.684010000000029</c:v>
                </c:pt>
                <c:pt idx="312">
                  <c:v>13.72801000000003</c:v>
                </c:pt>
                <c:pt idx="313">
                  <c:v>13.77201000000003</c:v>
                </c:pt>
                <c:pt idx="314">
                  <c:v>13.816010000000031</c:v>
                </c:pt>
                <c:pt idx="315">
                  <c:v>13.860010000000031</c:v>
                </c:pt>
                <c:pt idx="316">
                  <c:v>13.904010000000032</c:v>
                </c:pt>
                <c:pt idx="317">
                  <c:v>13.948010000000032</c:v>
                </c:pt>
                <c:pt idx="318">
                  <c:v>13.992010000000032</c:v>
                </c:pt>
                <c:pt idx="319">
                  <c:v>14.036010000000033</c:v>
                </c:pt>
                <c:pt idx="320">
                  <c:v>14.080010000000033</c:v>
                </c:pt>
                <c:pt idx="321">
                  <c:v>14.124010000000034</c:v>
                </c:pt>
                <c:pt idx="322">
                  <c:v>14.168010000000034</c:v>
                </c:pt>
                <c:pt idx="323">
                  <c:v>14.212010000000035</c:v>
                </c:pt>
                <c:pt idx="324">
                  <c:v>14.256010000000035</c:v>
                </c:pt>
                <c:pt idx="325">
                  <c:v>14.300010000000036</c:v>
                </c:pt>
                <c:pt idx="326">
                  <c:v>14.344010000000036</c:v>
                </c:pt>
                <c:pt idx="327">
                  <c:v>14.388010000000037</c:v>
                </c:pt>
                <c:pt idx="328">
                  <c:v>14.432010000000037</c:v>
                </c:pt>
                <c:pt idx="329">
                  <c:v>14.476010000000038</c:v>
                </c:pt>
                <c:pt idx="330">
                  <c:v>14.520010000000038</c:v>
                </c:pt>
                <c:pt idx="331">
                  <c:v>14.564010000000039</c:v>
                </c:pt>
                <c:pt idx="332">
                  <c:v>14.608010000000039</c:v>
                </c:pt>
                <c:pt idx="333">
                  <c:v>14.65201000000004</c:v>
                </c:pt>
                <c:pt idx="334">
                  <c:v>14.69601000000004</c:v>
                </c:pt>
                <c:pt idx="335">
                  <c:v>14.740010000000041</c:v>
                </c:pt>
                <c:pt idx="336">
                  <c:v>14.784010000000041</c:v>
                </c:pt>
                <c:pt idx="337">
                  <c:v>14.828010000000042</c:v>
                </c:pt>
                <c:pt idx="338">
                  <c:v>14.872010000000042</c:v>
                </c:pt>
                <c:pt idx="339">
                  <c:v>14.916010000000043</c:v>
                </c:pt>
                <c:pt idx="340">
                  <c:v>14.960010000000043</c:v>
                </c:pt>
                <c:pt idx="341">
                  <c:v>15.004010000000044</c:v>
                </c:pt>
                <c:pt idx="342">
                  <c:v>15.048010000000044</c:v>
                </c:pt>
                <c:pt idx="343">
                  <c:v>15.092010000000045</c:v>
                </c:pt>
                <c:pt idx="344">
                  <c:v>15.136010000000045</c:v>
                </c:pt>
                <c:pt idx="345">
                  <c:v>15.180010000000046</c:v>
                </c:pt>
                <c:pt idx="346">
                  <c:v>15.224010000000046</c:v>
                </c:pt>
                <c:pt idx="347">
                  <c:v>15.268010000000046</c:v>
                </c:pt>
                <c:pt idx="348">
                  <c:v>15.312010000000047</c:v>
                </c:pt>
                <c:pt idx="349">
                  <c:v>15.356010000000047</c:v>
                </c:pt>
                <c:pt idx="350">
                  <c:v>15.400010000000048</c:v>
                </c:pt>
                <c:pt idx="351">
                  <c:v>15.444010000000048</c:v>
                </c:pt>
                <c:pt idx="352">
                  <c:v>15.488010000000049</c:v>
                </c:pt>
                <c:pt idx="353">
                  <c:v>15.532010000000049</c:v>
                </c:pt>
                <c:pt idx="354">
                  <c:v>15.57601000000005</c:v>
                </c:pt>
                <c:pt idx="355">
                  <c:v>15.62001000000005</c:v>
                </c:pt>
                <c:pt idx="356">
                  <c:v>15.664010000000051</c:v>
                </c:pt>
                <c:pt idx="357">
                  <c:v>15.708010000000051</c:v>
                </c:pt>
                <c:pt idx="358">
                  <c:v>15.752010000000052</c:v>
                </c:pt>
                <c:pt idx="359">
                  <c:v>15.796010000000052</c:v>
                </c:pt>
                <c:pt idx="360">
                  <c:v>15.840010000000053</c:v>
                </c:pt>
                <c:pt idx="361">
                  <c:v>15.884010000000053</c:v>
                </c:pt>
                <c:pt idx="362">
                  <c:v>15.928010000000054</c:v>
                </c:pt>
                <c:pt idx="363">
                  <c:v>15.972010000000054</c:v>
                </c:pt>
                <c:pt idx="364">
                  <c:v>16.016010000000055</c:v>
                </c:pt>
                <c:pt idx="365">
                  <c:v>16.060010000000055</c:v>
                </c:pt>
                <c:pt idx="366">
                  <c:v>16.104010000000056</c:v>
                </c:pt>
                <c:pt idx="367">
                  <c:v>16.148010000000056</c:v>
                </c:pt>
                <c:pt idx="368">
                  <c:v>16.192010000000057</c:v>
                </c:pt>
                <c:pt idx="369">
                  <c:v>16.236010000000057</c:v>
                </c:pt>
                <c:pt idx="370">
                  <c:v>16.280010000000058</c:v>
                </c:pt>
                <c:pt idx="371">
                  <c:v>16.324010000000058</c:v>
                </c:pt>
                <c:pt idx="372">
                  <c:v>16.368010000000059</c:v>
                </c:pt>
                <c:pt idx="373">
                  <c:v>16.412010000000059</c:v>
                </c:pt>
                <c:pt idx="374">
                  <c:v>16.45601000000006</c:v>
                </c:pt>
                <c:pt idx="375">
                  <c:v>16.50001000000006</c:v>
                </c:pt>
                <c:pt idx="376">
                  <c:v>16.544010000000061</c:v>
                </c:pt>
                <c:pt idx="377">
                  <c:v>16.588010000000061</c:v>
                </c:pt>
                <c:pt idx="378">
                  <c:v>16.632010000000061</c:v>
                </c:pt>
                <c:pt idx="379">
                  <c:v>16.676010000000062</c:v>
                </c:pt>
                <c:pt idx="380">
                  <c:v>16.720010000000062</c:v>
                </c:pt>
                <c:pt idx="381">
                  <c:v>16.764010000000063</c:v>
                </c:pt>
                <c:pt idx="382">
                  <c:v>16.808010000000063</c:v>
                </c:pt>
                <c:pt idx="383">
                  <c:v>16.852010000000064</c:v>
                </c:pt>
                <c:pt idx="384">
                  <c:v>16.896010000000064</c:v>
                </c:pt>
                <c:pt idx="385">
                  <c:v>16.940010000000065</c:v>
                </c:pt>
                <c:pt idx="386">
                  <c:v>16.984010000000065</c:v>
                </c:pt>
                <c:pt idx="387">
                  <c:v>17.028010000000066</c:v>
                </c:pt>
                <c:pt idx="388">
                  <c:v>17.072010000000066</c:v>
                </c:pt>
                <c:pt idx="389">
                  <c:v>17.116010000000067</c:v>
                </c:pt>
                <c:pt idx="390">
                  <c:v>17.160010000000067</c:v>
                </c:pt>
                <c:pt idx="391">
                  <c:v>17.204010000000068</c:v>
                </c:pt>
                <c:pt idx="392">
                  <c:v>17.248010000000068</c:v>
                </c:pt>
                <c:pt idx="393">
                  <c:v>17.292010000000069</c:v>
                </c:pt>
                <c:pt idx="394">
                  <c:v>17.336010000000069</c:v>
                </c:pt>
                <c:pt idx="395">
                  <c:v>17.38001000000007</c:v>
                </c:pt>
                <c:pt idx="396">
                  <c:v>17.42401000000007</c:v>
                </c:pt>
                <c:pt idx="397">
                  <c:v>17.468010000000071</c:v>
                </c:pt>
                <c:pt idx="398">
                  <c:v>17.512010000000071</c:v>
                </c:pt>
                <c:pt idx="399">
                  <c:v>17.556010000000072</c:v>
                </c:pt>
                <c:pt idx="400">
                  <c:v>17.600010000000072</c:v>
                </c:pt>
                <c:pt idx="401">
                  <c:v>17.644010000000073</c:v>
                </c:pt>
                <c:pt idx="402">
                  <c:v>17.688010000000073</c:v>
                </c:pt>
                <c:pt idx="403">
                  <c:v>17.732010000000074</c:v>
                </c:pt>
                <c:pt idx="404">
                  <c:v>17.776010000000074</c:v>
                </c:pt>
                <c:pt idx="405">
                  <c:v>17.820010000000075</c:v>
                </c:pt>
                <c:pt idx="406">
                  <c:v>17.864010000000075</c:v>
                </c:pt>
                <c:pt idx="407">
                  <c:v>17.908010000000075</c:v>
                </c:pt>
                <c:pt idx="408">
                  <c:v>17.952010000000076</c:v>
                </c:pt>
                <c:pt idx="409">
                  <c:v>17.996010000000076</c:v>
                </c:pt>
                <c:pt idx="410">
                  <c:v>18.040010000000077</c:v>
                </c:pt>
                <c:pt idx="411">
                  <c:v>18.084010000000077</c:v>
                </c:pt>
                <c:pt idx="412">
                  <c:v>18.128010000000078</c:v>
                </c:pt>
                <c:pt idx="413">
                  <c:v>18.172010000000078</c:v>
                </c:pt>
                <c:pt idx="414">
                  <c:v>18.216010000000079</c:v>
                </c:pt>
                <c:pt idx="415">
                  <c:v>18.260010000000079</c:v>
                </c:pt>
                <c:pt idx="416">
                  <c:v>18.30401000000008</c:v>
                </c:pt>
                <c:pt idx="417">
                  <c:v>18.34801000000008</c:v>
                </c:pt>
                <c:pt idx="418">
                  <c:v>18.392010000000081</c:v>
                </c:pt>
                <c:pt idx="419">
                  <c:v>18.436010000000081</c:v>
                </c:pt>
                <c:pt idx="420">
                  <c:v>18.480010000000082</c:v>
                </c:pt>
                <c:pt idx="421">
                  <c:v>18.524010000000082</c:v>
                </c:pt>
                <c:pt idx="422">
                  <c:v>18.568010000000083</c:v>
                </c:pt>
                <c:pt idx="423">
                  <c:v>18.612010000000083</c:v>
                </c:pt>
                <c:pt idx="424">
                  <c:v>18.656010000000084</c:v>
                </c:pt>
                <c:pt idx="425">
                  <c:v>18.700010000000084</c:v>
                </c:pt>
                <c:pt idx="426">
                  <c:v>18.744010000000085</c:v>
                </c:pt>
                <c:pt idx="427">
                  <c:v>18.788010000000085</c:v>
                </c:pt>
                <c:pt idx="428">
                  <c:v>18.832010000000086</c:v>
                </c:pt>
                <c:pt idx="429">
                  <c:v>18.876010000000086</c:v>
                </c:pt>
                <c:pt idx="430">
                  <c:v>18.920010000000087</c:v>
                </c:pt>
                <c:pt idx="431">
                  <c:v>18.964010000000087</c:v>
                </c:pt>
                <c:pt idx="432">
                  <c:v>19.008010000000088</c:v>
                </c:pt>
                <c:pt idx="433">
                  <c:v>19.052010000000088</c:v>
                </c:pt>
                <c:pt idx="434">
                  <c:v>19.096010000000089</c:v>
                </c:pt>
                <c:pt idx="435">
                  <c:v>19.140010000000089</c:v>
                </c:pt>
                <c:pt idx="436">
                  <c:v>19.184010000000089</c:v>
                </c:pt>
                <c:pt idx="437">
                  <c:v>19.22801000000009</c:v>
                </c:pt>
                <c:pt idx="438">
                  <c:v>19.27201000000009</c:v>
                </c:pt>
                <c:pt idx="439">
                  <c:v>19.316010000000091</c:v>
                </c:pt>
                <c:pt idx="440">
                  <c:v>19.360010000000091</c:v>
                </c:pt>
                <c:pt idx="441">
                  <c:v>19.404010000000092</c:v>
                </c:pt>
                <c:pt idx="442">
                  <c:v>19.448010000000092</c:v>
                </c:pt>
                <c:pt idx="443">
                  <c:v>19.492010000000093</c:v>
                </c:pt>
                <c:pt idx="444">
                  <c:v>19.536010000000093</c:v>
                </c:pt>
                <c:pt idx="445">
                  <c:v>19.580010000000094</c:v>
                </c:pt>
                <c:pt idx="446">
                  <c:v>19.624010000000094</c:v>
                </c:pt>
                <c:pt idx="447">
                  <c:v>19.668010000000095</c:v>
                </c:pt>
                <c:pt idx="448">
                  <c:v>19.712010000000095</c:v>
                </c:pt>
                <c:pt idx="449">
                  <c:v>19.756010000000096</c:v>
                </c:pt>
                <c:pt idx="450">
                  <c:v>19.800010000000096</c:v>
                </c:pt>
                <c:pt idx="451">
                  <c:v>19.844010000000097</c:v>
                </c:pt>
                <c:pt idx="452">
                  <c:v>19.888010000000097</c:v>
                </c:pt>
                <c:pt idx="453">
                  <c:v>19.932010000000098</c:v>
                </c:pt>
                <c:pt idx="454">
                  <c:v>19.976010000000098</c:v>
                </c:pt>
                <c:pt idx="455">
                  <c:v>20.020010000000099</c:v>
                </c:pt>
                <c:pt idx="456">
                  <c:v>20.064010000000099</c:v>
                </c:pt>
                <c:pt idx="457">
                  <c:v>20.1080100000001</c:v>
                </c:pt>
                <c:pt idx="458">
                  <c:v>20.1520100000001</c:v>
                </c:pt>
                <c:pt idx="459">
                  <c:v>20.196010000000101</c:v>
                </c:pt>
                <c:pt idx="460">
                  <c:v>20.240010000000101</c:v>
                </c:pt>
                <c:pt idx="461">
                  <c:v>20.284010000000102</c:v>
                </c:pt>
                <c:pt idx="462">
                  <c:v>20.328010000000102</c:v>
                </c:pt>
                <c:pt idx="463">
                  <c:v>20.372010000000103</c:v>
                </c:pt>
                <c:pt idx="464">
                  <c:v>20.416010000000103</c:v>
                </c:pt>
                <c:pt idx="465">
                  <c:v>20.460010000000104</c:v>
                </c:pt>
                <c:pt idx="466">
                  <c:v>20.504010000000104</c:v>
                </c:pt>
                <c:pt idx="467">
                  <c:v>20.548010000000104</c:v>
                </c:pt>
                <c:pt idx="468">
                  <c:v>20.592010000000105</c:v>
                </c:pt>
                <c:pt idx="469">
                  <c:v>20.636010000000105</c:v>
                </c:pt>
                <c:pt idx="470">
                  <c:v>20.680010000000106</c:v>
                </c:pt>
                <c:pt idx="471">
                  <c:v>20.724010000000106</c:v>
                </c:pt>
                <c:pt idx="472">
                  <c:v>20.768010000000107</c:v>
                </c:pt>
                <c:pt idx="473">
                  <c:v>20.812010000000107</c:v>
                </c:pt>
                <c:pt idx="474">
                  <c:v>20.856010000000108</c:v>
                </c:pt>
                <c:pt idx="475">
                  <c:v>20.900010000000108</c:v>
                </c:pt>
                <c:pt idx="476">
                  <c:v>20.944010000000109</c:v>
                </c:pt>
                <c:pt idx="477">
                  <c:v>20.988010000000109</c:v>
                </c:pt>
                <c:pt idx="478">
                  <c:v>21.03201000000011</c:v>
                </c:pt>
                <c:pt idx="479">
                  <c:v>21.07601000000011</c:v>
                </c:pt>
                <c:pt idx="480">
                  <c:v>21.120010000000111</c:v>
                </c:pt>
                <c:pt idx="481">
                  <c:v>21.164010000000111</c:v>
                </c:pt>
                <c:pt idx="482">
                  <c:v>21.208010000000112</c:v>
                </c:pt>
                <c:pt idx="483">
                  <c:v>21.252010000000112</c:v>
                </c:pt>
                <c:pt idx="484">
                  <c:v>21.296010000000113</c:v>
                </c:pt>
                <c:pt idx="485">
                  <c:v>21.340010000000113</c:v>
                </c:pt>
                <c:pt idx="486">
                  <c:v>21.384010000000114</c:v>
                </c:pt>
                <c:pt idx="487">
                  <c:v>21.428010000000114</c:v>
                </c:pt>
                <c:pt idx="488">
                  <c:v>21.472010000000115</c:v>
                </c:pt>
                <c:pt idx="489">
                  <c:v>21.516010000000115</c:v>
                </c:pt>
                <c:pt idx="490">
                  <c:v>21.560010000000116</c:v>
                </c:pt>
                <c:pt idx="491">
                  <c:v>21.604010000000116</c:v>
                </c:pt>
                <c:pt idx="492">
                  <c:v>21.648010000000117</c:v>
                </c:pt>
                <c:pt idx="493">
                  <c:v>21.692010000000117</c:v>
                </c:pt>
                <c:pt idx="494">
                  <c:v>21.736010000000118</c:v>
                </c:pt>
                <c:pt idx="495">
                  <c:v>21.780010000000118</c:v>
                </c:pt>
                <c:pt idx="496">
                  <c:v>21.824010000000118</c:v>
                </c:pt>
                <c:pt idx="497">
                  <c:v>21.868010000000119</c:v>
                </c:pt>
                <c:pt idx="498">
                  <c:v>21.912010000000119</c:v>
                </c:pt>
                <c:pt idx="499">
                  <c:v>21.95601000000012</c:v>
                </c:pt>
                <c:pt idx="500">
                  <c:v>22.00001000000012</c:v>
                </c:pt>
              </c:numCache>
            </c:numRef>
          </c:cat>
          <c:val>
            <c:numRef>
              <c:f>Calculations_DO_NOT_EDIT!$G$4:$G$504</c:f>
              <c:numCache>
                <c:formatCode>General</c:formatCode>
                <c:ptCount val="50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72-1E4E-9724-02C60A8C4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875446"/>
        <c:axId val="35469538"/>
      </c:lineChart>
      <c:catAx>
        <c:axId val="747875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>
                    <a:solidFill>
                      <a:srgbClr val="000000"/>
                    </a:solidFill>
                    <a:latin typeface="+mn-lt"/>
                  </a:defRPr>
                </a:pPr>
                <a:r>
                  <a:rPr sz="1200" b="1">
                    <a:solidFill>
                      <a:srgbClr val="000000"/>
                    </a:solidFill>
                    <a:latin typeface="+mn-lt"/>
                  </a:rPr>
                  <a:t>Time, t (s)</a:t>
                </a:r>
              </a:p>
            </c:rich>
          </c:tx>
          <c:overlay val="0"/>
        </c:title>
        <c:numFmt formatCode="0.0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469538"/>
        <c:crosses val="autoZero"/>
        <c:auto val="1"/>
        <c:lblAlgn val="ctr"/>
        <c:lblOffset val="100"/>
        <c:noMultiLvlLbl val="1"/>
      </c:catAx>
      <c:valAx>
        <c:axId val="3546953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sz="1200" b="1">
                    <a:solidFill>
                      <a:srgbClr val="000000"/>
                    </a:solidFill>
                    <a:latin typeface="+mn-lt"/>
                  </a:defRPr>
                </a:pPr>
                <a:r>
                  <a:rPr sz="1200" b="1">
                    <a:solidFill>
                      <a:srgbClr val="000000"/>
                    </a:solidFill>
                    <a:latin typeface="+mn-lt"/>
                  </a:rPr>
                  <a:t>Log Scale: Activity (Bq)</a:t>
                </a:r>
              </a:p>
            </c:rich>
          </c:tx>
          <c:overlay val="0"/>
        </c:title>
        <c:numFmt formatCode="0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87544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egendEntry>
        <c:idx val="2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egendEntry>
        <c:idx val="3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egendEntry>
        <c:idx val="4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egendEntry>
        <c:idx val="5"/>
        <c:txPr>
          <a:bodyPr/>
          <a:lstStyle/>
          <a:p>
            <a:pPr lvl="0">
              <a:defRPr sz="1400" b="1"/>
            </a:pPr>
            <a:endParaRPr lang="en-US"/>
          </a:p>
        </c:txPr>
      </c:legendEntry>
      <c:layout>
        <c:manualLayout>
          <c:xMode val="edge"/>
          <c:yMode val="edge"/>
          <c:x val="0.28934463920928805"/>
          <c:y val="9.2356431176768519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533400</xdr:colOff>
      <xdr:row>6</xdr:row>
      <xdr:rowOff>9525</xdr:rowOff>
    </xdr:from>
    <xdr:ext cx="13201650" cy="81819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247650</xdr:colOff>
      <xdr:row>57</xdr:row>
      <xdr:rowOff>66675</xdr:rowOff>
    </xdr:from>
    <xdr:ext cx="7581900" cy="46958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</xdr:colOff>
      <xdr:row>0</xdr:row>
      <xdr:rowOff>123825</xdr:rowOff>
    </xdr:from>
    <xdr:ext cx="10029825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46</xdr:row>
      <xdr:rowOff>200025</xdr:rowOff>
    </xdr:from>
    <xdr:ext cx="8448675" cy="4572000"/>
    <xdr:pic>
      <xdr:nvPicPr>
        <xdr:cNvPr id="2" name="image2.jp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209550</xdr:rowOff>
    </xdr:from>
    <xdr:ext cx="9848850" cy="6143625"/>
    <xdr:pic>
      <xdr:nvPicPr>
        <xdr:cNvPr id="3" name="image1.jp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61950" cy="200025"/>
    <xdr:pic>
      <xdr:nvPicPr>
        <xdr:cNvPr id="4" name="image4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3429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838200</xdr:colOff>
      <xdr:row>4</xdr:row>
      <xdr:rowOff>123825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2</xdr:row>
      <xdr:rowOff>66675</xdr:rowOff>
    </xdr:from>
    <xdr:ext cx="9429750" cy="73533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workbookViewId="0"/>
  </sheetViews>
  <sheetFormatPr baseColWidth="10" defaultColWidth="12.6640625" defaultRowHeight="15.75" customHeight="1"/>
  <cols>
    <col min="1" max="1" width="18.6640625" customWidth="1"/>
    <col min="2" max="2" width="10" customWidth="1"/>
    <col min="3" max="3" width="22" customWidth="1"/>
    <col min="4" max="4" width="16.5" customWidth="1"/>
    <col min="5" max="5" width="15.83203125" customWidth="1"/>
    <col min="6" max="6" width="21.6640625" customWidth="1"/>
    <col min="7" max="7" width="3.6640625" customWidth="1"/>
    <col min="8" max="10" width="9.33203125" customWidth="1"/>
    <col min="11" max="11" width="9.6640625" customWidth="1"/>
    <col min="12" max="12" width="9.1640625" customWidth="1"/>
    <col min="13" max="13" width="9.33203125" customWidth="1"/>
    <col min="14" max="14" width="9" customWidth="1"/>
    <col min="15" max="15" width="9.1640625" customWidth="1"/>
    <col min="16" max="16" width="9" customWidth="1"/>
    <col min="17" max="17" width="9.1640625" customWidth="1"/>
  </cols>
  <sheetData>
    <row r="1" spans="1:29" ht="16">
      <c r="A1" s="1"/>
      <c r="B1" s="1"/>
      <c r="C1" s="1"/>
      <c r="D1" s="1"/>
      <c r="E1" s="1"/>
      <c r="F1" s="1"/>
      <c r="G1" s="1"/>
      <c r="H1" s="260" t="s">
        <v>0</v>
      </c>
      <c r="I1" s="261"/>
      <c r="J1" s="261"/>
      <c r="K1" s="261"/>
      <c r="L1" s="261"/>
      <c r="M1" s="261"/>
      <c r="N1" s="261"/>
      <c r="O1" s="261"/>
      <c r="P1" s="261"/>
      <c r="Q1" s="26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  <c r="H2" s="3">
        <v>45480</v>
      </c>
      <c r="I2" s="3">
        <v>45481</v>
      </c>
      <c r="J2" s="3">
        <v>45482</v>
      </c>
      <c r="K2" s="3">
        <v>45483</v>
      </c>
      <c r="L2" s="4">
        <v>45484</v>
      </c>
      <c r="M2" s="4">
        <v>45485</v>
      </c>
      <c r="N2" s="4">
        <v>45486</v>
      </c>
      <c r="O2" s="4">
        <v>45487</v>
      </c>
      <c r="P2" s="3">
        <v>45488</v>
      </c>
      <c r="Q2" s="3">
        <v>45489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1" t="s">
        <v>7</v>
      </c>
      <c r="B3" s="1" t="s">
        <v>8</v>
      </c>
      <c r="C3" s="1" t="s">
        <v>9</v>
      </c>
      <c r="D3" s="1"/>
      <c r="E3" s="1" t="s">
        <v>10</v>
      </c>
      <c r="F3" s="1"/>
      <c r="G3" s="1"/>
      <c r="H3" s="5"/>
      <c r="I3" s="5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1" t="s">
        <v>11</v>
      </c>
      <c r="B4" s="1" t="s">
        <v>12</v>
      </c>
      <c r="C4" s="1" t="s">
        <v>13</v>
      </c>
      <c r="D4" s="1"/>
      <c r="E4" s="1" t="s">
        <v>10</v>
      </c>
      <c r="F4" s="1"/>
      <c r="G4" s="1"/>
      <c r="H4" s="5"/>
      <c r="I4" s="5"/>
      <c r="J4" s="5"/>
      <c r="K4" s="5"/>
      <c r="L4" s="5"/>
      <c r="M4" s="5"/>
      <c r="N4" s="5"/>
      <c r="O4" s="5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10</v>
      </c>
      <c r="F5" s="1"/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1" t="s">
        <v>18</v>
      </c>
      <c r="B6" s="1" t="s">
        <v>19</v>
      </c>
      <c r="C6" s="1" t="s">
        <v>20</v>
      </c>
      <c r="D6" s="1"/>
      <c r="E6" s="1" t="s">
        <v>10</v>
      </c>
      <c r="F6" s="1"/>
      <c r="G6" s="1"/>
      <c r="H6" s="1"/>
      <c r="I6" s="5"/>
      <c r="J6" s="5"/>
      <c r="K6" s="5"/>
      <c r="L6" s="5"/>
      <c r="M6" s="5"/>
      <c r="N6" s="5"/>
      <c r="O6" s="5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1" t="s">
        <v>21</v>
      </c>
      <c r="B7" s="1" t="s">
        <v>22</v>
      </c>
      <c r="C7" s="1" t="s">
        <v>23</v>
      </c>
      <c r="D7" s="1" t="s">
        <v>24</v>
      </c>
      <c r="E7" s="1" t="s">
        <v>10</v>
      </c>
      <c r="F7" s="1"/>
      <c r="G7" s="1"/>
      <c r="H7" s="1"/>
      <c r="I7" s="5"/>
      <c r="J7" s="5"/>
      <c r="K7" s="5"/>
      <c r="L7" s="5"/>
      <c r="M7" s="5"/>
      <c r="N7" s="5"/>
      <c r="O7" s="5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1" t="s">
        <v>25</v>
      </c>
      <c r="B8" s="1" t="s">
        <v>26</v>
      </c>
      <c r="C8" s="1" t="s">
        <v>27</v>
      </c>
      <c r="D8" s="1"/>
      <c r="E8" s="1" t="s">
        <v>10</v>
      </c>
      <c r="F8" s="1"/>
      <c r="G8" s="1"/>
      <c r="H8" s="1"/>
      <c r="I8" s="1"/>
      <c r="J8" s="1"/>
      <c r="K8" s="5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/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1" t="s">
        <v>33</v>
      </c>
      <c r="B10" s="1" t="s">
        <v>34</v>
      </c>
      <c r="C10" s="1" t="s">
        <v>35</v>
      </c>
      <c r="D10" s="1"/>
      <c r="E10" s="1" t="s">
        <v>36</v>
      </c>
      <c r="F10" s="1"/>
      <c r="G10" s="1"/>
      <c r="H10" s="1"/>
      <c r="I10" s="5"/>
      <c r="J10" s="5"/>
      <c r="K10" s="5"/>
      <c r="L10" s="5"/>
      <c r="M10" s="5"/>
      <c r="N10" s="5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1" t="s">
        <v>37</v>
      </c>
      <c r="B11" s="1" t="s">
        <v>38</v>
      </c>
      <c r="C11" s="1" t="s">
        <v>39</v>
      </c>
      <c r="D11" s="1"/>
      <c r="E11" s="1" t="s">
        <v>40</v>
      </c>
      <c r="F11" s="1"/>
      <c r="G11" s="1"/>
      <c r="H11" s="5"/>
      <c r="I11" s="5"/>
      <c r="J11" s="5"/>
      <c r="K11" s="5"/>
      <c r="L11" s="1"/>
      <c r="M11" s="1"/>
      <c r="N11" s="1"/>
      <c r="O11" s="1"/>
      <c r="P11" s="6"/>
      <c r="Q11" s="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1" t="s">
        <v>41</v>
      </c>
      <c r="B12" s="1" t="s">
        <v>42</v>
      </c>
      <c r="C12" s="1" t="s">
        <v>43</v>
      </c>
      <c r="D12" s="1"/>
      <c r="E12" s="1" t="s">
        <v>36</v>
      </c>
      <c r="F12" s="1"/>
      <c r="G12" s="1"/>
      <c r="H12" s="1"/>
      <c r="I12" s="5"/>
      <c r="J12" s="5"/>
      <c r="K12" s="5"/>
      <c r="L12" s="5"/>
      <c r="M12" s="5"/>
      <c r="N12" s="5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1" t="s">
        <v>44</v>
      </c>
      <c r="B13" s="1" t="s">
        <v>45</v>
      </c>
      <c r="C13" s="1" t="s">
        <v>46</v>
      </c>
      <c r="D13" s="1"/>
      <c r="E13" s="1" t="s">
        <v>40</v>
      </c>
      <c r="F13" s="1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1" t="s">
        <v>47</v>
      </c>
      <c r="B14" s="1" t="s">
        <v>48</v>
      </c>
      <c r="C14" s="1" t="s">
        <v>49</v>
      </c>
      <c r="D14" s="1"/>
      <c r="E14" s="1" t="s">
        <v>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1" t="s">
        <v>50</v>
      </c>
      <c r="B15" s="1" t="s">
        <v>51</v>
      </c>
      <c r="C15" s="1" t="s">
        <v>52</v>
      </c>
      <c r="D15" s="1" t="s">
        <v>53</v>
      </c>
      <c r="E15" s="1" t="s">
        <v>54</v>
      </c>
      <c r="F15" s="1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1" t="s">
        <v>55</v>
      </c>
      <c r="B16" s="1" t="s">
        <v>56</v>
      </c>
      <c r="C16" s="1" t="s">
        <v>57</v>
      </c>
      <c r="D16" s="1" t="s">
        <v>58</v>
      </c>
      <c r="E16" s="1" t="s">
        <v>54</v>
      </c>
      <c r="F16" s="1" t="s">
        <v>59</v>
      </c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>
      <c r="A17" s="1" t="s">
        <v>60</v>
      </c>
      <c r="B17" s="1" t="s">
        <v>61</v>
      </c>
      <c r="C17" s="1" t="s">
        <v>62</v>
      </c>
      <c r="D17" s="1">
        <v>6723383141</v>
      </c>
      <c r="E17" s="1" t="s">
        <v>63</v>
      </c>
      <c r="F17" s="1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1" t="s">
        <v>64</v>
      </c>
      <c r="B18" s="1" t="s">
        <v>65</v>
      </c>
      <c r="C18" s="1" t="s">
        <v>66</v>
      </c>
      <c r="D18" s="1">
        <v>2367778710</v>
      </c>
      <c r="E18" s="1" t="s">
        <v>63</v>
      </c>
      <c r="F18" s="1" t="s">
        <v>67</v>
      </c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63</v>
      </c>
      <c r="F19" s="1"/>
      <c r="G19" s="1"/>
      <c r="H19" s="1"/>
      <c r="I19" s="5"/>
      <c r="J19" s="5"/>
      <c r="K19" s="5"/>
      <c r="L19" s="5"/>
      <c r="M19" s="5"/>
      <c r="N19" s="5"/>
      <c r="O19" s="5"/>
      <c r="P19" s="5"/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36</v>
      </c>
      <c r="F20" s="1"/>
      <c r="G20" s="1"/>
      <c r="H20" s="1"/>
      <c r="I20" s="1"/>
      <c r="J20" s="1"/>
      <c r="K20" s="1"/>
      <c r="L20" s="5"/>
      <c r="M20" s="5"/>
      <c r="N20" s="5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 t="s">
        <v>76</v>
      </c>
      <c r="B21" s="1" t="s">
        <v>77</v>
      </c>
      <c r="C21" s="1" t="s">
        <v>78</v>
      </c>
      <c r="D21" s="1">
        <v>2269892146</v>
      </c>
      <c r="E21" s="1" t="s">
        <v>36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 t="s">
        <v>79</v>
      </c>
      <c r="B22" s="1" t="s">
        <v>80</v>
      </c>
      <c r="C22" s="1" t="s">
        <v>81</v>
      </c>
      <c r="D22" s="1">
        <v>2265078336</v>
      </c>
      <c r="E22" s="1" t="s">
        <v>82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 t="s">
        <v>83</v>
      </c>
      <c r="B23" s="1" t="s">
        <v>84</v>
      </c>
      <c r="C23" s="1" t="s">
        <v>85</v>
      </c>
      <c r="D23" s="1"/>
      <c r="E23" s="1" t="s">
        <v>32</v>
      </c>
      <c r="F23" s="1"/>
      <c r="G23" s="1"/>
      <c r="H23" s="1"/>
      <c r="I23" s="1"/>
      <c r="J23" s="1"/>
      <c r="K23" s="1"/>
      <c r="L23" s="1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63</v>
      </c>
      <c r="F24" s="1"/>
      <c r="G24" s="1"/>
      <c r="H24" s="5"/>
      <c r="I24" s="5"/>
      <c r="J24" s="5"/>
      <c r="K24" s="5"/>
      <c r="L24" s="5"/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1">
    <mergeCell ref="H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workbookViewId="0"/>
  </sheetViews>
  <sheetFormatPr baseColWidth="10" defaultColWidth="12.6640625" defaultRowHeight="15.75" customHeight="1"/>
  <cols>
    <col min="2" max="2" width="15.33203125" customWidth="1"/>
    <col min="3" max="3" width="15.1640625" customWidth="1"/>
    <col min="4" max="4" width="25.1640625" hidden="1" customWidth="1"/>
    <col min="5" max="6" width="25.1640625" customWidth="1"/>
    <col min="7" max="8" width="25.33203125" customWidth="1"/>
    <col min="9" max="9" width="25.5" customWidth="1"/>
    <col min="10" max="10" width="27.6640625" customWidth="1"/>
    <col min="11" max="11" width="29.33203125" customWidth="1"/>
    <col min="12" max="12" width="25.33203125" customWidth="1"/>
    <col min="13" max="13" width="28.6640625" customWidth="1"/>
    <col min="14" max="14" width="30.6640625" customWidth="1"/>
    <col min="15" max="15" width="22.83203125" customWidth="1"/>
    <col min="16" max="16" width="25.83203125" customWidth="1"/>
  </cols>
  <sheetData>
    <row r="1" spans="1:26" ht="30.75" customHeight="1">
      <c r="A1" s="7"/>
      <c r="B1" s="8"/>
      <c r="C1" s="8"/>
      <c r="D1" s="9"/>
      <c r="E1" s="10"/>
      <c r="F1" s="11"/>
      <c r="G1" s="11"/>
      <c r="H1" s="8"/>
      <c r="I1" s="8"/>
      <c r="J1" s="8"/>
      <c r="K1" s="12"/>
      <c r="L1" s="12"/>
      <c r="M1" s="13"/>
      <c r="N1" s="13"/>
      <c r="O1" s="13"/>
      <c r="P1" s="14"/>
      <c r="Q1" s="11"/>
      <c r="R1" s="8"/>
      <c r="S1" s="8"/>
      <c r="T1" s="8"/>
      <c r="U1" s="8"/>
      <c r="V1" s="8"/>
      <c r="W1" s="8"/>
      <c r="X1" s="8"/>
      <c r="Y1" s="8"/>
      <c r="Z1" s="8"/>
    </row>
    <row r="2" spans="1:26" ht="22.5" customHeight="1">
      <c r="A2" s="11"/>
      <c r="B2" s="15"/>
      <c r="C2" s="16"/>
      <c r="D2" s="17" t="s">
        <v>90</v>
      </c>
      <c r="E2" s="18"/>
      <c r="F2" s="18"/>
      <c r="G2" s="18"/>
      <c r="H2" s="18"/>
      <c r="I2" s="19" t="s">
        <v>91</v>
      </c>
      <c r="J2" s="8"/>
      <c r="K2" s="20"/>
      <c r="L2" s="14"/>
      <c r="M2" s="21"/>
      <c r="N2" s="14"/>
      <c r="O2" s="21"/>
      <c r="P2" s="14"/>
      <c r="Q2" s="11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>
      <c r="A3" s="11"/>
      <c r="B3" s="22" t="s">
        <v>92</v>
      </c>
      <c r="C3" s="23" t="s">
        <v>93</v>
      </c>
      <c r="D3" s="24" t="s">
        <v>94</v>
      </c>
      <c r="E3" s="25">
        <v>45484</v>
      </c>
      <c r="F3" s="26">
        <v>45485</v>
      </c>
      <c r="G3" s="26">
        <v>45486</v>
      </c>
      <c r="H3" s="26">
        <v>45487</v>
      </c>
      <c r="I3" s="27" t="s">
        <v>95</v>
      </c>
      <c r="J3" s="8"/>
      <c r="K3" s="20"/>
      <c r="L3" s="28"/>
      <c r="M3" s="29"/>
      <c r="N3" s="28"/>
      <c r="O3" s="29"/>
      <c r="P3" s="30"/>
      <c r="Q3" s="11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>
      <c r="A4" s="11"/>
      <c r="B4" s="262" t="s">
        <v>96</v>
      </c>
      <c r="C4" s="264" t="s">
        <v>97</v>
      </c>
      <c r="D4" s="31"/>
      <c r="E4" s="32" t="s">
        <v>98</v>
      </c>
      <c r="F4" s="33" t="s">
        <v>15</v>
      </c>
      <c r="G4" s="34" t="s">
        <v>19</v>
      </c>
      <c r="H4" s="33" t="s">
        <v>19</v>
      </c>
      <c r="I4" s="35"/>
      <c r="J4" s="8"/>
      <c r="K4" s="20"/>
      <c r="L4" s="13"/>
      <c r="M4" s="36"/>
      <c r="N4" s="13"/>
      <c r="O4" s="36"/>
      <c r="P4" s="14"/>
      <c r="Q4" s="11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>
      <c r="A5" s="11"/>
      <c r="B5" s="263"/>
      <c r="C5" s="265"/>
      <c r="D5" s="31"/>
      <c r="E5" s="37" t="s">
        <v>98</v>
      </c>
      <c r="F5" s="38"/>
      <c r="G5" s="38"/>
      <c r="H5" s="38"/>
      <c r="I5" s="39"/>
      <c r="J5" s="8" t="s">
        <v>99</v>
      </c>
      <c r="K5" s="20"/>
      <c r="L5" s="28"/>
      <c r="M5" s="29"/>
      <c r="N5" s="28"/>
      <c r="O5" s="29"/>
      <c r="P5" s="30"/>
      <c r="Q5" s="11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>
      <c r="A6" s="11"/>
      <c r="B6" s="266" t="s">
        <v>100</v>
      </c>
      <c r="C6" s="267" t="s">
        <v>101</v>
      </c>
      <c r="D6" s="40"/>
      <c r="E6" s="41" t="s">
        <v>98</v>
      </c>
      <c r="F6" s="34" t="s">
        <v>102</v>
      </c>
      <c r="G6" s="33" t="s">
        <v>77</v>
      </c>
      <c r="H6" s="34" t="s">
        <v>103</v>
      </c>
      <c r="I6" s="42"/>
      <c r="J6" s="8"/>
      <c r="K6" s="20"/>
      <c r="L6" s="13"/>
      <c r="M6" s="36"/>
      <c r="N6" s="13"/>
      <c r="O6" s="36"/>
      <c r="P6" s="14"/>
      <c r="Q6" s="11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>
      <c r="A7" s="11"/>
      <c r="B7" s="263"/>
      <c r="C7" s="265"/>
      <c r="D7" s="43" t="s">
        <v>104</v>
      </c>
      <c r="E7" s="44" t="s">
        <v>98</v>
      </c>
      <c r="F7" s="34" t="s">
        <v>56</v>
      </c>
      <c r="G7" s="38" t="s">
        <v>73</v>
      </c>
      <c r="H7" s="34" t="s">
        <v>73</v>
      </c>
      <c r="I7" s="45"/>
      <c r="J7" s="8"/>
      <c r="K7" s="20"/>
      <c r="L7" s="28"/>
      <c r="M7" s="29"/>
      <c r="N7" s="28"/>
      <c r="O7" s="29"/>
      <c r="P7" s="30"/>
      <c r="Q7" s="11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>
      <c r="A8" s="11"/>
      <c r="B8" s="262" t="s">
        <v>105</v>
      </c>
      <c r="C8" s="264" t="s">
        <v>106</v>
      </c>
      <c r="D8" s="31"/>
      <c r="E8" s="33" t="s">
        <v>73</v>
      </c>
      <c r="F8" s="33" t="s">
        <v>107</v>
      </c>
      <c r="G8" s="33" t="s">
        <v>26</v>
      </c>
      <c r="H8" s="42"/>
      <c r="I8" s="39"/>
      <c r="J8" s="8"/>
      <c r="K8" s="20"/>
      <c r="L8" s="13"/>
      <c r="M8" s="36"/>
      <c r="N8" s="13"/>
      <c r="O8" s="36"/>
      <c r="P8" s="14"/>
      <c r="Q8" s="11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>
      <c r="A9" s="11"/>
      <c r="B9" s="268"/>
      <c r="C9" s="269"/>
      <c r="D9" s="46"/>
      <c r="E9" s="38" t="s">
        <v>22</v>
      </c>
      <c r="F9" s="38" t="s">
        <v>8</v>
      </c>
      <c r="G9" s="38" t="s">
        <v>8</v>
      </c>
      <c r="H9" s="45"/>
      <c r="I9" s="27"/>
      <c r="J9" s="8"/>
      <c r="K9" s="20"/>
      <c r="L9" s="28"/>
      <c r="M9" s="29"/>
      <c r="N9" s="28"/>
      <c r="O9" s="29"/>
      <c r="P9" s="30"/>
      <c r="Q9" s="11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>
      <c r="A10" s="11"/>
      <c r="B10" s="8"/>
      <c r="C10" s="8"/>
      <c r="D10" s="8"/>
      <c r="E10" s="8"/>
      <c r="F10" s="8"/>
      <c r="G10" s="8"/>
      <c r="H10" s="11"/>
      <c r="I10" s="8"/>
      <c r="J10" s="8"/>
      <c r="K10" s="20"/>
      <c r="L10" s="13"/>
      <c r="M10" s="36"/>
      <c r="N10" s="13"/>
      <c r="O10" s="36"/>
      <c r="P10" s="14"/>
      <c r="Q10" s="11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>
      <c r="A11" s="47"/>
      <c r="B11" s="47"/>
      <c r="C11" s="47"/>
      <c r="D11" s="47"/>
      <c r="E11" s="47"/>
      <c r="F11" s="47"/>
      <c r="G11" s="47"/>
      <c r="H11" s="47"/>
      <c r="I11" s="8"/>
      <c r="J11" s="8"/>
      <c r="K11" s="36"/>
      <c r="L11" s="13"/>
      <c r="M11" s="36"/>
      <c r="N11" s="13"/>
      <c r="O11" s="36"/>
      <c r="P11" s="14"/>
      <c r="Q11" s="11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>
      <c r="A12" s="47"/>
      <c r="B12" s="48"/>
      <c r="C12" s="47"/>
      <c r="D12" s="47"/>
      <c r="E12" s="47"/>
      <c r="F12" s="47"/>
      <c r="G12" s="47"/>
      <c r="H12" s="47"/>
      <c r="I12" s="8"/>
      <c r="J12" s="8"/>
      <c r="K12" s="29"/>
      <c r="L12" s="28"/>
      <c r="M12" s="29"/>
      <c r="N12" s="28"/>
      <c r="O12" s="29"/>
      <c r="P12" s="30"/>
      <c r="Q12" s="11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>
      <c r="A13" s="47"/>
      <c r="B13" s="49"/>
      <c r="C13" s="49"/>
      <c r="D13" s="49"/>
      <c r="E13" s="49"/>
      <c r="F13" s="49"/>
      <c r="G13" s="49" t="s">
        <v>108</v>
      </c>
      <c r="H13" s="49"/>
      <c r="I13" s="8"/>
      <c r="J13" s="8"/>
      <c r="K13" s="36"/>
      <c r="L13" s="13"/>
      <c r="M13" s="36"/>
      <c r="N13" s="13"/>
      <c r="O13" s="36"/>
      <c r="P13" s="14"/>
      <c r="Q13" s="11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>
      <c r="A14" s="47"/>
      <c r="B14" s="50"/>
      <c r="C14" s="50"/>
      <c r="D14" s="50"/>
      <c r="E14" s="50"/>
      <c r="F14" s="50"/>
      <c r="G14" s="50"/>
      <c r="H14" s="50"/>
      <c r="I14" s="8"/>
      <c r="J14" s="8"/>
      <c r="K14" s="29"/>
      <c r="L14" s="28"/>
      <c r="M14" s="29"/>
      <c r="N14" s="28"/>
      <c r="O14" s="29"/>
      <c r="P14" s="30"/>
      <c r="Q14" s="11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>
      <c r="A15" s="47"/>
      <c r="B15" s="50"/>
      <c r="C15" s="50"/>
      <c r="D15" s="50"/>
      <c r="E15" s="50"/>
      <c r="F15" s="50"/>
      <c r="G15" s="50"/>
      <c r="H15" s="50"/>
      <c r="I15" s="8"/>
      <c r="J15" s="8" t="s">
        <v>109</v>
      </c>
      <c r="K15" s="36"/>
      <c r="L15" s="13"/>
      <c r="M15" s="36"/>
      <c r="N15" s="13"/>
      <c r="O15" s="36"/>
      <c r="P15" s="14"/>
      <c r="Q15" s="11"/>
      <c r="R15" s="8"/>
      <c r="S15" s="8"/>
      <c r="T15" s="8"/>
      <c r="U15" s="8"/>
      <c r="V15" s="8"/>
      <c r="W15" s="8"/>
      <c r="X15" s="8"/>
      <c r="Y15" s="8"/>
      <c r="Z15" s="8"/>
    </row>
    <row r="16" spans="1:26" ht="22.5" customHeight="1">
      <c r="A16" s="47"/>
      <c r="B16" s="50"/>
      <c r="C16" s="50"/>
      <c r="D16" s="50"/>
      <c r="E16" s="50"/>
      <c r="F16" s="50"/>
      <c r="G16" s="50"/>
      <c r="H16" s="50"/>
      <c r="I16" s="8"/>
      <c r="J16" s="8"/>
      <c r="K16" s="29"/>
      <c r="L16" s="28"/>
      <c r="M16" s="29"/>
      <c r="N16" s="28"/>
      <c r="O16" s="29"/>
      <c r="P16" s="30"/>
      <c r="Q16" s="11"/>
      <c r="R16" s="8"/>
      <c r="S16" s="8"/>
      <c r="T16" s="8"/>
      <c r="U16" s="8"/>
      <c r="V16" s="8"/>
      <c r="W16" s="8"/>
      <c r="X16" s="8"/>
      <c r="Y16" s="8"/>
      <c r="Z16" s="8"/>
    </row>
    <row r="17" spans="1:26" ht="22.5" customHeight="1">
      <c r="A17" s="47"/>
      <c r="B17" s="50"/>
      <c r="C17" s="50"/>
      <c r="D17" s="50"/>
      <c r="E17" s="50"/>
      <c r="F17" s="50"/>
      <c r="G17" s="50"/>
      <c r="H17" s="50"/>
      <c r="I17" s="8"/>
      <c r="J17" s="8"/>
      <c r="K17" s="36"/>
      <c r="L17" s="13"/>
      <c r="M17" s="36"/>
      <c r="N17" s="13"/>
      <c r="O17" s="36"/>
      <c r="P17" s="14"/>
      <c r="Q17" s="11"/>
      <c r="R17" s="8"/>
      <c r="S17" s="8"/>
      <c r="T17" s="8"/>
      <c r="U17" s="8"/>
      <c r="V17" s="8"/>
      <c r="W17" s="8"/>
      <c r="X17" s="8"/>
      <c r="Y17" s="8"/>
      <c r="Z17" s="8"/>
    </row>
    <row r="18" spans="1:26" ht="22.5" customHeight="1">
      <c r="A18" s="47"/>
      <c r="B18" s="50"/>
      <c r="C18" s="50"/>
      <c r="D18" s="50"/>
      <c r="E18" s="50"/>
      <c r="F18" s="50"/>
      <c r="G18" s="50"/>
      <c r="H18" s="50"/>
      <c r="I18" s="8"/>
      <c r="J18" s="8"/>
      <c r="K18" s="29"/>
      <c r="L18" s="28"/>
      <c r="M18" s="29"/>
      <c r="N18" s="28"/>
      <c r="O18" s="29"/>
      <c r="P18" s="30"/>
      <c r="Q18" s="11"/>
      <c r="R18" s="8"/>
      <c r="S18" s="8"/>
      <c r="T18" s="8"/>
      <c r="U18" s="8"/>
      <c r="V18" s="8"/>
      <c r="W18" s="8"/>
      <c r="X18" s="8"/>
      <c r="Y18" s="8"/>
      <c r="Z18" s="8"/>
    </row>
    <row r="19" spans="1:26" ht="22.5" customHeight="1">
      <c r="A19" s="47"/>
      <c r="B19" s="50"/>
      <c r="C19" s="50"/>
      <c r="D19" s="50"/>
      <c r="E19" s="50"/>
      <c r="F19" s="50"/>
      <c r="G19" s="50"/>
      <c r="H19" s="50"/>
      <c r="I19" s="8"/>
      <c r="J19" s="8"/>
      <c r="K19" s="36"/>
      <c r="L19" s="13"/>
      <c r="M19" s="36"/>
      <c r="N19" s="13"/>
      <c r="O19" s="36"/>
      <c r="P19" s="14"/>
      <c r="Q19" s="11"/>
      <c r="R19" s="8"/>
      <c r="S19" s="8"/>
      <c r="T19" s="8"/>
      <c r="U19" s="8"/>
      <c r="V19" s="8"/>
      <c r="W19" s="8"/>
      <c r="X19" s="8"/>
      <c r="Y19" s="8"/>
      <c r="Z19" s="8"/>
    </row>
    <row r="20" spans="1:26" ht="22.5" customHeight="1">
      <c r="A20" s="47"/>
      <c r="B20" s="50"/>
      <c r="C20" s="50"/>
      <c r="D20" s="50"/>
      <c r="E20" s="50"/>
      <c r="F20" s="50"/>
      <c r="G20" s="50"/>
      <c r="H20" s="50"/>
      <c r="I20" s="8"/>
      <c r="J20" s="8"/>
      <c r="K20" s="29"/>
      <c r="L20" s="28"/>
      <c r="M20" s="29"/>
      <c r="N20" s="28"/>
      <c r="O20" s="29"/>
      <c r="P20" s="30"/>
      <c r="Q20" s="11"/>
      <c r="R20" s="8"/>
      <c r="S20" s="8"/>
      <c r="T20" s="8"/>
      <c r="U20" s="8"/>
      <c r="V20" s="8"/>
      <c r="W20" s="8"/>
      <c r="X20" s="8"/>
      <c r="Y20" s="8"/>
      <c r="Z20" s="8"/>
    </row>
    <row r="21" spans="1:26" ht="22.5" customHeight="1">
      <c r="A21" s="47"/>
      <c r="B21" s="50"/>
      <c r="C21" s="50"/>
      <c r="D21" s="50"/>
      <c r="E21" s="50"/>
      <c r="F21" s="50"/>
      <c r="G21" s="50"/>
      <c r="H21" s="50"/>
      <c r="I21" s="8"/>
      <c r="J21" s="8"/>
      <c r="K21" s="36"/>
      <c r="L21" s="13"/>
      <c r="M21" s="36"/>
      <c r="N21" s="13"/>
      <c r="O21" s="36"/>
      <c r="P21" s="14"/>
      <c r="Q21" s="11"/>
      <c r="R21" s="8"/>
      <c r="S21" s="8"/>
      <c r="T21" s="8"/>
      <c r="U21" s="8"/>
      <c r="V21" s="8"/>
      <c r="W21" s="8"/>
      <c r="X21" s="8"/>
      <c r="Y21" s="8"/>
      <c r="Z21" s="8"/>
    </row>
    <row r="22" spans="1:26" ht="22.5" customHeight="1">
      <c r="A22" s="47"/>
      <c r="B22" s="50"/>
      <c r="C22" s="50"/>
      <c r="D22" s="50"/>
      <c r="E22" s="50"/>
      <c r="F22" s="50"/>
      <c r="G22" s="50"/>
      <c r="H22" s="50"/>
      <c r="I22" s="8"/>
      <c r="J22" s="8"/>
      <c r="K22" s="29"/>
      <c r="L22" s="28"/>
      <c r="M22" s="29"/>
      <c r="N22" s="28"/>
      <c r="O22" s="29"/>
      <c r="P22" s="30"/>
      <c r="Q22" s="11"/>
      <c r="R22" s="8"/>
      <c r="S22" s="8"/>
      <c r="T22" s="8"/>
      <c r="U22" s="8"/>
      <c r="V22" s="8"/>
      <c r="W22" s="8"/>
      <c r="X22" s="8"/>
      <c r="Y22" s="8"/>
      <c r="Z22" s="8"/>
    </row>
    <row r="23" spans="1:26" ht="22.5" customHeight="1">
      <c r="A23" s="47"/>
      <c r="B23" s="50"/>
      <c r="C23" s="50"/>
      <c r="D23" s="50"/>
      <c r="E23" s="50"/>
      <c r="F23" s="50"/>
      <c r="G23" s="50"/>
      <c r="H23" s="50"/>
      <c r="I23" s="8" t="s">
        <v>109</v>
      </c>
      <c r="J23" s="8"/>
      <c r="K23" s="36"/>
      <c r="L23" s="13"/>
      <c r="M23" s="36"/>
      <c r="N23" s="13"/>
      <c r="O23" s="36"/>
      <c r="P23" s="14"/>
      <c r="Q23" s="11"/>
      <c r="R23" s="8"/>
      <c r="S23" s="8"/>
      <c r="T23" s="8"/>
      <c r="U23" s="8"/>
      <c r="V23" s="8"/>
      <c r="W23" s="8"/>
      <c r="X23" s="8"/>
      <c r="Y23" s="8"/>
      <c r="Z23" s="8"/>
    </row>
    <row r="24" spans="1:26" ht="22.5" customHeight="1">
      <c r="A24" s="47"/>
      <c r="B24" s="50"/>
      <c r="C24" s="50"/>
      <c r="D24" s="50"/>
      <c r="E24" s="50"/>
      <c r="F24" s="50"/>
      <c r="G24" s="50"/>
      <c r="H24" s="50"/>
      <c r="I24" s="8"/>
      <c r="J24" s="8"/>
      <c r="K24" s="29"/>
      <c r="L24" s="28"/>
      <c r="M24" s="29"/>
      <c r="N24" s="28"/>
      <c r="O24" s="29"/>
      <c r="P24" s="30"/>
      <c r="Q24" s="11"/>
      <c r="R24" s="8"/>
      <c r="S24" s="8"/>
      <c r="T24" s="8"/>
      <c r="U24" s="8"/>
      <c r="V24" s="8"/>
      <c r="W24" s="8"/>
      <c r="X24" s="8"/>
      <c r="Y24" s="8"/>
      <c r="Z24" s="8"/>
    </row>
    <row r="25" spans="1:26" ht="22.5" customHeight="1">
      <c r="A25" s="47"/>
      <c r="B25" s="50"/>
      <c r="C25" s="50"/>
      <c r="D25" s="50"/>
      <c r="E25" s="50"/>
      <c r="F25" s="50"/>
      <c r="G25" s="50"/>
      <c r="H25" s="50"/>
      <c r="I25" s="8"/>
      <c r="J25" s="8"/>
      <c r="K25" s="13"/>
      <c r="L25" s="13"/>
      <c r="M25" s="13"/>
      <c r="N25" s="13"/>
      <c r="O25" s="13"/>
      <c r="P25" s="14"/>
      <c r="Q25" s="11"/>
      <c r="R25" s="8"/>
      <c r="S25" s="8"/>
      <c r="T25" s="8"/>
      <c r="U25" s="8"/>
      <c r="V25" s="8"/>
      <c r="W25" s="8"/>
      <c r="X25" s="8"/>
      <c r="Y25" s="8"/>
      <c r="Z25" s="8"/>
    </row>
    <row r="26" spans="1:26" ht="22.5" customHeight="1">
      <c r="A26" s="47"/>
      <c r="B26" s="50"/>
      <c r="C26" s="50"/>
      <c r="D26" s="50"/>
      <c r="E26" s="50"/>
      <c r="F26" s="50"/>
      <c r="G26" s="50"/>
      <c r="H26" s="50"/>
      <c r="I26" s="8"/>
      <c r="J26" s="8"/>
      <c r="K26" s="51"/>
      <c r="L26" s="51"/>
      <c r="M26" s="51"/>
      <c r="N26" s="51"/>
      <c r="O26" s="51"/>
      <c r="P26" s="5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2.5" customHeight="1">
      <c r="A27" s="47"/>
      <c r="B27" s="50"/>
      <c r="C27" s="50"/>
      <c r="D27" s="50"/>
      <c r="E27" s="50"/>
      <c r="F27" s="50"/>
      <c r="G27" s="50"/>
      <c r="H27" s="50"/>
      <c r="I27" s="8"/>
      <c r="J27" s="8"/>
      <c r="K27" s="51"/>
      <c r="L27" s="51"/>
      <c r="M27" s="51"/>
      <c r="N27" s="51"/>
      <c r="O27" s="51"/>
      <c r="P27" s="52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2.5" customHeight="1">
      <c r="A28" s="47"/>
      <c r="B28" s="50"/>
      <c r="C28" s="50"/>
      <c r="D28" s="50"/>
      <c r="E28" s="50"/>
      <c r="F28" s="50"/>
      <c r="G28" s="50"/>
      <c r="H28" s="50"/>
      <c r="I28" s="8"/>
      <c r="J28" s="8"/>
      <c r="K28" s="51"/>
      <c r="L28" s="51"/>
      <c r="M28" s="51"/>
      <c r="N28" s="51"/>
      <c r="O28" s="51"/>
      <c r="P28" s="52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2.5" customHeight="1">
      <c r="A29" s="47"/>
      <c r="B29" s="50"/>
      <c r="C29" s="50"/>
      <c r="D29" s="50"/>
      <c r="E29" s="50"/>
      <c r="F29" s="50"/>
      <c r="G29" s="50"/>
      <c r="H29" s="50"/>
      <c r="I29" s="8"/>
      <c r="J29" s="8"/>
      <c r="K29" s="51"/>
      <c r="L29" s="51"/>
      <c r="M29" s="51"/>
      <c r="N29" s="51"/>
      <c r="O29" s="51"/>
      <c r="P29" s="52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2.5" customHeight="1">
      <c r="A30" s="47"/>
      <c r="B30" s="50"/>
      <c r="C30" s="50"/>
      <c r="D30" s="50"/>
      <c r="E30" s="50"/>
      <c r="F30" s="50"/>
      <c r="G30" s="50"/>
      <c r="H30" s="50"/>
      <c r="I30" s="8"/>
      <c r="J30" s="8"/>
      <c r="K30" s="51"/>
      <c r="L30" s="51"/>
      <c r="M30" s="51"/>
      <c r="N30" s="51"/>
      <c r="O30" s="51"/>
      <c r="P30" s="52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2.5" customHeight="1">
      <c r="A31" s="47"/>
      <c r="B31" s="50"/>
      <c r="C31" s="50"/>
      <c r="D31" s="50"/>
      <c r="E31" s="50"/>
      <c r="F31" s="50"/>
      <c r="G31" s="50"/>
      <c r="H31" s="50"/>
      <c r="I31" s="8"/>
      <c r="J31" s="8"/>
      <c r="K31" s="51"/>
      <c r="L31" s="51"/>
      <c r="M31" s="51"/>
      <c r="N31" s="51"/>
      <c r="O31" s="51"/>
      <c r="P31" s="52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2.5" customHeight="1">
      <c r="A32" s="47"/>
      <c r="B32" s="50"/>
      <c r="C32" s="50"/>
      <c r="D32" s="50"/>
      <c r="E32" s="50"/>
      <c r="F32" s="50"/>
      <c r="G32" s="50"/>
      <c r="H32" s="50"/>
      <c r="I32" s="8"/>
      <c r="J32" s="8"/>
      <c r="K32" s="51"/>
      <c r="L32" s="51"/>
      <c r="M32" s="51"/>
      <c r="N32" s="51"/>
      <c r="O32" s="51"/>
      <c r="P32" s="52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2.5" customHeight="1">
      <c r="A33" s="47"/>
      <c r="B33" s="50"/>
      <c r="C33" s="50"/>
      <c r="D33" s="50"/>
      <c r="E33" s="50"/>
      <c r="F33" s="50"/>
      <c r="G33" s="50"/>
      <c r="H33" s="50"/>
      <c r="I33" s="8"/>
      <c r="J33" s="8"/>
      <c r="K33" s="51"/>
      <c r="L33" s="51"/>
      <c r="M33" s="51"/>
      <c r="N33" s="51"/>
      <c r="O33" s="51"/>
      <c r="P33" s="52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2.5" customHeight="1">
      <c r="A34" s="47"/>
      <c r="B34" s="50"/>
      <c r="C34" s="50"/>
      <c r="D34" s="50"/>
      <c r="E34" s="50"/>
      <c r="F34" s="50"/>
      <c r="G34" s="50"/>
      <c r="H34" s="50"/>
      <c r="I34" s="8"/>
      <c r="J34" s="8"/>
      <c r="K34" s="51"/>
      <c r="L34" s="51"/>
      <c r="M34" s="51"/>
      <c r="N34" s="51"/>
      <c r="O34" s="51"/>
      <c r="P34" s="52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2.5" customHeight="1">
      <c r="A35" s="47"/>
      <c r="B35" s="50"/>
      <c r="C35" s="50"/>
      <c r="D35" s="50"/>
      <c r="E35" s="50"/>
      <c r="F35" s="50"/>
      <c r="G35" s="50"/>
      <c r="H35" s="50"/>
      <c r="I35" s="8"/>
      <c r="J35" s="8"/>
      <c r="K35" s="51"/>
      <c r="L35" s="51"/>
      <c r="M35" s="51"/>
      <c r="N35" s="51"/>
      <c r="O35" s="51"/>
      <c r="P35" s="52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2.5" customHeight="1">
      <c r="A36" s="47"/>
      <c r="B36" s="50"/>
      <c r="C36" s="50"/>
      <c r="D36" s="50"/>
      <c r="E36" s="50"/>
      <c r="F36" s="50"/>
      <c r="G36" s="50"/>
      <c r="H36" s="50"/>
      <c r="I36" s="8"/>
      <c r="J36" s="8"/>
      <c r="K36" s="51"/>
      <c r="L36" s="51"/>
      <c r="M36" s="51"/>
      <c r="N36" s="51"/>
      <c r="O36" s="51"/>
      <c r="P36" s="5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2.5" customHeight="1">
      <c r="A37" s="47"/>
      <c r="B37" s="50"/>
      <c r="C37" s="50"/>
      <c r="D37" s="50"/>
      <c r="E37" s="50"/>
      <c r="F37" s="50"/>
      <c r="G37" s="50"/>
      <c r="H37" s="50"/>
      <c r="I37" s="8"/>
      <c r="J37" s="8"/>
      <c r="K37" s="51"/>
      <c r="L37" s="51"/>
      <c r="M37" s="51"/>
      <c r="N37" s="51"/>
      <c r="O37" s="51"/>
      <c r="P37" s="5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2.5" customHeight="1">
      <c r="A38" s="47"/>
      <c r="B38" s="50"/>
      <c r="C38" s="50"/>
      <c r="D38" s="50"/>
      <c r="E38" s="50"/>
      <c r="F38" s="50"/>
      <c r="G38" s="50"/>
      <c r="H38" s="50"/>
      <c r="I38" s="8"/>
      <c r="J38" s="8"/>
      <c r="K38" s="51"/>
      <c r="L38" s="51"/>
      <c r="M38" s="51"/>
      <c r="N38" s="51"/>
      <c r="O38" s="51"/>
      <c r="P38" s="52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2.5" customHeight="1">
      <c r="A39" s="47"/>
      <c r="B39" s="50"/>
      <c r="C39" s="50"/>
      <c r="D39" s="50"/>
      <c r="E39" s="50"/>
      <c r="F39" s="50"/>
      <c r="G39" s="50"/>
      <c r="H39" s="50"/>
      <c r="I39" s="8"/>
      <c r="J39" s="8"/>
      <c r="K39" s="51"/>
      <c r="L39" s="51"/>
      <c r="M39" s="51"/>
      <c r="N39" s="51"/>
      <c r="O39" s="51"/>
      <c r="P39" s="52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2.5" customHeight="1">
      <c r="A40" s="47"/>
      <c r="B40" s="50"/>
      <c r="C40" s="50"/>
      <c r="D40" s="50"/>
      <c r="E40" s="50"/>
      <c r="F40" s="50"/>
      <c r="G40" s="50"/>
      <c r="H40" s="50"/>
      <c r="I40" s="8"/>
      <c r="J40" s="8"/>
      <c r="K40" s="51"/>
      <c r="L40" s="51"/>
      <c r="M40" s="51"/>
      <c r="N40" s="51"/>
      <c r="O40" s="51"/>
      <c r="P40" s="52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2.5" customHeight="1">
      <c r="A41" s="47"/>
      <c r="B41" s="50"/>
      <c r="C41" s="50"/>
      <c r="D41" s="50"/>
      <c r="E41" s="50"/>
      <c r="F41" s="50"/>
      <c r="G41" s="50"/>
      <c r="H41" s="50"/>
      <c r="I41" s="8"/>
      <c r="J41" s="8"/>
      <c r="K41" s="51"/>
      <c r="L41" s="51"/>
      <c r="M41" s="51"/>
      <c r="N41" s="51"/>
      <c r="O41" s="51"/>
      <c r="P41" s="5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2.5" customHeight="1">
      <c r="A42" s="47"/>
      <c r="B42" s="50"/>
      <c r="C42" s="50"/>
      <c r="D42" s="50"/>
      <c r="E42" s="50"/>
      <c r="F42" s="50"/>
      <c r="G42" s="50"/>
      <c r="H42" s="50"/>
      <c r="I42" s="8"/>
      <c r="J42" s="8"/>
      <c r="K42" s="51"/>
      <c r="L42" s="51"/>
      <c r="M42" s="51"/>
      <c r="N42" s="51"/>
      <c r="O42" s="51"/>
      <c r="P42" s="5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2.5" customHeight="1">
      <c r="A43" s="47"/>
      <c r="B43" s="50"/>
      <c r="C43" s="50"/>
      <c r="D43" s="50"/>
      <c r="E43" s="50"/>
      <c r="F43" s="50"/>
      <c r="G43" s="53"/>
      <c r="H43" s="50"/>
      <c r="I43" s="8"/>
      <c r="J43" s="8"/>
      <c r="K43" s="51"/>
      <c r="L43" s="51"/>
      <c r="M43" s="51"/>
      <c r="N43" s="51"/>
      <c r="O43" s="51"/>
      <c r="P43" s="52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2.5" customHeight="1">
      <c r="A44" s="47"/>
      <c r="B44" s="50"/>
      <c r="C44" s="50"/>
      <c r="D44" s="50"/>
      <c r="E44" s="50"/>
      <c r="F44" s="50"/>
      <c r="G44" s="50"/>
      <c r="H44" s="50"/>
      <c r="I44" s="8"/>
      <c r="J44" s="8"/>
      <c r="K44" s="51"/>
      <c r="L44" s="51"/>
      <c r="M44" s="51"/>
      <c r="N44" s="51"/>
      <c r="O44" s="51"/>
      <c r="P44" s="52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2.5" customHeight="1">
      <c r="A45" s="8"/>
      <c r="B45" s="50"/>
      <c r="C45" s="50"/>
      <c r="D45" s="50"/>
      <c r="E45" s="50"/>
      <c r="F45" s="50"/>
      <c r="G45" s="50"/>
      <c r="H45" s="50"/>
      <c r="I45" s="8"/>
      <c r="J45" s="8"/>
      <c r="K45" s="51"/>
      <c r="L45" s="51"/>
      <c r="M45" s="51"/>
      <c r="N45" s="51"/>
      <c r="O45" s="51"/>
      <c r="P45" s="5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2.5" customHeight="1">
      <c r="A46" s="8"/>
      <c r="B46" s="50"/>
      <c r="C46" s="50"/>
      <c r="D46" s="50"/>
      <c r="E46" s="50"/>
      <c r="F46" s="50"/>
      <c r="G46" s="50"/>
      <c r="H46" s="50"/>
      <c r="I46" s="8"/>
      <c r="J46" s="8"/>
      <c r="K46" s="51"/>
      <c r="L46" s="51"/>
      <c r="M46" s="51"/>
      <c r="N46" s="51"/>
      <c r="O46" s="51"/>
      <c r="P46" s="52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2.5" customHeight="1">
      <c r="A47" s="8"/>
      <c r="B47" s="50"/>
      <c r="C47" s="50"/>
      <c r="D47" s="50"/>
      <c r="E47" s="50"/>
      <c r="F47" s="50"/>
      <c r="G47" s="50"/>
      <c r="H47" s="50"/>
      <c r="I47" s="8"/>
      <c r="J47" s="8"/>
      <c r="K47" s="51"/>
      <c r="L47" s="51"/>
      <c r="M47" s="51"/>
      <c r="N47" s="51"/>
      <c r="O47" s="51"/>
      <c r="P47" s="52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2.5" customHeight="1">
      <c r="A48" s="8"/>
      <c r="B48" s="50"/>
      <c r="C48" s="50"/>
      <c r="D48" s="47"/>
      <c r="E48" s="50"/>
      <c r="F48" s="50"/>
      <c r="G48" s="50"/>
      <c r="H48" s="50"/>
      <c r="I48" s="8"/>
      <c r="J48" s="8"/>
      <c r="K48" s="51"/>
      <c r="L48" s="51"/>
      <c r="M48" s="51"/>
      <c r="N48" s="51"/>
      <c r="O48" s="51"/>
      <c r="P48" s="52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2.5" customHeight="1">
      <c r="A49" s="8"/>
      <c r="B49" s="50"/>
      <c r="C49" s="50"/>
      <c r="D49" s="47"/>
      <c r="E49" s="50"/>
      <c r="F49" s="54"/>
      <c r="G49" s="50"/>
      <c r="H49" s="50"/>
      <c r="I49" s="8"/>
      <c r="J49" s="8"/>
      <c r="K49" s="51"/>
      <c r="L49" s="51"/>
      <c r="M49" s="51"/>
      <c r="N49" s="51"/>
      <c r="O49" s="51"/>
      <c r="P49" s="52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2.5" customHeight="1">
      <c r="A50" s="8"/>
      <c r="B50" s="50"/>
      <c r="C50" s="50"/>
      <c r="D50" s="47"/>
      <c r="E50" s="50"/>
      <c r="F50" s="50"/>
      <c r="G50" s="50"/>
      <c r="H50" s="50"/>
      <c r="I50" s="8"/>
      <c r="J50" s="8"/>
      <c r="K50" s="51"/>
      <c r="L50" s="51"/>
      <c r="M50" s="51"/>
      <c r="N50" s="51"/>
      <c r="O50" s="51"/>
      <c r="P50" s="52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2.5" customHeight="1">
      <c r="A51" s="8"/>
      <c r="B51" s="50"/>
      <c r="C51" s="50"/>
      <c r="D51" s="47"/>
      <c r="E51" s="50"/>
      <c r="F51" s="50"/>
      <c r="G51" s="50"/>
      <c r="H51" s="50"/>
      <c r="I51" s="8"/>
      <c r="J51" s="8"/>
      <c r="K51" s="51"/>
      <c r="L51" s="51"/>
      <c r="M51" s="51"/>
      <c r="N51" s="51"/>
      <c r="O51" s="51"/>
      <c r="P51" s="52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2.5" customHeight="1">
      <c r="A52" s="8"/>
      <c r="B52" s="55"/>
      <c r="C52" s="55"/>
      <c r="D52" s="55"/>
      <c r="E52" s="55"/>
      <c r="F52" s="55"/>
      <c r="G52" s="55"/>
      <c r="H52" s="55"/>
      <c r="I52" s="8"/>
      <c r="J52" s="8"/>
      <c r="K52" s="51"/>
      <c r="L52" s="51"/>
      <c r="M52" s="51"/>
      <c r="N52" s="51"/>
      <c r="O52" s="51"/>
      <c r="P52" s="52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2.5" customHeight="1">
      <c r="A53" s="8"/>
      <c r="B53" s="55"/>
      <c r="C53" s="55"/>
      <c r="D53" s="55"/>
      <c r="E53" s="55"/>
      <c r="F53" s="55"/>
      <c r="G53" s="55"/>
      <c r="H53" s="55"/>
      <c r="I53" s="8"/>
      <c r="J53" s="8"/>
      <c r="K53" s="51"/>
      <c r="L53" s="51"/>
      <c r="M53" s="51"/>
      <c r="N53" s="51"/>
      <c r="O53" s="51"/>
      <c r="P53" s="52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2.5" customHeight="1">
      <c r="A54" s="8"/>
      <c r="B54" s="55"/>
      <c r="C54" s="55"/>
      <c r="D54" s="55"/>
      <c r="E54" s="55"/>
      <c r="F54" s="55"/>
      <c r="G54" s="55"/>
      <c r="H54" s="55"/>
      <c r="I54" s="8"/>
      <c r="J54" s="8"/>
      <c r="K54" s="51"/>
      <c r="L54" s="51"/>
      <c r="M54" s="51"/>
      <c r="N54" s="51"/>
      <c r="O54" s="51"/>
      <c r="P54" s="5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2.5" customHeight="1">
      <c r="A55" s="8"/>
      <c r="B55" s="55"/>
      <c r="C55" s="55"/>
      <c r="D55" s="55"/>
      <c r="E55" s="55"/>
      <c r="F55" s="55"/>
      <c r="G55" s="55"/>
      <c r="H55" s="55"/>
      <c r="I55" s="8"/>
      <c r="J55" s="8"/>
      <c r="K55" s="51"/>
      <c r="L55" s="51"/>
      <c r="M55" s="51"/>
      <c r="N55" s="51"/>
      <c r="O55" s="51"/>
      <c r="P55" s="5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2.5" customHeight="1">
      <c r="A56" s="8"/>
      <c r="B56" s="55"/>
      <c r="C56" s="55"/>
      <c r="D56" s="55"/>
      <c r="E56" s="55"/>
      <c r="F56" s="55"/>
      <c r="G56" s="55"/>
      <c r="H56" s="55"/>
      <c r="I56" s="8"/>
      <c r="J56" s="8"/>
      <c r="K56" s="51"/>
      <c r="L56" s="51"/>
      <c r="M56" s="51"/>
      <c r="N56" s="51"/>
      <c r="O56" s="51"/>
      <c r="P56" s="52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2.5" customHeight="1">
      <c r="A57" s="8"/>
      <c r="B57" s="55"/>
      <c r="C57" s="55"/>
      <c r="D57" s="55"/>
      <c r="E57" s="55"/>
      <c r="F57" s="55"/>
      <c r="G57" s="55"/>
      <c r="H57" s="55"/>
      <c r="I57" s="8"/>
      <c r="J57" s="8"/>
      <c r="K57" s="51"/>
      <c r="L57" s="51"/>
      <c r="M57" s="51"/>
      <c r="N57" s="51"/>
      <c r="O57" s="51"/>
      <c r="P57" s="52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2.5" customHeight="1">
      <c r="A58" s="8"/>
      <c r="B58" s="55"/>
      <c r="C58" s="55"/>
      <c r="D58" s="55"/>
      <c r="E58" s="55"/>
      <c r="F58" s="55"/>
      <c r="G58" s="55"/>
      <c r="H58" s="55"/>
      <c r="I58" s="8"/>
      <c r="J58" s="8"/>
      <c r="K58" s="51"/>
      <c r="L58" s="51"/>
      <c r="M58" s="51"/>
      <c r="N58" s="51"/>
      <c r="O58" s="51"/>
      <c r="P58" s="52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2.5" customHeight="1">
      <c r="A59" s="8"/>
      <c r="B59" s="47"/>
      <c r="C59" s="47"/>
      <c r="D59" s="47"/>
      <c r="E59" s="47"/>
      <c r="F59" s="47"/>
      <c r="G59" s="47"/>
      <c r="H59" s="47"/>
      <c r="I59" s="8"/>
      <c r="J59" s="8"/>
      <c r="K59" s="51"/>
      <c r="L59" s="51"/>
      <c r="M59" s="51"/>
      <c r="N59" s="51"/>
      <c r="O59" s="51"/>
      <c r="P59" s="52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2.5" customHeight="1">
      <c r="A60" s="8"/>
      <c r="B60" s="47"/>
      <c r="C60" s="47"/>
      <c r="D60" s="47"/>
      <c r="E60" s="47"/>
      <c r="F60" s="47"/>
      <c r="G60" s="47"/>
      <c r="H60" s="47"/>
      <c r="I60" s="8"/>
      <c r="J60" s="8"/>
      <c r="K60" s="51"/>
      <c r="L60" s="51"/>
      <c r="M60" s="51"/>
      <c r="N60" s="51"/>
      <c r="O60" s="51"/>
      <c r="P60" s="52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2.5" customHeight="1">
      <c r="A61" s="8"/>
      <c r="B61" s="47"/>
      <c r="C61" s="47"/>
      <c r="D61" s="47"/>
      <c r="E61" s="47"/>
      <c r="F61" s="47"/>
      <c r="G61" s="47"/>
      <c r="H61" s="47"/>
      <c r="I61" s="8"/>
      <c r="J61" s="8"/>
      <c r="K61" s="51"/>
      <c r="L61" s="51"/>
      <c r="M61" s="51"/>
      <c r="N61" s="51"/>
      <c r="O61" s="51"/>
      <c r="P61" s="52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2.5" customHeight="1">
      <c r="A62" s="8"/>
      <c r="B62" s="47"/>
      <c r="C62" s="47"/>
      <c r="D62" s="47"/>
      <c r="E62" s="47"/>
      <c r="F62" s="47"/>
      <c r="G62" s="47"/>
      <c r="H62" s="47"/>
      <c r="I62" s="8"/>
      <c r="J62" s="8"/>
      <c r="K62" s="51"/>
      <c r="L62" s="51"/>
      <c r="M62" s="51"/>
      <c r="N62" s="51"/>
      <c r="O62" s="51"/>
      <c r="P62" s="52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2.5" customHeight="1">
      <c r="A63" s="8"/>
      <c r="B63" s="47"/>
      <c r="C63" s="47"/>
      <c r="D63" s="47"/>
      <c r="E63" s="47"/>
      <c r="F63" s="47"/>
      <c r="G63" s="47"/>
      <c r="H63" s="47"/>
      <c r="I63" s="8"/>
      <c r="J63" s="8"/>
      <c r="K63" s="51"/>
      <c r="L63" s="51"/>
      <c r="M63" s="51"/>
      <c r="N63" s="51"/>
      <c r="O63" s="51"/>
      <c r="P63" s="52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2.5" customHeight="1">
      <c r="A64" s="8"/>
      <c r="B64" s="47"/>
      <c r="C64" s="47"/>
      <c r="D64" s="47"/>
      <c r="E64" s="47"/>
      <c r="F64" s="47"/>
      <c r="G64" s="47"/>
      <c r="H64" s="47"/>
      <c r="I64" s="8"/>
      <c r="J64" s="8"/>
      <c r="K64" s="51"/>
      <c r="L64" s="51"/>
      <c r="M64" s="51"/>
      <c r="N64" s="51"/>
      <c r="O64" s="51"/>
      <c r="P64" s="5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2.5" customHeight="1">
      <c r="A65" s="8"/>
      <c r="B65" s="47"/>
      <c r="C65" s="47"/>
      <c r="D65" s="47"/>
      <c r="E65" s="47"/>
      <c r="F65" s="47"/>
      <c r="G65" s="47"/>
      <c r="H65" s="47"/>
      <c r="I65" s="8"/>
      <c r="J65" s="8"/>
      <c r="K65" s="51"/>
      <c r="L65" s="51"/>
      <c r="M65" s="51"/>
      <c r="N65" s="51"/>
      <c r="O65" s="51"/>
      <c r="P65" s="52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2.5" customHeight="1">
      <c r="A66" s="8"/>
      <c r="B66" s="47"/>
      <c r="C66" s="47"/>
      <c r="D66" s="47"/>
      <c r="E66" s="47"/>
      <c r="F66" s="47"/>
      <c r="G66" s="47"/>
      <c r="H66" s="47"/>
      <c r="I66" s="8"/>
      <c r="J66" s="8"/>
      <c r="K66" s="51"/>
      <c r="L66" s="51"/>
      <c r="M66" s="51"/>
      <c r="N66" s="51"/>
      <c r="O66" s="51"/>
      <c r="P66" s="52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2.5" customHeight="1">
      <c r="A67" s="8"/>
      <c r="B67" s="47"/>
      <c r="C67" s="47"/>
      <c r="D67" s="47"/>
      <c r="E67" s="47"/>
      <c r="F67" s="47"/>
      <c r="G67" s="47"/>
      <c r="H67" s="47"/>
      <c r="I67" s="8"/>
      <c r="J67" s="8"/>
      <c r="K67" s="51"/>
      <c r="L67" s="51"/>
      <c r="M67" s="51"/>
      <c r="N67" s="51"/>
      <c r="O67" s="51"/>
      <c r="P67" s="52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2.5" customHeight="1">
      <c r="A68" s="8"/>
      <c r="B68" s="47"/>
      <c r="C68" s="47"/>
      <c r="D68" s="47"/>
      <c r="E68" s="47"/>
      <c r="F68" s="47"/>
      <c r="G68" s="47"/>
      <c r="H68" s="47"/>
      <c r="I68" s="8"/>
      <c r="J68" s="8"/>
      <c r="K68" s="51"/>
      <c r="L68" s="51"/>
      <c r="M68" s="51"/>
      <c r="N68" s="51"/>
      <c r="O68" s="51"/>
      <c r="P68" s="52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2.5" customHeight="1">
      <c r="A69" s="8"/>
      <c r="B69" s="56"/>
      <c r="C69" s="57"/>
      <c r="D69" s="57"/>
      <c r="E69" s="57"/>
      <c r="F69" s="57"/>
      <c r="G69" s="58"/>
      <c r="H69" s="59"/>
      <c r="I69" s="8"/>
      <c r="J69" s="8"/>
      <c r="K69" s="51"/>
      <c r="L69" s="51"/>
      <c r="M69" s="51"/>
      <c r="N69" s="51"/>
      <c r="O69" s="51"/>
      <c r="P69" s="52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2.5" customHeight="1">
      <c r="A70" s="11"/>
      <c r="B70" s="8"/>
      <c r="C70" s="8"/>
      <c r="D70" s="8"/>
      <c r="E70" s="8"/>
      <c r="F70" s="8"/>
      <c r="G70" s="8"/>
      <c r="H70" s="8"/>
      <c r="I70" s="8"/>
      <c r="J70" s="8"/>
      <c r="K70" s="51"/>
      <c r="L70" s="51"/>
      <c r="M70" s="51"/>
      <c r="N70" s="51"/>
      <c r="O70" s="51"/>
      <c r="P70" s="52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2.5" customHeight="1">
      <c r="A71" s="11"/>
      <c r="B71" s="8"/>
      <c r="C71" s="8"/>
      <c r="D71" s="8"/>
      <c r="E71" s="8"/>
      <c r="F71" s="8"/>
      <c r="G71" s="8"/>
      <c r="H71" s="8"/>
      <c r="I71" s="8"/>
      <c r="J71" s="8"/>
      <c r="K71" s="51"/>
      <c r="L71" s="51"/>
      <c r="M71" s="51"/>
      <c r="N71" s="51"/>
      <c r="O71" s="51"/>
      <c r="P71" s="52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2.5" customHeight="1">
      <c r="A72" s="11"/>
      <c r="B72" s="8"/>
      <c r="C72" s="8"/>
      <c r="D72" s="8"/>
      <c r="E72" s="8"/>
      <c r="F72" s="8"/>
      <c r="G72" s="8"/>
      <c r="H72" s="8"/>
      <c r="I72" s="8"/>
      <c r="J72" s="8"/>
      <c r="K72" s="51"/>
      <c r="L72" s="51"/>
      <c r="M72" s="51"/>
      <c r="N72" s="51"/>
      <c r="O72" s="51"/>
      <c r="P72" s="5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2.5" customHeight="1">
      <c r="A73" s="11"/>
      <c r="B73" s="8"/>
      <c r="C73" s="8"/>
      <c r="D73" s="8"/>
      <c r="E73" s="8"/>
      <c r="F73" s="8"/>
      <c r="G73" s="8"/>
      <c r="H73" s="8"/>
      <c r="I73" s="8"/>
      <c r="J73" s="8"/>
      <c r="K73" s="51"/>
      <c r="L73" s="51"/>
      <c r="M73" s="51"/>
      <c r="N73" s="51"/>
      <c r="O73" s="51"/>
      <c r="P73" s="52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2.5" customHeight="1">
      <c r="A74" s="11"/>
      <c r="B74" s="8"/>
      <c r="C74" s="8"/>
      <c r="D74" s="8"/>
      <c r="E74" s="8"/>
      <c r="F74" s="8"/>
      <c r="G74" s="8"/>
      <c r="H74" s="8"/>
      <c r="I74" s="8"/>
      <c r="J74" s="8"/>
      <c r="K74" s="51"/>
      <c r="L74" s="51"/>
      <c r="M74" s="51"/>
      <c r="N74" s="51"/>
      <c r="O74" s="51"/>
      <c r="P74" s="52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2.5" customHeight="1">
      <c r="A75" s="11"/>
      <c r="B75" s="8"/>
      <c r="C75" s="8"/>
      <c r="D75" s="8"/>
      <c r="E75" s="8"/>
      <c r="F75" s="8"/>
      <c r="G75" s="8"/>
      <c r="H75" s="8"/>
      <c r="I75" s="8"/>
      <c r="J75" s="8"/>
      <c r="K75" s="51"/>
      <c r="L75" s="51"/>
      <c r="M75" s="51"/>
      <c r="N75" s="51"/>
      <c r="O75" s="51"/>
      <c r="P75" s="52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2.5" customHeight="1">
      <c r="A76" s="11"/>
      <c r="B76" s="8"/>
      <c r="C76" s="8"/>
      <c r="D76" s="8"/>
      <c r="E76" s="8"/>
      <c r="F76" s="8"/>
      <c r="G76" s="8"/>
      <c r="H76" s="8"/>
      <c r="I76" s="8"/>
      <c r="J76" s="8"/>
      <c r="K76" s="51"/>
      <c r="L76" s="51"/>
      <c r="M76" s="51"/>
      <c r="N76" s="51"/>
      <c r="O76" s="51"/>
      <c r="P76" s="52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2.5" customHeight="1">
      <c r="A77" s="11"/>
      <c r="B77" s="8"/>
      <c r="C77" s="8"/>
      <c r="D77" s="8"/>
      <c r="E77" s="8"/>
      <c r="F77" s="8"/>
      <c r="G77" s="8"/>
      <c r="H77" s="8"/>
      <c r="I77" s="8"/>
      <c r="J77" s="8"/>
      <c r="K77" s="51"/>
      <c r="L77" s="51"/>
      <c r="M77" s="51"/>
      <c r="N77" s="51"/>
      <c r="O77" s="51"/>
      <c r="P77" s="52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2.5" customHeight="1">
      <c r="A78" s="11"/>
      <c r="B78" s="8"/>
      <c r="C78" s="8"/>
      <c r="D78" s="8"/>
      <c r="E78" s="8"/>
      <c r="F78" s="8"/>
      <c r="G78" s="8"/>
      <c r="H78" s="8"/>
      <c r="I78" s="8"/>
      <c r="J78" s="8"/>
      <c r="K78" s="51"/>
      <c r="L78" s="51"/>
      <c r="M78" s="51"/>
      <c r="N78" s="51"/>
      <c r="O78" s="51"/>
      <c r="P78" s="52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2.5" customHeight="1">
      <c r="A79" s="11"/>
      <c r="B79" s="8"/>
      <c r="C79" s="8"/>
      <c r="D79" s="8"/>
      <c r="E79" s="8"/>
      <c r="F79" s="8"/>
      <c r="G79" s="8"/>
      <c r="H79" s="8"/>
      <c r="I79" s="8"/>
      <c r="J79" s="8"/>
      <c r="K79" s="51"/>
      <c r="L79" s="51"/>
      <c r="M79" s="51"/>
      <c r="N79" s="51"/>
      <c r="O79" s="51"/>
      <c r="P79" s="52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2.5" customHeight="1">
      <c r="A80" s="11"/>
      <c r="B80" s="8"/>
      <c r="C80" s="8"/>
      <c r="D80" s="8"/>
      <c r="E80" s="8"/>
      <c r="F80" s="8"/>
      <c r="G80" s="8"/>
      <c r="H80" s="8"/>
      <c r="I80" s="8"/>
      <c r="J80" s="8"/>
      <c r="K80" s="51"/>
      <c r="L80" s="51"/>
      <c r="M80" s="51"/>
      <c r="N80" s="51"/>
      <c r="O80" s="51"/>
      <c r="P80" s="52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2.5" customHeight="1">
      <c r="A81" s="11"/>
      <c r="B81" s="8"/>
      <c r="C81" s="8"/>
      <c r="D81" s="8"/>
      <c r="E81" s="8"/>
      <c r="F81" s="8"/>
      <c r="G81" s="8"/>
      <c r="H81" s="8"/>
      <c r="I81" s="8"/>
      <c r="J81" s="8"/>
      <c r="K81" s="51"/>
      <c r="L81" s="51"/>
      <c r="M81" s="51"/>
      <c r="N81" s="51"/>
      <c r="O81" s="51"/>
      <c r="P81" s="52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2.5" customHeight="1">
      <c r="A82" s="11"/>
      <c r="B82" s="8"/>
      <c r="C82" s="8"/>
      <c r="D82" s="8"/>
      <c r="E82" s="8"/>
      <c r="F82" s="8"/>
      <c r="G82" s="8"/>
      <c r="H82" s="8"/>
      <c r="I82" s="8"/>
      <c r="J82" s="8"/>
      <c r="K82" s="51"/>
      <c r="L82" s="51"/>
      <c r="M82" s="51"/>
      <c r="N82" s="51"/>
      <c r="O82" s="51"/>
      <c r="P82" s="52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2.5" customHeight="1">
      <c r="A83" s="11"/>
      <c r="B83" s="8"/>
      <c r="C83" s="8"/>
      <c r="D83" s="8"/>
      <c r="E83" s="8"/>
      <c r="F83" s="8"/>
      <c r="G83" s="8"/>
      <c r="H83" s="8"/>
      <c r="I83" s="8"/>
      <c r="J83" s="8"/>
      <c r="K83" s="51"/>
      <c r="L83" s="51"/>
      <c r="M83" s="51"/>
      <c r="N83" s="51"/>
      <c r="O83" s="51"/>
      <c r="P83" s="52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2.5" customHeight="1">
      <c r="A84" s="11"/>
      <c r="B84" s="8"/>
      <c r="C84" s="8"/>
      <c r="D84" s="8"/>
      <c r="E84" s="8"/>
      <c r="F84" s="8"/>
      <c r="G84" s="8"/>
      <c r="H84" s="8"/>
      <c r="I84" s="8"/>
      <c r="J84" s="8"/>
      <c r="K84" s="51"/>
      <c r="L84" s="51"/>
      <c r="M84" s="51"/>
      <c r="N84" s="51"/>
      <c r="O84" s="51"/>
      <c r="P84" s="5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2.5" customHeight="1">
      <c r="A85" s="11"/>
      <c r="B85" s="8"/>
      <c r="C85" s="8"/>
      <c r="D85" s="8"/>
      <c r="E85" s="8"/>
      <c r="F85" s="8"/>
      <c r="G85" s="8"/>
      <c r="H85" s="8"/>
      <c r="I85" s="8"/>
      <c r="J85" s="8"/>
      <c r="K85" s="51"/>
      <c r="L85" s="51"/>
      <c r="M85" s="51"/>
      <c r="N85" s="51"/>
      <c r="O85" s="51"/>
      <c r="P85" s="52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2.5" customHeight="1">
      <c r="A86" s="11"/>
      <c r="B86" s="8"/>
      <c r="C86" s="8"/>
      <c r="D86" s="8"/>
      <c r="E86" s="8"/>
      <c r="F86" s="8"/>
      <c r="G86" s="8"/>
      <c r="H86" s="8"/>
      <c r="I86" s="8"/>
      <c r="J86" s="8"/>
      <c r="K86" s="51"/>
      <c r="L86" s="51"/>
      <c r="M86" s="51"/>
      <c r="N86" s="51"/>
      <c r="O86" s="51"/>
      <c r="P86" s="52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2.5" customHeight="1">
      <c r="A87" s="11"/>
      <c r="B87" s="8"/>
      <c r="C87" s="8"/>
      <c r="D87" s="8"/>
      <c r="E87" s="8"/>
      <c r="F87" s="8"/>
      <c r="G87" s="8"/>
      <c r="H87" s="8"/>
      <c r="I87" s="8"/>
      <c r="J87" s="8"/>
      <c r="K87" s="51"/>
      <c r="L87" s="51"/>
      <c r="M87" s="51"/>
      <c r="N87" s="51"/>
      <c r="O87" s="51"/>
      <c r="P87" s="52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2.5" customHeight="1">
      <c r="A88" s="11"/>
      <c r="B88" s="8"/>
      <c r="C88" s="8"/>
      <c r="D88" s="8"/>
      <c r="E88" s="8"/>
      <c r="F88" s="8"/>
      <c r="G88" s="8"/>
      <c r="H88" s="8"/>
      <c r="I88" s="8"/>
      <c r="J88" s="8"/>
      <c r="K88" s="51"/>
      <c r="L88" s="51"/>
      <c r="M88" s="51"/>
      <c r="N88" s="51"/>
      <c r="O88" s="51"/>
      <c r="P88" s="5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2.5" customHeight="1">
      <c r="A89" s="11"/>
      <c r="B89" s="8"/>
      <c r="C89" s="8"/>
      <c r="D89" s="8"/>
      <c r="E89" s="8"/>
      <c r="F89" s="8"/>
      <c r="G89" s="8"/>
      <c r="H89" s="8"/>
      <c r="I89" s="8"/>
      <c r="J89" s="8"/>
      <c r="K89" s="51"/>
      <c r="L89" s="51"/>
      <c r="M89" s="51"/>
      <c r="N89" s="51"/>
      <c r="O89" s="51"/>
      <c r="P89" s="52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2.5" customHeight="1">
      <c r="A90" s="11"/>
      <c r="B90" s="8"/>
      <c r="C90" s="8"/>
      <c r="D90" s="8"/>
      <c r="E90" s="8"/>
      <c r="F90" s="8"/>
      <c r="G90" s="8"/>
      <c r="H90" s="8"/>
      <c r="I90" s="8"/>
      <c r="J90" s="8"/>
      <c r="K90" s="51"/>
      <c r="L90" s="51"/>
      <c r="M90" s="51"/>
      <c r="N90" s="51"/>
      <c r="O90" s="51"/>
      <c r="P90" s="52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2.5" customHeight="1">
      <c r="A91" s="11"/>
      <c r="B91" s="8"/>
      <c r="C91" s="8"/>
      <c r="D91" s="8"/>
      <c r="E91" s="8"/>
      <c r="F91" s="8"/>
      <c r="G91" s="8"/>
      <c r="H91" s="8"/>
      <c r="I91" s="8"/>
      <c r="J91" s="8"/>
      <c r="K91" s="51"/>
      <c r="L91" s="51"/>
      <c r="M91" s="51"/>
      <c r="N91" s="51"/>
      <c r="O91" s="51"/>
      <c r="P91" s="52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2.5" customHeight="1">
      <c r="A92" s="11"/>
      <c r="B92" s="8"/>
      <c r="C92" s="8"/>
      <c r="D92" s="8"/>
      <c r="E92" s="8"/>
      <c r="F92" s="8"/>
      <c r="G92" s="8"/>
      <c r="H92" s="8"/>
      <c r="I92" s="8"/>
      <c r="J92" s="8"/>
      <c r="K92" s="51"/>
      <c r="L92" s="51"/>
      <c r="M92" s="51"/>
      <c r="N92" s="51"/>
      <c r="O92" s="51"/>
      <c r="P92" s="5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2.5" customHeight="1">
      <c r="A93" s="11"/>
      <c r="B93" s="8"/>
      <c r="C93" s="8"/>
      <c r="D93" s="8"/>
      <c r="E93" s="8"/>
      <c r="F93" s="8"/>
      <c r="G93" s="8"/>
      <c r="H93" s="8"/>
      <c r="I93" s="8"/>
      <c r="J93" s="8"/>
      <c r="K93" s="51"/>
      <c r="L93" s="51"/>
      <c r="M93" s="51"/>
      <c r="N93" s="51"/>
      <c r="O93" s="51"/>
      <c r="P93" s="52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2.5" customHeight="1">
      <c r="A94" s="11"/>
      <c r="B94" s="8"/>
      <c r="C94" s="8"/>
      <c r="D94" s="8"/>
      <c r="E94" s="8"/>
      <c r="F94" s="8"/>
      <c r="G94" s="8"/>
      <c r="H94" s="8"/>
      <c r="I94" s="8"/>
      <c r="J94" s="8"/>
      <c r="K94" s="51"/>
      <c r="L94" s="51"/>
      <c r="M94" s="51"/>
      <c r="N94" s="51"/>
      <c r="O94" s="51"/>
      <c r="P94" s="5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2.5" customHeight="1">
      <c r="A95" s="11"/>
      <c r="B95" s="8"/>
      <c r="C95" s="8"/>
      <c r="D95" s="8"/>
      <c r="E95" s="8"/>
      <c r="F95" s="8"/>
      <c r="G95" s="8"/>
      <c r="H95" s="8"/>
      <c r="I95" s="8"/>
      <c r="J95" s="8"/>
      <c r="K95" s="51"/>
      <c r="L95" s="51"/>
      <c r="M95" s="51"/>
      <c r="N95" s="51"/>
      <c r="O95" s="51"/>
      <c r="P95" s="52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2.5" customHeight="1">
      <c r="A96" s="11"/>
      <c r="B96" s="8"/>
      <c r="C96" s="8"/>
      <c r="D96" s="8"/>
      <c r="E96" s="8"/>
      <c r="F96" s="8"/>
      <c r="G96" s="8"/>
      <c r="H96" s="8"/>
      <c r="I96" s="8"/>
      <c r="J96" s="8"/>
      <c r="K96" s="51"/>
      <c r="L96" s="51"/>
      <c r="M96" s="51"/>
      <c r="N96" s="51"/>
      <c r="O96" s="51"/>
      <c r="P96" s="52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2.5" customHeight="1">
      <c r="A97" s="11"/>
      <c r="B97" s="8"/>
      <c r="C97" s="8"/>
      <c r="D97" s="8"/>
      <c r="E97" s="8"/>
      <c r="F97" s="8"/>
      <c r="G97" s="8"/>
      <c r="H97" s="8"/>
      <c r="I97" s="8"/>
      <c r="J97" s="8"/>
      <c r="K97" s="51"/>
      <c r="L97" s="51"/>
      <c r="M97" s="51"/>
      <c r="N97" s="51"/>
      <c r="O97" s="51"/>
      <c r="P97" s="5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2.5" customHeight="1">
      <c r="A98" s="11"/>
      <c r="B98" s="8"/>
      <c r="C98" s="8"/>
      <c r="D98" s="8"/>
      <c r="E98" s="8"/>
      <c r="F98" s="8"/>
      <c r="G98" s="8"/>
      <c r="H98" s="8"/>
      <c r="I98" s="8"/>
      <c r="J98" s="8"/>
      <c r="K98" s="51"/>
      <c r="L98" s="51"/>
      <c r="M98" s="51"/>
      <c r="N98" s="51"/>
      <c r="O98" s="51"/>
      <c r="P98" s="5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2.5" customHeight="1">
      <c r="A99" s="11"/>
      <c r="B99" s="8"/>
      <c r="C99" s="8"/>
      <c r="D99" s="8"/>
      <c r="E99" s="8"/>
      <c r="F99" s="8"/>
      <c r="G99" s="8"/>
      <c r="H99" s="8"/>
      <c r="I99" s="8"/>
      <c r="J99" s="8"/>
      <c r="K99" s="51"/>
      <c r="L99" s="51"/>
      <c r="M99" s="51"/>
      <c r="N99" s="51"/>
      <c r="O99" s="51"/>
      <c r="P99" s="5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2.5" customHeight="1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51"/>
      <c r="L100" s="51"/>
      <c r="M100" s="51"/>
      <c r="N100" s="51"/>
      <c r="O100" s="51"/>
      <c r="P100" s="5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2.5" customHeight="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51"/>
      <c r="L101" s="51"/>
      <c r="M101" s="51"/>
      <c r="N101" s="51"/>
      <c r="O101" s="51"/>
      <c r="P101" s="5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2.5" customHeight="1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51"/>
      <c r="L102" s="51"/>
      <c r="M102" s="51"/>
      <c r="N102" s="51"/>
      <c r="O102" s="51"/>
      <c r="P102" s="5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2.5" customHeight="1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51"/>
      <c r="L103" s="51"/>
      <c r="M103" s="51"/>
      <c r="N103" s="51"/>
      <c r="O103" s="51"/>
      <c r="P103" s="5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2.5" customHeight="1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51"/>
      <c r="L104" s="51"/>
      <c r="M104" s="51"/>
      <c r="N104" s="51"/>
      <c r="O104" s="51"/>
      <c r="P104" s="52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2.5" customHeight="1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51"/>
      <c r="L105" s="51"/>
      <c r="M105" s="51"/>
      <c r="N105" s="51"/>
      <c r="O105" s="51"/>
      <c r="P105" s="52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2.5" customHeight="1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51"/>
      <c r="L106" s="51"/>
      <c r="M106" s="51"/>
      <c r="N106" s="51"/>
      <c r="O106" s="51"/>
      <c r="P106" s="52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2.5" customHeight="1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51"/>
      <c r="L107" s="51"/>
      <c r="M107" s="51"/>
      <c r="N107" s="51"/>
      <c r="O107" s="51"/>
      <c r="P107" s="52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2.5" customHeight="1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51"/>
      <c r="L108" s="51"/>
      <c r="M108" s="51"/>
      <c r="N108" s="51"/>
      <c r="O108" s="51"/>
      <c r="P108" s="52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2.5" customHeight="1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51"/>
      <c r="L109" s="51"/>
      <c r="M109" s="51"/>
      <c r="N109" s="51"/>
      <c r="O109" s="51"/>
      <c r="P109" s="5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2.5" customHeight="1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51"/>
      <c r="L110" s="51"/>
      <c r="M110" s="51"/>
      <c r="N110" s="51"/>
      <c r="O110" s="51"/>
      <c r="P110" s="52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2.5" customHeight="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51"/>
      <c r="L111" s="51"/>
      <c r="M111" s="51"/>
      <c r="N111" s="51"/>
      <c r="O111" s="51"/>
      <c r="P111" s="52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2.5" customHeight="1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51"/>
      <c r="L112" s="51"/>
      <c r="M112" s="51"/>
      <c r="N112" s="51"/>
      <c r="O112" s="51"/>
      <c r="P112" s="52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2.5" customHeight="1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51"/>
      <c r="L113" s="51"/>
      <c r="M113" s="51"/>
      <c r="N113" s="51"/>
      <c r="O113" s="51"/>
      <c r="P113" s="52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2.5" customHeight="1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51"/>
      <c r="L114" s="51"/>
      <c r="M114" s="51"/>
      <c r="N114" s="51"/>
      <c r="O114" s="51"/>
      <c r="P114" s="52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2.5" customHeight="1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51"/>
      <c r="L115" s="51"/>
      <c r="M115" s="51"/>
      <c r="N115" s="51"/>
      <c r="O115" s="51"/>
      <c r="P115" s="52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2.5" customHeight="1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51"/>
      <c r="L116" s="51"/>
      <c r="M116" s="51"/>
      <c r="N116" s="51"/>
      <c r="O116" s="51"/>
      <c r="P116" s="52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2.5" customHeight="1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51"/>
      <c r="L117" s="51"/>
      <c r="M117" s="51"/>
      <c r="N117" s="51"/>
      <c r="O117" s="51"/>
      <c r="P117" s="52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2.5" customHeight="1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51"/>
      <c r="L118" s="51"/>
      <c r="M118" s="51"/>
      <c r="N118" s="51"/>
      <c r="O118" s="51"/>
      <c r="P118" s="52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2.5" customHeight="1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51"/>
      <c r="L119" s="51"/>
      <c r="M119" s="51"/>
      <c r="N119" s="51"/>
      <c r="O119" s="51"/>
      <c r="P119" s="52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2.5" customHeight="1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51"/>
      <c r="L120" s="51"/>
      <c r="M120" s="51"/>
      <c r="N120" s="51"/>
      <c r="O120" s="51"/>
      <c r="P120" s="5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2.5" customHeight="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51"/>
      <c r="L121" s="51"/>
      <c r="M121" s="51"/>
      <c r="N121" s="51"/>
      <c r="O121" s="51"/>
      <c r="P121" s="52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2.5" customHeight="1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51"/>
      <c r="L122" s="51"/>
      <c r="M122" s="51"/>
      <c r="N122" s="51"/>
      <c r="O122" s="51"/>
      <c r="P122" s="52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2.5" customHeight="1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51"/>
      <c r="L123" s="51"/>
      <c r="M123" s="51"/>
      <c r="N123" s="51"/>
      <c r="O123" s="51"/>
      <c r="P123" s="52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2.5" customHeight="1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51"/>
      <c r="L124" s="51"/>
      <c r="M124" s="51"/>
      <c r="N124" s="51"/>
      <c r="O124" s="51"/>
      <c r="P124" s="5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2.5" customHeight="1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51"/>
      <c r="L125" s="51"/>
      <c r="M125" s="51"/>
      <c r="N125" s="51"/>
      <c r="O125" s="51"/>
      <c r="P125" s="52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2.5" customHeight="1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51"/>
      <c r="L126" s="51"/>
      <c r="M126" s="51"/>
      <c r="N126" s="51"/>
      <c r="O126" s="51"/>
      <c r="P126" s="52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2.5" customHeight="1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51"/>
      <c r="L127" s="51"/>
      <c r="M127" s="51"/>
      <c r="N127" s="51"/>
      <c r="O127" s="51"/>
      <c r="P127" s="52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2.5" customHeight="1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51"/>
      <c r="L128" s="51"/>
      <c r="M128" s="51"/>
      <c r="N128" s="51"/>
      <c r="O128" s="51"/>
      <c r="P128" s="52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2.5" customHeight="1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51"/>
      <c r="L129" s="51"/>
      <c r="M129" s="51"/>
      <c r="N129" s="51"/>
      <c r="O129" s="51"/>
      <c r="P129" s="52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2.5" customHeight="1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51"/>
      <c r="L130" s="51"/>
      <c r="M130" s="51"/>
      <c r="N130" s="51"/>
      <c r="O130" s="51"/>
      <c r="P130" s="52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2.5" customHeight="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51"/>
      <c r="L131" s="51"/>
      <c r="M131" s="51"/>
      <c r="N131" s="51"/>
      <c r="O131" s="51"/>
      <c r="P131" s="52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2.5" customHeight="1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51"/>
      <c r="L132" s="51"/>
      <c r="M132" s="51"/>
      <c r="N132" s="51"/>
      <c r="O132" s="51"/>
      <c r="P132" s="52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2.5" customHeight="1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51"/>
      <c r="L133" s="51"/>
      <c r="M133" s="51"/>
      <c r="N133" s="51"/>
      <c r="O133" s="51"/>
      <c r="P133" s="52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2.5" customHeight="1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51"/>
      <c r="L134" s="51"/>
      <c r="M134" s="51"/>
      <c r="N134" s="51"/>
      <c r="O134" s="51"/>
      <c r="P134" s="52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2.5" customHeight="1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51"/>
      <c r="L135" s="51"/>
      <c r="M135" s="51"/>
      <c r="N135" s="51"/>
      <c r="O135" s="51"/>
      <c r="P135" s="52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2.5" customHeight="1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51"/>
      <c r="L136" s="51"/>
      <c r="M136" s="51"/>
      <c r="N136" s="51"/>
      <c r="O136" s="51"/>
      <c r="P136" s="52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2.5" customHeight="1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51"/>
      <c r="L137" s="51"/>
      <c r="M137" s="51"/>
      <c r="N137" s="51"/>
      <c r="O137" s="51"/>
      <c r="P137" s="52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2.5" customHeight="1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51"/>
      <c r="L138" s="51"/>
      <c r="M138" s="51"/>
      <c r="N138" s="51"/>
      <c r="O138" s="51"/>
      <c r="P138" s="5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2.5" customHeight="1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51"/>
      <c r="L139" s="51"/>
      <c r="M139" s="51"/>
      <c r="N139" s="51"/>
      <c r="O139" s="51"/>
      <c r="P139" s="5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2.5" customHeight="1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51"/>
      <c r="L140" s="51"/>
      <c r="M140" s="51"/>
      <c r="N140" s="51"/>
      <c r="O140" s="51"/>
      <c r="P140" s="52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2.5" customHeight="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51"/>
      <c r="L141" s="51"/>
      <c r="M141" s="51"/>
      <c r="N141" s="51"/>
      <c r="O141" s="51"/>
      <c r="P141" s="52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2.5" customHeight="1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51"/>
      <c r="L142" s="51"/>
      <c r="M142" s="51"/>
      <c r="N142" s="51"/>
      <c r="O142" s="51"/>
      <c r="P142" s="52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2.5" customHeight="1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51"/>
      <c r="L143" s="51"/>
      <c r="M143" s="51"/>
      <c r="N143" s="51"/>
      <c r="O143" s="51"/>
      <c r="P143" s="5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2.5" customHeight="1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51"/>
      <c r="L144" s="51"/>
      <c r="M144" s="51"/>
      <c r="N144" s="51"/>
      <c r="O144" s="51"/>
      <c r="P144" s="52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2.5" customHeight="1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51"/>
      <c r="L145" s="51"/>
      <c r="M145" s="51"/>
      <c r="N145" s="51"/>
      <c r="O145" s="51"/>
      <c r="P145" s="52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2.5" customHeight="1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51"/>
      <c r="L146" s="51"/>
      <c r="M146" s="51"/>
      <c r="N146" s="51"/>
      <c r="O146" s="51"/>
      <c r="P146" s="52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2.5" customHeight="1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51"/>
      <c r="L147" s="51"/>
      <c r="M147" s="51"/>
      <c r="N147" s="51"/>
      <c r="O147" s="51"/>
      <c r="P147" s="52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2.5" customHeight="1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51"/>
      <c r="L148" s="51"/>
      <c r="M148" s="51"/>
      <c r="N148" s="51"/>
      <c r="O148" s="51"/>
      <c r="P148" s="52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2.5" customHeight="1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51"/>
      <c r="L149" s="51"/>
      <c r="M149" s="51"/>
      <c r="N149" s="51"/>
      <c r="O149" s="51"/>
      <c r="P149" s="52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2.5" customHeight="1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51"/>
      <c r="L150" s="51"/>
      <c r="M150" s="51"/>
      <c r="N150" s="51"/>
      <c r="O150" s="51"/>
      <c r="P150" s="52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2.5" customHeight="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51"/>
      <c r="L151" s="51"/>
      <c r="M151" s="51"/>
      <c r="N151" s="51"/>
      <c r="O151" s="51"/>
      <c r="P151" s="52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2.5" customHeight="1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51"/>
      <c r="L152" s="51"/>
      <c r="M152" s="51"/>
      <c r="N152" s="51"/>
      <c r="O152" s="51"/>
      <c r="P152" s="52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2.5" customHeight="1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51"/>
      <c r="L153" s="51"/>
      <c r="M153" s="51"/>
      <c r="N153" s="51"/>
      <c r="O153" s="51"/>
      <c r="P153" s="52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2.5" customHeight="1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51"/>
      <c r="L154" s="51"/>
      <c r="M154" s="51"/>
      <c r="N154" s="51"/>
      <c r="O154" s="51"/>
      <c r="P154" s="52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2.5" customHeight="1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51"/>
      <c r="L155" s="51"/>
      <c r="M155" s="51"/>
      <c r="N155" s="51"/>
      <c r="O155" s="51"/>
      <c r="P155" s="52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2.5" customHeight="1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51"/>
      <c r="L156" s="51"/>
      <c r="M156" s="51"/>
      <c r="N156" s="51"/>
      <c r="O156" s="51"/>
      <c r="P156" s="52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2.5" customHeight="1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51"/>
      <c r="L157" s="51"/>
      <c r="M157" s="51"/>
      <c r="N157" s="51"/>
      <c r="O157" s="51"/>
      <c r="P157" s="52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2.5" customHeight="1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51"/>
      <c r="L158" s="51"/>
      <c r="M158" s="51"/>
      <c r="N158" s="51"/>
      <c r="O158" s="51"/>
      <c r="P158" s="52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2.5" customHeight="1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51"/>
      <c r="L159" s="51"/>
      <c r="M159" s="51"/>
      <c r="N159" s="51"/>
      <c r="O159" s="51"/>
      <c r="P159" s="52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2.5" customHeight="1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51"/>
      <c r="L160" s="51"/>
      <c r="M160" s="51"/>
      <c r="N160" s="51"/>
      <c r="O160" s="51"/>
      <c r="P160" s="52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2.5" customHeight="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51"/>
      <c r="L161" s="51"/>
      <c r="M161" s="51"/>
      <c r="N161" s="51"/>
      <c r="O161" s="51"/>
      <c r="P161" s="52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2.5" customHeight="1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51"/>
      <c r="L162" s="51"/>
      <c r="M162" s="51"/>
      <c r="N162" s="51"/>
      <c r="O162" s="51"/>
      <c r="P162" s="52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2.5" customHeight="1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51"/>
      <c r="L163" s="51"/>
      <c r="M163" s="51"/>
      <c r="N163" s="51"/>
      <c r="O163" s="51"/>
      <c r="P163" s="52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2.5" customHeight="1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51"/>
      <c r="L164" s="51"/>
      <c r="M164" s="51"/>
      <c r="N164" s="51"/>
      <c r="O164" s="51"/>
      <c r="P164" s="52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2.5" customHeight="1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51"/>
      <c r="L165" s="51"/>
      <c r="M165" s="51"/>
      <c r="N165" s="51"/>
      <c r="O165" s="51"/>
      <c r="P165" s="52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2.5" customHeight="1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51"/>
      <c r="L166" s="51"/>
      <c r="M166" s="51"/>
      <c r="N166" s="51"/>
      <c r="O166" s="51"/>
      <c r="P166" s="52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2.5" customHeight="1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51"/>
      <c r="L167" s="51"/>
      <c r="M167" s="51"/>
      <c r="N167" s="51"/>
      <c r="O167" s="51"/>
      <c r="P167" s="52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2.5" customHeight="1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51"/>
      <c r="L168" s="51"/>
      <c r="M168" s="51"/>
      <c r="N168" s="51"/>
      <c r="O168" s="51"/>
      <c r="P168" s="52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2.5" customHeight="1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51"/>
      <c r="L169" s="51"/>
      <c r="M169" s="51"/>
      <c r="N169" s="51"/>
      <c r="O169" s="51"/>
      <c r="P169" s="52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2.5" customHeight="1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51"/>
      <c r="L170" s="51"/>
      <c r="M170" s="51"/>
      <c r="N170" s="51"/>
      <c r="O170" s="51"/>
      <c r="P170" s="52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2.5" customHeight="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51"/>
      <c r="L171" s="51"/>
      <c r="M171" s="51"/>
      <c r="N171" s="51"/>
      <c r="O171" s="51"/>
      <c r="P171" s="52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2.5" customHeight="1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51"/>
      <c r="L172" s="51"/>
      <c r="M172" s="51"/>
      <c r="N172" s="51"/>
      <c r="O172" s="51"/>
      <c r="P172" s="52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2.5" customHeight="1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51"/>
      <c r="L173" s="51"/>
      <c r="M173" s="51"/>
      <c r="N173" s="51"/>
      <c r="O173" s="51"/>
      <c r="P173" s="52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2.5" customHeight="1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51"/>
      <c r="L174" s="51"/>
      <c r="M174" s="51"/>
      <c r="N174" s="51"/>
      <c r="O174" s="51"/>
      <c r="P174" s="52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2.5" customHeight="1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51"/>
      <c r="L175" s="51"/>
      <c r="M175" s="51"/>
      <c r="N175" s="51"/>
      <c r="O175" s="51"/>
      <c r="P175" s="52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2.5" customHeight="1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51"/>
      <c r="L176" s="51"/>
      <c r="M176" s="51"/>
      <c r="N176" s="51"/>
      <c r="O176" s="51"/>
      <c r="P176" s="52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2.5" customHeight="1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51"/>
      <c r="L177" s="51"/>
      <c r="M177" s="51"/>
      <c r="N177" s="51"/>
      <c r="O177" s="51"/>
      <c r="P177" s="52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2.5" customHeight="1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51"/>
      <c r="L178" s="51"/>
      <c r="M178" s="51"/>
      <c r="N178" s="51"/>
      <c r="O178" s="51"/>
      <c r="P178" s="52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2.5" customHeight="1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51"/>
      <c r="L179" s="51"/>
      <c r="M179" s="51"/>
      <c r="N179" s="51"/>
      <c r="O179" s="51"/>
      <c r="P179" s="52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2.5" customHeight="1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51"/>
      <c r="L180" s="51"/>
      <c r="M180" s="51"/>
      <c r="N180" s="51"/>
      <c r="O180" s="51"/>
      <c r="P180" s="52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2.5" customHeight="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51"/>
      <c r="L181" s="51"/>
      <c r="M181" s="51"/>
      <c r="N181" s="51"/>
      <c r="O181" s="51"/>
      <c r="P181" s="52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2.5" customHeight="1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51"/>
      <c r="L182" s="51"/>
      <c r="M182" s="51"/>
      <c r="N182" s="51"/>
      <c r="O182" s="51"/>
      <c r="P182" s="52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2.5" customHeight="1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51"/>
      <c r="L183" s="51"/>
      <c r="M183" s="51"/>
      <c r="N183" s="51"/>
      <c r="O183" s="51"/>
      <c r="P183" s="52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2.5" customHeight="1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51"/>
      <c r="L184" s="51"/>
      <c r="M184" s="51"/>
      <c r="N184" s="51"/>
      <c r="O184" s="51"/>
      <c r="P184" s="52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2.5" customHeight="1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51"/>
      <c r="L185" s="51"/>
      <c r="M185" s="51"/>
      <c r="N185" s="51"/>
      <c r="O185" s="51"/>
      <c r="P185" s="52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2.5" customHeight="1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51"/>
      <c r="L186" s="51"/>
      <c r="M186" s="51"/>
      <c r="N186" s="51"/>
      <c r="O186" s="51"/>
      <c r="P186" s="52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2.5" customHeight="1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51"/>
      <c r="L187" s="51"/>
      <c r="M187" s="51"/>
      <c r="N187" s="51"/>
      <c r="O187" s="51"/>
      <c r="P187" s="52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2.5" customHeight="1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51"/>
      <c r="L188" s="51"/>
      <c r="M188" s="51"/>
      <c r="N188" s="51"/>
      <c r="O188" s="51"/>
      <c r="P188" s="52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2.5" customHeight="1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51"/>
      <c r="L189" s="51"/>
      <c r="M189" s="51"/>
      <c r="N189" s="51"/>
      <c r="O189" s="51"/>
      <c r="P189" s="52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2.5" customHeight="1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51"/>
      <c r="L190" s="51"/>
      <c r="M190" s="51"/>
      <c r="N190" s="51"/>
      <c r="O190" s="51"/>
      <c r="P190" s="52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2.5" customHeight="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51"/>
      <c r="L191" s="51"/>
      <c r="M191" s="51"/>
      <c r="N191" s="51"/>
      <c r="O191" s="51"/>
      <c r="P191" s="52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9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51"/>
      <c r="L192" s="51"/>
      <c r="M192" s="51"/>
      <c r="N192" s="51"/>
      <c r="O192" s="51"/>
      <c r="P192" s="52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9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51"/>
      <c r="L193" s="51"/>
      <c r="M193" s="51"/>
      <c r="N193" s="51"/>
      <c r="O193" s="51"/>
      <c r="P193" s="52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9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51"/>
      <c r="L194" s="51"/>
      <c r="M194" s="51"/>
      <c r="N194" s="51"/>
      <c r="O194" s="51"/>
      <c r="P194" s="52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9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51"/>
      <c r="L195" s="51"/>
      <c r="M195" s="51"/>
      <c r="N195" s="51"/>
      <c r="O195" s="51"/>
      <c r="P195" s="52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9">
      <c r="A196" s="11"/>
      <c r="B196" s="60"/>
      <c r="C196" s="60"/>
      <c r="D196" s="60"/>
      <c r="E196" s="60"/>
      <c r="F196" s="60"/>
      <c r="G196" s="60"/>
      <c r="H196" s="60"/>
      <c r="I196" s="60"/>
      <c r="J196" s="8"/>
      <c r="K196" s="61"/>
      <c r="L196" s="61"/>
      <c r="M196" s="61"/>
      <c r="N196" s="61"/>
      <c r="O196" s="61"/>
      <c r="P196" s="62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9">
      <c r="A197" s="11"/>
      <c r="B197" s="60"/>
      <c r="C197" s="60"/>
      <c r="D197" s="60"/>
      <c r="E197" s="60"/>
      <c r="F197" s="60"/>
      <c r="G197" s="60"/>
      <c r="H197" s="60"/>
      <c r="I197" s="60"/>
      <c r="J197" s="8"/>
      <c r="K197" s="61"/>
      <c r="L197" s="61"/>
      <c r="M197" s="61"/>
      <c r="N197" s="61"/>
      <c r="O197" s="61"/>
      <c r="P197" s="62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9">
      <c r="A198" s="11"/>
      <c r="B198" s="60"/>
      <c r="C198" s="60"/>
      <c r="D198" s="60"/>
      <c r="E198" s="60"/>
      <c r="F198" s="60"/>
      <c r="G198" s="60"/>
      <c r="H198" s="60"/>
      <c r="I198" s="60"/>
      <c r="J198" s="8"/>
      <c r="K198" s="61"/>
      <c r="L198" s="61"/>
      <c r="M198" s="61"/>
      <c r="N198" s="61"/>
      <c r="O198" s="61"/>
      <c r="P198" s="62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9">
      <c r="A199" s="11"/>
      <c r="B199" s="60"/>
      <c r="C199" s="60"/>
      <c r="D199" s="60"/>
      <c r="E199" s="60"/>
      <c r="F199" s="60"/>
      <c r="G199" s="60"/>
      <c r="H199" s="60"/>
      <c r="I199" s="60"/>
      <c r="J199" s="8"/>
      <c r="K199" s="61"/>
      <c r="L199" s="61"/>
      <c r="M199" s="61"/>
      <c r="N199" s="61"/>
      <c r="O199" s="61"/>
      <c r="P199" s="62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9">
      <c r="A200" s="11"/>
      <c r="B200" s="60"/>
      <c r="C200" s="60"/>
      <c r="D200" s="60"/>
      <c r="E200" s="60"/>
      <c r="F200" s="60"/>
      <c r="G200" s="60"/>
      <c r="H200" s="60"/>
      <c r="I200" s="60"/>
      <c r="J200" s="8"/>
      <c r="K200" s="61"/>
      <c r="L200" s="61"/>
      <c r="M200" s="61"/>
      <c r="N200" s="61"/>
      <c r="O200" s="61"/>
      <c r="P200" s="62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9">
      <c r="A201" s="11"/>
      <c r="B201" s="60"/>
      <c r="C201" s="60"/>
      <c r="D201" s="60"/>
      <c r="E201" s="60"/>
      <c r="F201" s="60"/>
      <c r="G201" s="60"/>
      <c r="H201" s="60"/>
      <c r="I201" s="60"/>
      <c r="J201" s="8"/>
      <c r="K201" s="61"/>
      <c r="L201" s="61"/>
      <c r="M201" s="61"/>
      <c r="N201" s="61"/>
      <c r="O201" s="61"/>
      <c r="P201" s="62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9">
      <c r="A202" s="11"/>
      <c r="B202" s="60"/>
      <c r="C202" s="60"/>
      <c r="D202" s="60"/>
      <c r="E202" s="60"/>
      <c r="F202" s="60"/>
      <c r="G202" s="60"/>
      <c r="H202" s="60"/>
      <c r="I202" s="60"/>
      <c r="J202" s="8"/>
      <c r="K202" s="61"/>
      <c r="L202" s="61"/>
      <c r="M202" s="61"/>
      <c r="N202" s="61"/>
      <c r="O202" s="61"/>
      <c r="P202" s="62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9">
      <c r="A203" s="11"/>
      <c r="B203" s="60"/>
      <c r="C203" s="60"/>
      <c r="D203" s="60"/>
      <c r="E203" s="60"/>
      <c r="F203" s="60"/>
      <c r="G203" s="60"/>
      <c r="H203" s="60"/>
      <c r="I203" s="60"/>
      <c r="J203" s="8"/>
      <c r="K203" s="61"/>
      <c r="L203" s="61"/>
      <c r="M203" s="61"/>
      <c r="N203" s="61"/>
      <c r="O203" s="61"/>
      <c r="P203" s="62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9">
      <c r="A204" s="11"/>
      <c r="B204" s="60"/>
      <c r="C204" s="60"/>
      <c r="D204" s="60"/>
      <c r="E204" s="60"/>
      <c r="F204" s="60"/>
      <c r="G204" s="60"/>
      <c r="H204" s="60"/>
      <c r="I204" s="60"/>
      <c r="J204" s="8"/>
      <c r="K204" s="61"/>
      <c r="L204" s="61"/>
      <c r="M204" s="61"/>
      <c r="N204" s="61"/>
      <c r="O204" s="61"/>
      <c r="P204" s="62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9">
      <c r="A205" s="11"/>
      <c r="B205" s="60"/>
      <c r="C205" s="60"/>
      <c r="D205" s="60"/>
      <c r="E205" s="60"/>
      <c r="F205" s="60"/>
      <c r="G205" s="60"/>
      <c r="H205" s="60"/>
      <c r="I205" s="60"/>
      <c r="J205" s="8"/>
      <c r="K205" s="61"/>
      <c r="L205" s="61"/>
      <c r="M205" s="61"/>
      <c r="N205" s="61"/>
      <c r="O205" s="61"/>
      <c r="P205" s="62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9">
      <c r="A206" s="11"/>
      <c r="B206" s="60"/>
      <c r="C206" s="60"/>
      <c r="D206" s="60"/>
      <c r="E206" s="60"/>
      <c r="F206" s="60"/>
      <c r="G206" s="60"/>
      <c r="H206" s="60"/>
      <c r="I206" s="60"/>
      <c r="J206" s="8"/>
      <c r="K206" s="61"/>
      <c r="L206" s="61"/>
      <c r="M206" s="61"/>
      <c r="N206" s="61"/>
      <c r="O206" s="61"/>
      <c r="P206" s="62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9">
      <c r="A207" s="11"/>
      <c r="B207" s="60"/>
      <c r="C207" s="60"/>
      <c r="D207" s="60"/>
      <c r="E207" s="60"/>
      <c r="F207" s="60"/>
      <c r="G207" s="60"/>
      <c r="H207" s="60"/>
      <c r="I207" s="60"/>
      <c r="J207" s="8"/>
      <c r="K207" s="61"/>
      <c r="L207" s="61"/>
      <c r="M207" s="61"/>
      <c r="N207" s="61"/>
      <c r="O207" s="61"/>
      <c r="P207" s="62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9">
      <c r="A208" s="11"/>
      <c r="B208" s="60"/>
      <c r="C208" s="60"/>
      <c r="D208" s="60"/>
      <c r="E208" s="60"/>
      <c r="F208" s="60"/>
      <c r="G208" s="60"/>
      <c r="H208" s="60"/>
      <c r="I208" s="60"/>
      <c r="J208" s="8"/>
      <c r="K208" s="61"/>
      <c r="L208" s="61"/>
      <c r="M208" s="61"/>
      <c r="N208" s="61"/>
      <c r="O208" s="61"/>
      <c r="P208" s="62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9">
      <c r="A209" s="11"/>
      <c r="B209" s="60"/>
      <c r="C209" s="60"/>
      <c r="D209" s="60"/>
      <c r="E209" s="60"/>
      <c r="F209" s="60"/>
      <c r="G209" s="60"/>
      <c r="H209" s="60"/>
      <c r="I209" s="60"/>
      <c r="J209" s="8"/>
      <c r="K209" s="61"/>
      <c r="L209" s="61"/>
      <c r="M209" s="61"/>
      <c r="N209" s="61"/>
      <c r="O209" s="61"/>
      <c r="P209" s="62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9">
      <c r="A210" s="11"/>
      <c r="B210" s="60"/>
      <c r="C210" s="60"/>
      <c r="D210" s="60"/>
      <c r="E210" s="60"/>
      <c r="F210" s="60"/>
      <c r="G210" s="60"/>
      <c r="H210" s="60"/>
      <c r="I210" s="60"/>
      <c r="J210" s="8"/>
      <c r="K210" s="61"/>
      <c r="L210" s="61"/>
      <c r="M210" s="61"/>
      <c r="N210" s="61"/>
      <c r="O210" s="61"/>
      <c r="P210" s="62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9">
      <c r="A211" s="11"/>
      <c r="B211" s="60"/>
      <c r="C211" s="60"/>
      <c r="D211" s="60"/>
      <c r="E211" s="60"/>
      <c r="F211" s="60"/>
      <c r="G211" s="60"/>
      <c r="H211" s="60"/>
      <c r="I211" s="60"/>
      <c r="J211" s="8"/>
      <c r="K211" s="61"/>
      <c r="L211" s="61"/>
      <c r="M211" s="61"/>
      <c r="N211" s="61"/>
      <c r="O211" s="61"/>
      <c r="P211" s="62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9">
      <c r="A212" s="11"/>
      <c r="B212" s="60"/>
      <c r="C212" s="60"/>
      <c r="D212" s="60"/>
      <c r="E212" s="60"/>
      <c r="F212" s="60"/>
      <c r="G212" s="60"/>
      <c r="H212" s="60"/>
      <c r="I212" s="60"/>
      <c r="J212" s="8"/>
      <c r="K212" s="61"/>
      <c r="L212" s="61"/>
      <c r="M212" s="61"/>
      <c r="N212" s="61"/>
      <c r="O212" s="61"/>
      <c r="P212" s="62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9">
      <c r="A213" s="11"/>
      <c r="B213" s="60"/>
      <c r="C213" s="60"/>
      <c r="D213" s="60"/>
      <c r="E213" s="60"/>
      <c r="F213" s="60"/>
      <c r="G213" s="60"/>
      <c r="H213" s="60"/>
      <c r="I213" s="60"/>
      <c r="J213" s="8"/>
      <c r="K213" s="61"/>
      <c r="L213" s="61"/>
      <c r="M213" s="61"/>
      <c r="N213" s="61"/>
      <c r="O213" s="61"/>
      <c r="P213" s="62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9">
      <c r="A214" s="11"/>
      <c r="B214" s="60"/>
      <c r="C214" s="60"/>
      <c r="D214" s="60"/>
      <c r="E214" s="60"/>
      <c r="F214" s="60"/>
      <c r="G214" s="60"/>
      <c r="H214" s="60"/>
      <c r="I214" s="60"/>
      <c r="J214" s="8"/>
      <c r="K214" s="61"/>
      <c r="L214" s="61"/>
      <c r="M214" s="61"/>
      <c r="N214" s="61"/>
      <c r="O214" s="61"/>
      <c r="P214" s="62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9">
      <c r="A215" s="11"/>
      <c r="B215" s="60"/>
      <c r="C215" s="60"/>
      <c r="D215" s="60"/>
      <c r="E215" s="60"/>
      <c r="F215" s="60"/>
      <c r="G215" s="60"/>
      <c r="H215" s="60"/>
      <c r="I215" s="60"/>
      <c r="J215" s="8"/>
      <c r="K215" s="61"/>
      <c r="L215" s="61"/>
      <c r="M215" s="61"/>
      <c r="N215" s="61"/>
      <c r="O215" s="61"/>
      <c r="P215" s="62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9">
      <c r="A216" s="11"/>
      <c r="B216" s="60"/>
      <c r="C216" s="60"/>
      <c r="D216" s="60"/>
      <c r="E216" s="60"/>
      <c r="F216" s="60"/>
      <c r="G216" s="60"/>
      <c r="H216" s="60"/>
      <c r="I216" s="60"/>
      <c r="J216" s="8"/>
      <c r="K216" s="61"/>
      <c r="L216" s="61"/>
      <c r="M216" s="61"/>
      <c r="N216" s="61"/>
      <c r="O216" s="61"/>
      <c r="P216" s="62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9">
      <c r="A217" s="11"/>
      <c r="B217" s="60"/>
      <c r="C217" s="60"/>
      <c r="D217" s="60"/>
      <c r="E217" s="60"/>
      <c r="F217" s="60"/>
      <c r="G217" s="60"/>
      <c r="H217" s="60"/>
      <c r="I217" s="60"/>
      <c r="J217" s="8"/>
      <c r="K217" s="61"/>
      <c r="L217" s="61"/>
      <c r="M217" s="61"/>
      <c r="N217" s="61"/>
      <c r="O217" s="61"/>
      <c r="P217" s="62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9">
      <c r="A218" s="11"/>
      <c r="B218" s="60"/>
      <c r="C218" s="60"/>
      <c r="D218" s="60"/>
      <c r="E218" s="60"/>
      <c r="F218" s="60"/>
      <c r="G218" s="60"/>
      <c r="H218" s="60"/>
      <c r="I218" s="60"/>
      <c r="J218" s="8"/>
      <c r="K218" s="61"/>
      <c r="L218" s="61"/>
      <c r="M218" s="61"/>
      <c r="N218" s="61"/>
      <c r="O218" s="61"/>
      <c r="P218" s="62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9">
      <c r="A219" s="11"/>
      <c r="B219" s="60"/>
      <c r="C219" s="60"/>
      <c r="D219" s="60"/>
      <c r="E219" s="60"/>
      <c r="F219" s="60"/>
      <c r="G219" s="60"/>
      <c r="H219" s="60"/>
      <c r="I219" s="60"/>
      <c r="J219" s="8"/>
      <c r="K219" s="61"/>
      <c r="L219" s="61"/>
      <c r="M219" s="61"/>
      <c r="N219" s="61"/>
      <c r="O219" s="61"/>
      <c r="P219" s="62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9">
      <c r="A220" s="11"/>
      <c r="B220" s="60"/>
      <c r="C220" s="60"/>
      <c r="D220" s="60"/>
      <c r="E220" s="60"/>
      <c r="F220" s="60"/>
      <c r="G220" s="60"/>
      <c r="H220" s="60"/>
      <c r="I220" s="60"/>
      <c r="J220" s="8"/>
      <c r="K220" s="61"/>
      <c r="L220" s="61"/>
      <c r="M220" s="61"/>
      <c r="N220" s="61"/>
      <c r="O220" s="61"/>
      <c r="P220" s="62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9">
      <c r="A221" s="11"/>
      <c r="B221" s="60"/>
      <c r="C221" s="60"/>
      <c r="D221" s="60"/>
      <c r="E221" s="60"/>
      <c r="F221" s="60"/>
      <c r="G221" s="60"/>
      <c r="H221" s="60"/>
      <c r="I221" s="60"/>
      <c r="J221" s="8"/>
      <c r="K221" s="61"/>
      <c r="L221" s="61"/>
      <c r="M221" s="61"/>
      <c r="N221" s="61"/>
      <c r="O221" s="61"/>
      <c r="P221" s="62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9">
      <c r="A222" s="11"/>
      <c r="B222" s="60"/>
      <c r="C222" s="60"/>
      <c r="D222" s="60"/>
      <c r="E222" s="60"/>
      <c r="F222" s="60"/>
      <c r="G222" s="60"/>
      <c r="H222" s="60"/>
      <c r="I222" s="60"/>
      <c r="J222" s="8"/>
      <c r="K222" s="61"/>
      <c r="L222" s="61"/>
      <c r="M222" s="61"/>
      <c r="N222" s="61"/>
      <c r="O222" s="61"/>
      <c r="P222" s="62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9">
      <c r="A223" s="11"/>
      <c r="B223" s="60"/>
      <c r="C223" s="60"/>
      <c r="D223" s="60"/>
      <c r="E223" s="60"/>
      <c r="F223" s="60"/>
      <c r="G223" s="60"/>
      <c r="H223" s="60"/>
      <c r="I223" s="60"/>
      <c r="J223" s="8"/>
      <c r="K223" s="61"/>
      <c r="L223" s="61"/>
      <c r="M223" s="61"/>
      <c r="N223" s="61"/>
      <c r="O223" s="61"/>
      <c r="P223" s="62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9">
      <c r="A224" s="11"/>
      <c r="B224" s="60"/>
      <c r="C224" s="60"/>
      <c r="D224" s="60"/>
      <c r="E224" s="60"/>
      <c r="F224" s="60"/>
      <c r="G224" s="60"/>
      <c r="H224" s="60"/>
      <c r="I224" s="60"/>
      <c r="J224" s="8"/>
      <c r="K224" s="61"/>
      <c r="L224" s="61"/>
      <c r="M224" s="61"/>
      <c r="N224" s="61"/>
      <c r="O224" s="61"/>
      <c r="P224" s="62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9">
      <c r="A225" s="11"/>
      <c r="B225" s="60"/>
      <c r="C225" s="60"/>
      <c r="D225" s="60"/>
      <c r="E225" s="60"/>
      <c r="F225" s="60"/>
      <c r="G225" s="60"/>
      <c r="H225" s="60"/>
      <c r="I225" s="60"/>
      <c r="J225" s="8"/>
      <c r="K225" s="61"/>
      <c r="L225" s="61"/>
      <c r="M225" s="61"/>
      <c r="N225" s="61"/>
      <c r="O225" s="61"/>
      <c r="P225" s="62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9">
      <c r="A226" s="11"/>
      <c r="B226" s="60"/>
      <c r="C226" s="60"/>
      <c r="D226" s="60"/>
      <c r="E226" s="60"/>
      <c r="F226" s="60"/>
      <c r="G226" s="60"/>
      <c r="H226" s="60"/>
      <c r="I226" s="60"/>
      <c r="J226" s="8"/>
      <c r="K226" s="61"/>
      <c r="L226" s="61"/>
      <c r="M226" s="61"/>
      <c r="N226" s="61"/>
      <c r="O226" s="61"/>
      <c r="P226" s="62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9">
      <c r="A227" s="11"/>
      <c r="B227" s="60"/>
      <c r="C227" s="60"/>
      <c r="D227" s="60"/>
      <c r="E227" s="60"/>
      <c r="F227" s="60"/>
      <c r="G227" s="60"/>
      <c r="H227" s="60"/>
      <c r="I227" s="60"/>
      <c r="J227" s="8"/>
      <c r="K227" s="61"/>
      <c r="L227" s="61"/>
      <c r="M227" s="61"/>
      <c r="N227" s="61"/>
      <c r="O227" s="61"/>
      <c r="P227" s="62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9">
      <c r="A228" s="11"/>
      <c r="B228" s="60"/>
      <c r="C228" s="60"/>
      <c r="D228" s="60"/>
      <c r="E228" s="60"/>
      <c r="F228" s="60"/>
      <c r="G228" s="60"/>
      <c r="H228" s="60"/>
      <c r="I228" s="60"/>
      <c r="J228" s="8"/>
      <c r="K228" s="61"/>
      <c r="L228" s="61"/>
      <c r="M228" s="61"/>
      <c r="N228" s="61"/>
      <c r="O228" s="61"/>
      <c r="P228" s="62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9">
      <c r="A229" s="11"/>
      <c r="B229" s="60"/>
      <c r="C229" s="60"/>
      <c r="D229" s="60"/>
      <c r="E229" s="60"/>
      <c r="F229" s="60"/>
      <c r="G229" s="60"/>
      <c r="H229" s="60"/>
      <c r="I229" s="60"/>
      <c r="J229" s="8"/>
      <c r="K229" s="61"/>
      <c r="L229" s="61"/>
      <c r="M229" s="61"/>
      <c r="N229" s="61"/>
      <c r="O229" s="61"/>
      <c r="P229" s="62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9">
      <c r="A230" s="11"/>
      <c r="B230" s="60"/>
      <c r="C230" s="60"/>
      <c r="D230" s="60"/>
      <c r="E230" s="60"/>
      <c r="F230" s="60"/>
      <c r="G230" s="60"/>
      <c r="H230" s="60"/>
      <c r="I230" s="60"/>
      <c r="J230" s="8"/>
      <c r="K230" s="61"/>
      <c r="L230" s="61"/>
      <c r="M230" s="61"/>
      <c r="N230" s="61"/>
      <c r="O230" s="61"/>
      <c r="P230" s="62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9">
      <c r="A231" s="11"/>
      <c r="B231" s="60"/>
      <c r="C231" s="60"/>
      <c r="D231" s="60"/>
      <c r="E231" s="60"/>
      <c r="F231" s="60"/>
      <c r="G231" s="60"/>
      <c r="H231" s="60"/>
      <c r="I231" s="60"/>
      <c r="J231" s="8"/>
      <c r="K231" s="61"/>
      <c r="L231" s="61"/>
      <c r="M231" s="61"/>
      <c r="N231" s="61"/>
      <c r="O231" s="61"/>
      <c r="P231" s="62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9">
      <c r="A232" s="11"/>
      <c r="B232" s="60"/>
      <c r="C232" s="60"/>
      <c r="D232" s="60"/>
      <c r="E232" s="60"/>
      <c r="F232" s="60"/>
      <c r="G232" s="60"/>
      <c r="H232" s="60"/>
      <c r="I232" s="60"/>
      <c r="J232" s="8"/>
      <c r="K232" s="61"/>
      <c r="L232" s="61"/>
      <c r="M232" s="61"/>
      <c r="N232" s="61"/>
      <c r="O232" s="61"/>
      <c r="P232" s="62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9">
      <c r="A233" s="11"/>
      <c r="B233" s="60"/>
      <c r="C233" s="60"/>
      <c r="D233" s="60"/>
      <c r="E233" s="60"/>
      <c r="F233" s="60"/>
      <c r="G233" s="60"/>
      <c r="H233" s="60"/>
      <c r="I233" s="60"/>
      <c r="J233" s="8"/>
      <c r="K233" s="61"/>
      <c r="L233" s="61"/>
      <c r="M233" s="61"/>
      <c r="N233" s="61"/>
      <c r="O233" s="61"/>
      <c r="P233" s="62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9">
      <c r="A234" s="11"/>
      <c r="B234" s="60"/>
      <c r="C234" s="60"/>
      <c r="D234" s="60"/>
      <c r="E234" s="60"/>
      <c r="F234" s="60"/>
      <c r="G234" s="60"/>
      <c r="H234" s="60"/>
      <c r="I234" s="60"/>
      <c r="J234" s="8"/>
      <c r="K234" s="61"/>
      <c r="L234" s="61"/>
      <c r="M234" s="61"/>
      <c r="N234" s="61"/>
      <c r="O234" s="61"/>
      <c r="P234" s="62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9">
      <c r="A235" s="11"/>
      <c r="B235" s="60"/>
      <c r="C235" s="60"/>
      <c r="D235" s="60"/>
      <c r="E235" s="60"/>
      <c r="F235" s="60"/>
      <c r="G235" s="60"/>
      <c r="H235" s="60"/>
      <c r="I235" s="60"/>
      <c r="J235" s="8"/>
      <c r="K235" s="61"/>
      <c r="L235" s="61"/>
      <c r="M235" s="61"/>
      <c r="N235" s="61"/>
      <c r="O235" s="61"/>
      <c r="P235" s="62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9">
      <c r="A236" s="11"/>
      <c r="B236" s="60"/>
      <c r="C236" s="60"/>
      <c r="D236" s="60"/>
      <c r="E236" s="60"/>
      <c r="F236" s="60"/>
      <c r="G236" s="60"/>
      <c r="H236" s="60"/>
      <c r="I236" s="60"/>
      <c r="J236" s="8"/>
      <c r="K236" s="61"/>
      <c r="L236" s="61"/>
      <c r="M236" s="61"/>
      <c r="N236" s="61"/>
      <c r="O236" s="61"/>
      <c r="P236" s="62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9">
      <c r="A237" s="11"/>
      <c r="B237" s="60"/>
      <c r="C237" s="60"/>
      <c r="D237" s="60"/>
      <c r="E237" s="60"/>
      <c r="F237" s="60"/>
      <c r="G237" s="60"/>
      <c r="H237" s="60"/>
      <c r="I237" s="60"/>
      <c r="J237" s="8"/>
      <c r="K237" s="61"/>
      <c r="L237" s="61"/>
      <c r="M237" s="61"/>
      <c r="N237" s="61"/>
      <c r="O237" s="61"/>
      <c r="P237" s="62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9">
      <c r="A238" s="11"/>
      <c r="B238" s="60"/>
      <c r="C238" s="60"/>
      <c r="D238" s="60"/>
      <c r="E238" s="60"/>
      <c r="F238" s="60"/>
      <c r="G238" s="60"/>
      <c r="H238" s="60"/>
      <c r="I238" s="60"/>
      <c r="J238" s="8"/>
      <c r="K238" s="61"/>
      <c r="L238" s="61"/>
      <c r="M238" s="61"/>
      <c r="N238" s="61"/>
      <c r="O238" s="61"/>
      <c r="P238" s="62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9">
      <c r="A239" s="11"/>
      <c r="B239" s="60"/>
      <c r="C239" s="60"/>
      <c r="D239" s="60"/>
      <c r="E239" s="60"/>
      <c r="F239" s="60"/>
      <c r="G239" s="60"/>
      <c r="H239" s="60"/>
      <c r="I239" s="60"/>
      <c r="J239" s="8"/>
      <c r="K239" s="61"/>
      <c r="L239" s="61"/>
      <c r="M239" s="61"/>
      <c r="N239" s="61"/>
      <c r="O239" s="61"/>
      <c r="P239" s="62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9">
      <c r="A240" s="11"/>
      <c r="B240" s="60"/>
      <c r="C240" s="60"/>
      <c r="D240" s="60"/>
      <c r="E240" s="60"/>
      <c r="F240" s="60"/>
      <c r="G240" s="60"/>
      <c r="H240" s="60"/>
      <c r="I240" s="60"/>
      <c r="J240" s="8"/>
      <c r="K240" s="61"/>
      <c r="L240" s="61"/>
      <c r="M240" s="61"/>
      <c r="N240" s="61"/>
      <c r="O240" s="61"/>
      <c r="P240" s="62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9">
      <c r="A241" s="11"/>
      <c r="B241" s="60"/>
      <c r="C241" s="60"/>
      <c r="D241" s="60"/>
      <c r="E241" s="60"/>
      <c r="F241" s="60"/>
      <c r="G241" s="60"/>
      <c r="H241" s="60"/>
      <c r="I241" s="60"/>
      <c r="J241" s="8"/>
      <c r="K241" s="61"/>
      <c r="L241" s="61"/>
      <c r="M241" s="61"/>
      <c r="N241" s="61"/>
      <c r="O241" s="61"/>
      <c r="P241" s="62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9">
      <c r="A242" s="11"/>
      <c r="B242" s="60"/>
      <c r="C242" s="60"/>
      <c r="D242" s="60"/>
      <c r="E242" s="60"/>
      <c r="F242" s="60"/>
      <c r="G242" s="60"/>
      <c r="H242" s="60"/>
      <c r="I242" s="60"/>
      <c r="J242" s="8"/>
      <c r="K242" s="61"/>
      <c r="L242" s="61"/>
      <c r="M242" s="61"/>
      <c r="N242" s="61"/>
      <c r="O242" s="61"/>
      <c r="P242" s="62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9">
      <c r="A243" s="11"/>
      <c r="B243" s="60"/>
      <c r="C243" s="60"/>
      <c r="D243" s="60"/>
      <c r="E243" s="60"/>
      <c r="F243" s="60"/>
      <c r="G243" s="60"/>
      <c r="H243" s="60"/>
      <c r="I243" s="60"/>
      <c r="J243" s="8"/>
      <c r="K243" s="61"/>
      <c r="L243" s="61"/>
      <c r="M243" s="61"/>
      <c r="N243" s="61"/>
      <c r="O243" s="61"/>
      <c r="P243" s="62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9">
      <c r="A244" s="11"/>
      <c r="B244" s="60"/>
      <c r="C244" s="60"/>
      <c r="D244" s="60"/>
      <c r="E244" s="60"/>
      <c r="F244" s="60"/>
      <c r="G244" s="60"/>
      <c r="H244" s="60"/>
      <c r="I244" s="60"/>
      <c r="J244" s="8"/>
      <c r="K244" s="61"/>
      <c r="L244" s="61"/>
      <c r="M244" s="61"/>
      <c r="N244" s="61"/>
      <c r="O244" s="61"/>
      <c r="P244" s="62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9">
      <c r="A245" s="11"/>
      <c r="B245" s="60"/>
      <c r="C245" s="60"/>
      <c r="D245" s="60"/>
      <c r="E245" s="60"/>
      <c r="F245" s="60"/>
      <c r="G245" s="60"/>
      <c r="H245" s="60"/>
      <c r="I245" s="60"/>
      <c r="J245" s="8"/>
      <c r="K245" s="61"/>
      <c r="L245" s="61"/>
      <c r="M245" s="61"/>
      <c r="N245" s="61"/>
      <c r="O245" s="61"/>
      <c r="P245" s="62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9">
      <c r="A246" s="11"/>
      <c r="B246" s="60"/>
      <c r="C246" s="60"/>
      <c r="D246" s="60"/>
      <c r="E246" s="60"/>
      <c r="F246" s="60"/>
      <c r="G246" s="60"/>
      <c r="H246" s="60"/>
      <c r="I246" s="60"/>
      <c r="J246" s="8"/>
      <c r="K246" s="61"/>
      <c r="L246" s="61"/>
      <c r="M246" s="61"/>
      <c r="N246" s="61"/>
      <c r="O246" s="61"/>
      <c r="P246" s="62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9">
      <c r="A247" s="11"/>
      <c r="B247" s="60"/>
      <c r="C247" s="60"/>
      <c r="D247" s="60"/>
      <c r="E247" s="60"/>
      <c r="F247" s="60"/>
      <c r="G247" s="60"/>
      <c r="H247" s="60"/>
      <c r="I247" s="60"/>
      <c r="J247" s="8"/>
      <c r="K247" s="61"/>
      <c r="L247" s="61"/>
      <c r="M247" s="61"/>
      <c r="N247" s="61"/>
      <c r="O247" s="61"/>
      <c r="P247" s="62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9">
      <c r="A248" s="11"/>
      <c r="B248" s="60"/>
      <c r="C248" s="60"/>
      <c r="D248" s="60"/>
      <c r="E248" s="60"/>
      <c r="F248" s="60"/>
      <c r="G248" s="60"/>
      <c r="H248" s="60"/>
      <c r="I248" s="60"/>
      <c r="J248" s="8"/>
      <c r="K248" s="61"/>
      <c r="L248" s="61"/>
      <c r="M248" s="61"/>
      <c r="N248" s="61"/>
      <c r="O248" s="61"/>
      <c r="P248" s="62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9">
      <c r="A249" s="11"/>
      <c r="B249" s="60"/>
      <c r="C249" s="60"/>
      <c r="D249" s="60"/>
      <c r="E249" s="60"/>
      <c r="F249" s="60"/>
      <c r="G249" s="60"/>
      <c r="H249" s="60"/>
      <c r="I249" s="60"/>
      <c r="J249" s="8"/>
      <c r="K249" s="61"/>
      <c r="L249" s="61"/>
      <c r="M249" s="61"/>
      <c r="N249" s="61"/>
      <c r="O249" s="61"/>
      <c r="P249" s="62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9">
      <c r="A250" s="11"/>
      <c r="B250" s="60"/>
      <c r="C250" s="60"/>
      <c r="D250" s="60"/>
      <c r="E250" s="60"/>
      <c r="F250" s="60"/>
      <c r="G250" s="60"/>
      <c r="H250" s="60"/>
      <c r="I250" s="60"/>
      <c r="J250" s="8"/>
      <c r="K250" s="61"/>
      <c r="L250" s="61"/>
      <c r="M250" s="61"/>
      <c r="N250" s="61"/>
      <c r="O250" s="61"/>
      <c r="P250" s="62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9">
      <c r="A251" s="11"/>
      <c r="B251" s="60"/>
      <c r="C251" s="60"/>
      <c r="D251" s="60"/>
      <c r="E251" s="60"/>
      <c r="F251" s="60"/>
      <c r="G251" s="60"/>
      <c r="H251" s="60"/>
      <c r="I251" s="60"/>
      <c r="J251" s="8"/>
      <c r="K251" s="61"/>
      <c r="L251" s="61"/>
      <c r="M251" s="61"/>
      <c r="N251" s="61"/>
      <c r="O251" s="61"/>
      <c r="P251" s="62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9">
      <c r="A252" s="11"/>
      <c r="B252" s="60"/>
      <c r="C252" s="60"/>
      <c r="D252" s="60"/>
      <c r="E252" s="60"/>
      <c r="F252" s="60"/>
      <c r="G252" s="60"/>
      <c r="H252" s="60"/>
      <c r="I252" s="60"/>
      <c r="J252" s="8"/>
      <c r="K252" s="61"/>
      <c r="L252" s="61"/>
      <c r="M252" s="61"/>
      <c r="N252" s="61"/>
      <c r="O252" s="61"/>
      <c r="P252" s="62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9">
      <c r="A253" s="11"/>
      <c r="B253" s="60"/>
      <c r="C253" s="60"/>
      <c r="D253" s="60"/>
      <c r="E253" s="60"/>
      <c r="F253" s="60"/>
      <c r="G253" s="60"/>
      <c r="H253" s="60"/>
      <c r="I253" s="60"/>
      <c r="J253" s="8"/>
      <c r="K253" s="61"/>
      <c r="L253" s="61"/>
      <c r="M253" s="61"/>
      <c r="N253" s="61"/>
      <c r="O253" s="61"/>
      <c r="P253" s="62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9">
      <c r="A254" s="11"/>
      <c r="B254" s="60"/>
      <c r="C254" s="60"/>
      <c r="D254" s="60"/>
      <c r="E254" s="60"/>
      <c r="F254" s="60"/>
      <c r="G254" s="60"/>
      <c r="H254" s="60"/>
      <c r="I254" s="60"/>
      <c r="J254" s="8"/>
      <c r="K254" s="61"/>
      <c r="L254" s="61"/>
      <c r="M254" s="61"/>
      <c r="N254" s="61"/>
      <c r="O254" s="61"/>
      <c r="P254" s="62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9">
      <c r="A255" s="11"/>
      <c r="B255" s="60"/>
      <c r="C255" s="60"/>
      <c r="D255" s="60"/>
      <c r="E255" s="60"/>
      <c r="F255" s="60"/>
      <c r="G255" s="60"/>
      <c r="H255" s="60"/>
      <c r="I255" s="60"/>
      <c r="J255" s="8"/>
      <c r="K255" s="61"/>
      <c r="L255" s="61"/>
      <c r="M255" s="61"/>
      <c r="N255" s="61"/>
      <c r="O255" s="61"/>
      <c r="P255" s="62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9">
      <c r="A256" s="11"/>
      <c r="B256" s="60"/>
      <c r="C256" s="60"/>
      <c r="D256" s="60"/>
      <c r="E256" s="60"/>
      <c r="F256" s="60"/>
      <c r="G256" s="60"/>
      <c r="H256" s="60"/>
      <c r="I256" s="60"/>
      <c r="J256" s="8"/>
      <c r="K256" s="61"/>
      <c r="L256" s="61"/>
      <c r="M256" s="61"/>
      <c r="N256" s="61"/>
      <c r="O256" s="61"/>
      <c r="P256" s="62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9">
      <c r="A257" s="11"/>
      <c r="B257" s="60"/>
      <c r="C257" s="60"/>
      <c r="D257" s="60"/>
      <c r="E257" s="60"/>
      <c r="F257" s="60"/>
      <c r="G257" s="60"/>
      <c r="H257" s="60"/>
      <c r="I257" s="60"/>
      <c r="J257" s="8"/>
      <c r="K257" s="61"/>
      <c r="L257" s="61"/>
      <c r="M257" s="61"/>
      <c r="N257" s="61"/>
      <c r="O257" s="61"/>
      <c r="P257" s="62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9">
      <c r="A258" s="11"/>
      <c r="B258" s="60"/>
      <c r="C258" s="60"/>
      <c r="D258" s="60"/>
      <c r="E258" s="60"/>
      <c r="F258" s="60"/>
      <c r="G258" s="60"/>
      <c r="H258" s="60"/>
      <c r="I258" s="60"/>
      <c r="J258" s="8"/>
      <c r="K258" s="61"/>
      <c r="L258" s="61"/>
      <c r="M258" s="61"/>
      <c r="N258" s="61"/>
      <c r="O258" s="61"/>
      <c r="P258" s="62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9">
      <c r="A259" s="11"/>
      <c r="B259" s="60"/>
      <c r="C259" s="60"/>
      <c r="D259" s="60"/>
      <c r="E259" s="60"/>
      <c r="F259" s="60"/>
      <c r="G259" s="60"/>
      <c r="H259" s="60"/>
      <c r="I259" s="60"/>
      <c r="J259" s="8"/>
      <c r="K259" s="61"/>
      <c r="L259" s="61"/>
      <c r="M259" s="61"/>
      <c r="N259" s="61"/>
      <c r="O259" s="61"/>
      <c r="P259" s="62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9">
      <c r="A260" s="11"/>
      <c r="B260" s="60"/>
      <c r="C260" s="60"/>
      <c r="D260" s="60"/>
      <c r="E260" s="60"/>
      <c r="F260" s="60"/>
      <c r="G260" s="60"/>
      <c r="H260" s="60"/>
      <c r="I260" s="60"/>
      <c r="J260" s="8"/>
      <c r="K260" s="61"/>
      <c r="L260" s="61"/>
      <c r="M260" s="61"/>
      <c r="N260" s="61"/>
      <c r="O260" s="61"/>
      <c r="P260" s="62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9">
      <c r="A261" s="11"/>
      <c r="B261" s="60"/>
      <c r="C261" s="60"/>
      <c r="D261" s="60"/>
      <c r="E261" s="60"/>
      <c r="F261" s="60"/>
      <c r="G261" s="60"/>
      <c r="H261" s="60"/>
      <c r="I261" s="60"/>
      <c r="J261" s="8"/>
      <c r="K261" s="61"/>
      <c r="L261" s="61"/>
      <c r="M261" s="61"/>
      <c r="N261" s="61"/>
      <c r="O261" s="61"/>
      <c r="P261" s="62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9">
      <c r="A262" s="11"/>
      <c r="B262" s="60"/>
      <c r="C262" s="60"/>
      <c r="D262" s="60"/>
      <c r="E262" s="60"/>
      <c r="F262" s="60"/>
      <c r="G262" s="60"/>
      <c r="H262" s="60"/>
      <c r="I262" s="60"/>
      <c r="J262" s="8"/>
      <c r="K262" s="61"/>
      <c r="L262" s="61"/>
      <c r="M262" s="61"/>
      <c r="N262" s="61"/>
      <c r="O262" s="61"/>
      <c r="P262" s="62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9">
      <c r="A263" s="11"/>
      <c r="B263" s="60"/>
      <c r="C263" s="60"/>
      <c r="D263" s="60"/>
      <c r="E263" s="60"/>
      <c r="F263" s="60"/>
      <c r="G263" s="60"/>
      <c r="H263" s="60"/>
      <c r="I263" s="60"/>
      <c r="J263" s="8"/>
      <c r="K263" s="61"/>
      <c r="L263" s="61"/>
      <c r="M263" s="61"/>
      <c r="N263" s="61"/>
      <c r="O263" s="61"/>
      <c r="P263" s="62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9">
      <c r="A264" s="11"/>
      <c r="B264" s="60"/>
      <c r="C264" s="60"/>
      <c r="D264" s="60"/>
      <c r="E264" s="60"/>
      <c r="F264" s="60"/>
      <c r="G264" s="60"/>
      <c r="H264" s="60"/>
      <c r="I264" s="60"/>
      <c r="J264" s="8"/>
      <c r="K264" s="61"/>
      <c r="L264" s="61"/>
      <c r="M264" s="61"/>
      <c r="N264" s="61"/>
      <c r="O264" s="61"/>
      <c r="P264" s="62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9">
      <c r="A265" s="11"/>
      <c r="B265" s="60"/>
      <c r="C265" s="60"/>
      <c r="D265" s="60"/>
      <c r="E265" s="60"/>
      <c r="F265" s="60"/>
      <c r="G265" s="60"/>
      <c r="H265" s="60"/>
      <c r="I265" s="60"/>
      <c r="J265" s="8"/>
      <c r="K265" s="61"/>
      <c r="L265" s="61"/>
      <c r="M265" s="61"/>
      <c r="N265" s="61"/>
      <c r="O265" s="61"/>
      <c r="P265" s="62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9">
      <c r="A266" s="11"/>
      <c r="B266" s="60"/>
      <c r="C266" s="60"/>
      <c r="D266" s="60"/>
      <c r="E266" s="60"/>
      <c r="F266" s="60"/>
      <c r="G266" s="60"/>
      <c r="H266" s="60"/>
      <c r="I266" s="60"/>
      <c r="J266" s="8"/>
      <c r="K266" s="61"/>
      <c r="L266" s="61"/>
      <c r="M266" s="61"/>
      <c r="N266" s="61"/>
      <c r="O266" s="61"/>
      <c r="P266" s="62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9">
      <c r="A267" s="11"/>
      <c r="B267" s="60"/>
      <c r="C267" s="60"/>
      <c r="D267" s="60"/>
      <c r="E267" s="60"/>
      <c r="F267" s="60"/>
      <c r="G267" s="60"/>
      <c r="H267" s="60"/>
      <c r="I267" s="60"/>
      <c r="J267" s="8"/>
      <c r="K267" s="61"/>
      <c r="L267" s="61"/>
      <c r="M267" s="61"/>
      <c r="N267" s="61"/>
      <c r="O267" s="61"/>
      <c r="P267" s="62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9">
      <c r="A268" s="11"/>
      <c r="B268" s="60"/>
      <c r="C268" s="60"/>
      <c r="D268" s="60"/>
      <c r="E268" s="60"/>
      <c r="F268" s="60"/>
      <c r="G268" s="60"/>
      <c r="H268" s="60"/>
      <c r="I268" s="60"/>
      <c r="J268" s="8"/>
      <c r="K268" s="61"/>
      <c r="L268" s="61"/>
      <c r="M268" s="61"/>
      <c r="N268" s="61"/>
      <c r="O268" s="61"/>
      <c r="P268" s="62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9">
      <c r="A269" s="11"/>
      <c r="B269" s="60"/>
      <c r="C269" s="60"/>
      <c r="D269" s="60"/>
      <c r="E269" s="60"/>
      <c r="F269" s="60"/>
      <c r="G269" s="60"/>
      <c r="H269" s="60"/>
      <c r="I269" s="60"/>
      <c r="J269" s="8"/>
      <c r="K269" s="61"/>
      <c r="L269" s="61"/>
      <c r="M269" s="61"/>
      <c r="N269" s="61"/>
      <c r="O269" s="61"/>
      <c r="P269" s="62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9">
      <c r="A270" s="11"/>
      <c r="B270" s="60"/>
      <c r="C270" s="60"/>
      <c r="D270" s="60"/>
      <c r="E270" s="60"/>
      <c r="F270" s="60"/>
      <c r="G270" s="60"/>
      <c r="H270" s="60"/>
      <c r="I270" s="60"/>
      <c r="J270" s="8"/>
      <c r="K270" s="61"/>
      <c r="L270" s="61"/>
      <c r="M270" s="61"/>
      <c r="N270" s="61"/>
      <c r="O270" s="61"/>
      <c r="P270" s="62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9">
      <c r="A271" s="11"/>
      <c r="B271" s="60"/>
      <c r="C271" s="60"/>
      <c r="D271" s="60"/>
      <c r="E271" s="60"/>
      <c r="F271" s="60"/>
      <c r="G271" s="60"/>
      <c r="H271" s="60"/>
      <c r="I271" s="60"/>
      <c r="J271" s="8"/>
      <c r="K271" s="61"/>
      <c r="L271" s="61"/>
      <c r="M271" s="61"/>
      <c r="N271" s="61"/>
      <c r="O271" s="61"/>
      <c r="P271" s="62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9">
      <c r="A272" s="11"/>
      <c r="B272" s="60"/>
      <c r="C272" s="60"/>
      <c r="D272" s="60"/>
      <c r="E272" s="60"/>
      <c r="F272" s="60"/>
      <c r="G272" s="60"/>
      <c r="H272" s="60"/>
      <c r="I272" s="60"/>
      <c r="J272" s="8"/>
      <c r="K272" s="61"/>
      <c r="L272" s="61"/>
      <c r="M272" s="61"/>
      <c r="N272" s="61"/>
      <c r="O272" s="61"/>
      <c r="P272" s="62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9">
      <c r="A273" s="11"/>
      <c r="B273" s="60"/>
      <c r="C273" s="60"/>
      <c r="D273" s="60"/>
      <c r="E273" s="60"/>
      <c r="F273" s="60"/>
      <c r="G273" s="60"/>
      <c r="H273" s="60"/>
      <c r="I273" s="60"/>
      <c r="J273" s="8"/>
      <c r="K273" s="61"/>
      <c r="L273" s="61"/>
      <c r="M273" s="61"/>
      <c r="N273" s="61"/>
      <c r="O273" s="61"/>
      <c r="P273" s="62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9">
      <c r="A274" s="11"/>
      <c r="B274" s="60"/>
      <c r="C274" s="60"/>
      <c r="D274" s="60"/>
      <c r="E274" s="60"/>
      <c r="F274" s="60"/>
      <c r="G274" s="60"/>
      <c r="H274" s="60"/>
      <c r="I274" s="60"/>
      <c r="J274" s="8"/>
      <c r="K274" s="61"/>
      <c r="L274" s="61"/>
      <c r="M274" s="61"/>
      <c r="N274" s="61"/>
      <c r="O274" s="61"/>
      <c r="P274" s="62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9">
      <c r="A275" s="11"/>
      <c r="B275" s="60"/>
      <c r="C275" s="60"/>
      <c r="D275" s="60"/>
      <c r="E275" s="60"/>
      <c r="F275" s="60"/>
      <c r="G275" s="60"/>
      <c r="H275" s="60"/>
      <c r="I275" s="60"/>
      <c r="J275" s="8"/>
      <c r="K275" s="61"/>
      <c r="L275" s="61"/>
      <c r="M275" s="61"/>
      <c r="N275" s="61"/>
      <c r="O275" s="61"/>
      <c r="P275" s="62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9">
      <c r="A276" s="11"/>
      <c r="B276" s="60"/>
      <c r="C276" s="60"/>
      <c r="D276" s="60"/>
      <c r="E276" s="60"/>
      <c r="F276" s="60"/>
      <c r="G276" s="60"/>
      <c r="H276" s="60"/>
      <c r="I276" s="60"/>
      <c r="J276" s="8"/>
      <c r="K276" s="61"/>
      <c r="L276" s="61"/>
      <c r="M276" s="61"/>
      <c r="N276" s="61"/>
      <c r="O276" s="61"/>
      <c r="P276" s="62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9">
      <c r="A277" s="11"/>
      <c r="B277" s="60"/>
      <c r="C277" s="60"/>
      <c r="D277" s="60"/>
      <c r="E277" s="60"/>
      <c r="F277" s="60"/>
      <c r="G277" s="60"/>
      <c r="H277" s="60"/>
      <c r="I277" s="60"/>
      <c r="J277" s="8"/>
      <c r="K277" s="61"/>
      <c r="L277" s="61"/>
      <c r="M277" s="61"/>
      <c r="N277" s="61"/>
      <c r="O277" s="61"/>
      <c r="P277" s="62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9">
      <c r="A278" s="11"/>
      <c r="B278" s="60"/>
      <c r="C278" s="60"/>
      <c r="D278" s="60"/>
      <c r="E278" s="60"/>
      <c r="F278" s="60"/>
      <c r="G278" s="60"/>
      <c r="H278" s="60"/>
      <c r="I278" s="60"/>
      <c r="J278" s="8"/>
      <c r="K278" s="61"/>
      <c r="L278" s="61"/>
      <c r="M278" s="61"/>
      <c r="N278" s="61"/>
      <c r="O278" s="61"/>
      <c r="P278" s="62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9">
      <c r="A279" s="11"/>
      <c r="B279" s="60"/>
      <c r="C279" s="60"/>
      <c r="D279" s="60"/>
      <c r="E279" s="60"/>
      <c r="F279" s="60"/>
      <c r="G279" s="60"/>
      <c r="H279" s="60"/>
      <c r="I279" s="60"/>
      <c r="J279" s="8"/>
      <c r="K279" s="61"/>
      <c r="L279" s="61"/>
      <c r="M279" s="61"/>
      <c r="N279" s="61"/>
      <c r="O279" s="61"/>
      <c r="P279" s="62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9">
      <c r="A280" s="11"/>
      <c r="B280" s="60"/>
      <c r="C280" s="60"/>
      <c r="D280" s="60"/>
      <c r="E280" s="60"/>
      <c r="F280" s="60"/>
      <c r="G280" s="60"/>
      <c r="H280" s="60"/>
      <c r="I280" s="60"/>
      <c r="J280" s="8"/>
      <c r="K280" s="61"/>
      <c r="L280" s="61"/>
      <c r="M280" s="61"/>
      <c r="N280" s="61"/>
      <c r="O280" s="61"/>
      <c r="P280" s="62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9">
      <c r="A281" s="11"/>
      <c r="B281" s="60"/>
      <c r="C281" s="60"/>
      <c r="D281" s="60"/>
      <c r="E281" s="60"/>
      <c r="F281" s="60"/>
      <c r="G281" s="60"/>
      <c r="H281" s="60"/>
      <c r="I281" s="60"/>
      <c r="J281" s="8"/>
      <c r="K281" s="61"/>
      <c r="L281" s="61"/>
      <c r="M281" s="61"/>
      <c r="N281" s="61"/>
      <c r="O281" s="61"/>
      <c r="P281" s="62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9">
      <c r="A282" s="11"/>
      <c r="B282" s="60"/>
      <c r="C282" s="60"/>
      <c r="D282" s="60"/>
      <c r="E282" s="60"/>
      <c r="F282" s="60"/>
      <c r="G282" s="60"/>
      <c r="H282" s="60"/>
      <c r="I282" s="60"/>
      <c r="J282" s="8"/>
      <c r="K282" s="61"/>
      <c r="L282" s="61"/>
      <c r="M282" s="61"/>
      <c r="N282" s="61"/>
      <c r="O282" s="61"/>
      <c r="P282" s="62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9">
      <c r="A283" s="11"/>
      <c r="B283" s="60"/>
      <c r="C283" s="60"/>
      <c r="D283" s="60"/>
      <c r="E283" s="60"/>
      <c r="F283" s="60"/>
      <c r="G283" s="60"/>
      <c r="H283" s="60"/>
      <c r="I283" s="60"/>
      <c r="J283" s="8"/>
      <c r="K283" s="61"/>
      <c r="L283" s="61"/>
      <c r="M283" s="61"/>
      <c r="N283" s="61"/>
      <c r="O283" s="61"/>
      <c r="P283" s="62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9">
      <c r="A284" s="11"/>
      <c r="B284" s="60"/>
      <c r="C284" s="60"/>
      <c r="D284" s="60"/>
      <c r="E284" s="60"/>
      <c r="F284" s="60"/>
      <c r="G284" s="60"/>
      <c r="H284" s="60"/>
      <c r="I284" s="60"/>
      <c r="J284" s="8"/>
      <c r="K284" s="61"/>
      <c r="L284" s="61"/>
      <c r="M284" s="61"/>
      <c r="N284" s="61"/>
      <c r="O284" s="61"/>
      <c r="P284" s="62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9">
      <c r="A285" s="11"/>
      <c r="B285" s="60"/>
      <c r="C285" s="60"/>
      <c r="D285" s="60"/>
      <c r="E285" s="60"/>
      <c r="F285" s="60"/>
      <c r="G285" s="60"/>
      <c r="H285" s="60"/>
      <c r="I285" s="60"/>
      <c r="J285" s="8"/>
      <c r="K285" s="61"/>
      <c r="L285" s="61"/>
      <c r="M285" s="61"/>
      <c r="N285" s="61"/>
      <c r="O285" s="61"/>
      <c r="P285" s="62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9">
      <c r="A286" s="11"/>
      <c r="B286" s="60"/>
      <c r="C286" s="60"/>
      <c r="D286" s="60"/>
      <c r="E286" s="60"/>
      <c r="F286" s="60"/>
      <c r="G286" s="60"/>
      <c r="H286" s="60"/>
      <c r="I286" s="60"/>
      <c r="J286" s="8"/>
      <c r="K286" s="61"/>
      <c r="L286" s="61"/>
      <c r="M286" s="61"/>
      <c r="N286" s="61"/>
      <c r="O286" s="61"/>
      <c r="P286" s="62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9">
      <c r="A287" s="11"/>
      <c r="B287" s="60"/>
      <c r="C287" s="60"/>
      <c r="D287" s="60"/>
      <c r="E287" s="60"/>
      <c r="F287" s="60"/>
      <c r="G287" s="60"/>
      <c r="H287" s="60"/>
      <c r="I287" s="60"/>
      <c r="J287" s="8"/>
      <c r="K287" s="61"/>
      <c r="L287" s="61"/>
      <c r="M287" s="61"/>
      <c r="N287" s="61"/>
      <c r="O287" s="61"/>
      <c r="P287" s="62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9">
      <c r="A288" s="11"/>
      <c r="B288" s="60"/>
      <c r="C288" s="60"/>
      <c r="D288" s="60"/>
      <c r="E288" s="60"/>
      <c r="F288" s="60"/>
      <c r="G288" s="60"/>
      <c r="H288" s="60"/>
      <c r="I288" s="60"/>
      <c r="J288" s="8"/>
      <c r="K288" s="61"/>
      <c r="L288" s="61"/>
      <c r="M288" s="61"/>
      <c r="N288" s="61"/>
      <c r="O288" s="61"/>
      <c r="P288" s="62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9">
      <c r="A289" s="11"/>
      <c r="B289" s="60"/>
      <c r="C289" s="60"/>
      <c r="D289" s="60"/>
      <c r="E289" s="60"/>
      <c r="F289" s="60"/>
      <c r="G289" s="60"/>
      <c r="H289" s="60"/>
      <c r="I289" s="60"/>
      <c r="J289" s="8"/>
      <c r="K289" s="61"/>
      <c r="L289" s="61"/>
      <c r="M289" s="61"/>
      <c r="N289" s="61"/>
      <c r="O289" s="61"/>
      <c r="P289" s="62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9">
      <c r="A290" s="11"/>
      <c r="B290" s="60"/>
      <c r="C290" s="60"/>
      <c r="D290" s="60"/>
      <c r="E290" s="60"/>
      <c r="F290" s="60"/>
      <c r="G290" s="60"/>
      <c r="H290" s="60"/>
      <c r="I290" s="60"/>
      <c r="J290" s="8"/>
      <c r="K290" s="61"/>
      <c r="L290" s="61"/>
      <c r="M290" s="61"/>
      <c r="N290" s="61"/>
      <c r="O290" s="61"/>
      <c r="P290" s="62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9">
      <c r="A291" s="11"/>
      <c r="B291" s="60"/>
      <c r="C291" s="60"/>
      <c r="D291" s="60"/>
      <c r="E291" s="60"/>
      <c r="F291" s="60"/>
      <c r="G291" s="60"/>
      <c r="H291" s="60"/>
      <c r="I291" s="60"/>
      <c r="J291" s="8"/>
      <c r="K291" s="61"/>
      <c r="L291" s="61"/>
      <c r="M291" s="61"/>
      <c r="N291" s="61"/>
      <c r="O291" s="61"/>
      <c r="P291" s="62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9">
      <c r="A292" s="11"/>
      <c r="B292" s="60"/>
      <c r="C292" s="60"/>
      <c r="D292" s="60"/>
      <c r="E292" s="60"/>
      <c r="F292" s="60"/>
      <c r="G292" s="60"/>
      <c r="H292" s="60"/>
      <c r="I292" s="60"/>
      <c r="J292" s="8"/>
      <c r="K292" s="61"/>
      <c r="L292" s="61"/>
      <c r="M292" s="61"/>
      <c r="N292" s="61"/>
      <c r="O292" s="61"/>
      <c r="P292" s="62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9">
      <c r="A293" s="11"/>
      <c r="B293" s="60"/>
      <c r="C293" s="60"/>
      <c r="D293" s="60"/>
      <c r="E293" s="60"/>
      <c r="F293" s="60"/>
      <c r="G293" s="60"/>
      <c r="H293" s="60"/>
      <c r="I293" s="60"/>
      <c r="J293" s="8"/>
      <c r="K293" s="61"/>
      <c r="L293" s="61"/>
      <c r="M293" s="61"/>
      <c r="N293" s="61"/>
      <c r="O293" s="61"/>
      <c r="P293" s="62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9">
      <c r="A294" s="11"/>
      <c r="B294" s="60"/>
      <c r="C294" s="60"/>
      <c r="D294" s="60"/>
      <c r="E294" s="60"/>
      <c r="F294" s="60"/>
      <c r="G294" s="60"/>
      <c r="H294" s="60"/>
      <c r="I294" s="60"/>
      <c r="J294" s="8"/>
      <c r="K294" s="61"/>
      <c r="L294" s="61"/>
      <c r="M294" s="61"/>
      <c r="N294" s="61"/>
      <c r="O294" s="61"/>
      <c r="P294" s="62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9">
      <c r="A295" s="11"/>
      <c r="B295" s="60"/>
      <c r="C295" s="60"/>
      <c r="D295" s="60"/>
      <c r="E295" s="60"/>
      <c r="F295" s="60"/>
      <c r="G295" s="60"/>
      <c r="H295" s="60"/>
      <c r="I295" s="60"/>
      <c r="J295" s="8"/>
      <c r="K295" s="61"/>
      <c r="L295" s="61"/>
      <c r="M295" s="61"/>
      <c r="N295" s="61"/>
      <c r="O295" s="61"/>
      <c r="P295" s="62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9">
      <c r="A296" s="11"/>
      <c r="B296" s="60"/>
      <c r="C296" s="60"/>
      <c r="D296" s="60"/>
      <c r="E296" s="60"/>
      <c r="F296" s="60"/>
      <c r="G296" s="60"/>
      <c r="H296" s="60"/>
      <c r="I296" s="60"/>
      <c r="J296" s="8"/>
      <c r="K296" s="61"/>
      <c r="L296" s="61"/>
      <c r="M296" s="61"/>
      <c r="N296" s="61"/>
      <c r="O296" s="61"/>
      <c r="P296" s="62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9">
      <c r="A297" s="11"/>
      <c r="B297" s="60"/>
      <c r="C297" s="60"/>
      <c r="D297" s="60"/>
      <c r="E297" s="60"/>
      <c r="F297" s="60"/>
      <c r="G297" s="60"/>
      <c r="H297" s="60"/>
      <c r="I297" s="60"/>
      <c r="J297" s="8"/>
      <c r="K297" s="61"/>
      <c r="L297" s="61"/>
      <c r="M297" s="61"/>
      <c r="N297" s="61"/>
      <c r="O297" s="61"/>
      <c r="P297" s="62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9">
      <c r="A298" s="11"/>
      <c r="B298" s="60"/>
      <c r="C298" s="60"/>
      <c r="D298" s="60"/>
      <c r="E298" s="60"/>
      <c r="F298" s="60"/>
      <c r="G298" s="60"/>
      <c r="H298" s="60"/>
      <c r="I298" s="60"/>
      <c r="J298" s="8"/>
      <c r="K298" s="61"/>
      <c r="L298" s="61"/>
      <c r="M298" s="61"/>
      <c r="N298" s="61"/>
      <c r="O298" s="61"/>
      <c r="P298" s="62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9">
      <c r="A299" s="11"/>
      <c r="B299" s="60"/>
      <c r="C299" s="60"/>
      <c r="D299" s="60"/>
      <c r="E299" s="60"/>
      <c r="F299" s="60"/>
      <c r="G299" s="60"/>
      <c r="H299" s="60"/>
      <c r="I299" s="60"/>
      <c r="J299" s="8"/>
      <c r="K299" s="61"/>
      <c r="L299" s="61"/>
      <c r="M299" s="61"/>
      <c r="N299" s="61"/>
      <c r="O299" s="61"/>
      <c r="P299" s="62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9">
      <c r="A300" s="11"/>
      <c r="B300" s="60"/>
      <c r="C300" s="60"/>
      <c r="D300" s="60"/>
      <c r="E300" s="60"/>
      <c r="F300" s="60"/>
      <c r="G300" s="60"/>
      <c r="H300" s="60"/>
      <c r="I300" s="60"/>
      <c r="J300" s="8"/>
      <c r="K300" s="61"/>
      <c r="L300" s="61"/>
      <c r="M300" s="61"/>
      <c r="N300" s="61"/>
      <c r="O300" s="61"/>
      <c r="P300" s="62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9">
      <c r="A301" s="11"/>
      <c r="B301" s="60"/>
      <c r="C301" s="60"/>
      <c r="D301" s="60"/>
      <c r="E301" s="60"/>
      <c r="F301" s="60"/>
      <c r="G301" s="60"/>
      <c r="H301" s="60"/>
      <c r="I301" s="60"/>
      <c r="J301" s="8"/>
      <c r="K301" s="61"/>
      <c r="L301" s="61"/>
      <c r="M301" s="61"/>
      <c r="N301" s="61"/>
      <c r="O301" s="61"/>
      <c r="P301" s="62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9">
      <c r="A302" s="11"/>
      <c r="B302" s="60"/>
      <c r="C302" s="60"/>
      <c r="D302" s="60"/>
      <c r="E302" s="60"/>
      <c r="F302" s="60"/>
      <c r="G302" s="60"/>
      <c r="H302" s="60"/>
      <c r="I302" s="60"/>
      <c r="J302" s="8"/>
      <c r="K302" s="61"/>
      <c r="L302" s="61"/>
      <c r="M302" s="61"/>
      <c r="N302" s="61"/>
      <c r="O302" s="61"/>
      <c r="P302" s="62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9">
      <c r="A303" s="11"/>
      <c r="B303" s="60"/>
      <c r="C303" s="60"/>
      <c r="D303" s="60"/>
      <c r="E303" s="60"/>
      <c r="F303" s="60"/>
      <c r="G303" s="60"/>
      <c r="H303" s="60"/>
      <c r="I303" s="60"/>
      <c r="J303" s="8"/>
      <c r="K303" s="61"/>
      <c r="L303" s="61"/>
      <c r="M303" s="61"/>
      <c r="N303" s="61"/>
      <c r="O303" s="61"/>
      <c r="P303" s="62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9">
      <c r="A304" s="11"/>
      <c r="B304" s="60"/>
      <c r="C304" s="60"/>
      <c r="D304" s="60"/>
      <c r="E304" s="60"/>
      <c r="F304" s="60"/>
      <c r="G304" s="60"/>
      <c r="H304" s="60"/>
      <c r="I304" s="60"/>
      <c r="J304" s="8"/>
      <c r="K304" s="61"/>
      <c r="L304" s="61"/>
      <c r="M304" s="61"/>
      <c r="N304" s="61"/>
      <c r="O304" s="61"/>
      <c r="P304" s="62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9">
      <c r="A305" s="11"/>
      <c r="B305" s="60"/>
      <c r="C305" s="60"/>
      <c r="D305" s="60"/>
      <c r="E305" s="60"/>
      <c r="F305" s="60"/>
      <c r="G305" s="60"/>
      <c r="H305" s="60"/>
      <c r="I305" s="60"/>
      <c r="J305" s="8"/>
      <c r="K305" s="61"/>
      <c r="L305" s="61"/>
      <c r="M305" s="61"/>
      <c r="N305" s="61"/>
      <c r="O305" s="61"/>
      <c r="P305" s="62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9">
      <c r="A306" s="11"/>
      <c r="B306" s="60"/>
      <c r="C306" s="60"/>
      <c r="D306" s="60"/>
      <c r="E306" s="60"/>
      <c r="F306" s="60"/>
      <c r="G306" s="60"/>
      <c r="H306" s="60"/>
      <c r="I306" s="60"/>
      <c r="J306" s="8"/>
      <c r="K306" s="61"/>
      <c r="L306" s="61"/>
      <c r="M306" s="61"/>
      <c r="N306" s="61"/>
      <c r="O306" s="61"/>
      <c r="P306" s="62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9">
      <c r="A307" s="11"/>
      <c r="B307" s="60"/>
      <c r="C307" s="60"/>
      <c r="D307" s="60"/>
      <c r="E307" s="60"/>
      <c r="F307" s="60"/>
      <c r="G307" s="60"/>
      <c r="H307" s="60"/>
      <c r="I307" s="60"/>
      <c r="J307" s="8"/>
      <c r="K307" s="61"/>
      <c r="L307" s="61"/>
      <c r="M307" s="61"/>
      <c r="N307" s="61"/>
      <c r="O307" s="61"/>
      <c r="P307" s="62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9">
      <c r="A308" s="11"/>
      <c r="B308" s="60"/>
      <c r="C308" s="60"/>
      <c r="D308" s="60"/>
      <c r="E308" s="60"/>
      <c r="F308" s="60"/>
      <c r="G308" s="60"/>
      <c r="H308" s="60"/>
      <c r="I308" s="60"/>
      <c r="J308" s="8"/>
      <c r="K308" s="61"/>
      <c r="L308" s="61"/>
      <c r="M308" s="61"/>
      <c r="N308" s="61"/>
      <c r="O308" s="61"/>
      <c r="P308" s="62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9">
      <c r="A309" s="11"/>
      <c r="B309" s="60"/>
      <c r="C309" s="60"/>
      <c r="D309" s="60"/>
      <c r="E309" s="60"/>
      <c r="F309" s="60"/>
      <c r="G309" s="60"/>
      <c r="H309" s="60"/>
      <c r="I309" s="60"/>
      <c r="J309" s="8"/>
      <c r="K309" s="61"/>
      <c r="L309" s="61"/>
      <c r="M309" s="61"/>
      <c r="N309" s="61"/>
      <c r="O309" s="61"/>
      <c r="P309" s="62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9">
      <c r="A310" s="11"/>
      <c r="B310" s="60"/>
      <c r="C310" s="60"/>
      <c r="D310" s="60"/>
      <c r="E310" s="60"/>
      <c r="F310" s="60"/>
      <c r="G310" s="60"/>
      <c r="H310" s="60"/>
      <c r="I310" s="60"/>
      <c r="J310" s="8"/>
      <c r="K310" s="61"/>
      <c r="L310" s="61"/>
      <c r="M310" s="61"/>
      <c r="N310" s="61"/>
      <c r="O310" s="61"/>
      <c r="P310" s="62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9">
      <c r="A311" s="11"/>
      <c r="B311" s="60"/>
      <c r="C311" s="60"/>
      <c r="D311" s="60"/>
      <c r="E311" s="60"/>
      <c r="F311" s="60"/>
      <c r="G311" s="60"/>
      <c r="H311" s="60"/>
      <c r="I311" s="60"/>
      <c r="J311" s="8"/>
      <c r="K311" s="61"/>
      <c r="L311" s="61"/>
      <c r="M311" s="61"/>
      <c r="N311" s="61"/>
      <c r="O311" s="61"/>
      <c r="P311" s="62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9">
      <c r="A312" s="11"/>
      <c r="B312" s="60"/>
      <c r="C312" s="60"/>
      <c r="D312" s="60"/>
      <c r="E312" s="60"/>
      <c r="F312" s="60"/>
      <c r="G312" s="60"/>
      <c r="H312" s="60"/>
      <c r="I312" s="60"/>
      <c r="J312" s="8"/>
      <c r="K312" s="61"/>
      <c r="L312" s="61"/>
      <c r="M312" s="61"/>
      <c r="N312" s="61"/>
      <c r="O312" s="61"/>
      <c r="P312" s="62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9">
      <c r="A313" s="11"/>
      <c r="B313" s="60"/>
      <c r="C313" s="60"/>
      <c r="D313" s="60"/>
      <c r="E313" s="60"/>
      <c r="F313" s="60"/>
      <c r="G313" s="60"/>
      <c r="H313" s="60"/>
      <c r="I313" s="60"/>
      <c r="J313" s="8"/>
      <c r="K313" s="61"/>
      <c r="L313" s="61"/>
      <c r="M313" s="61"/>
      <c r="N313" s="61"/>
      <c r="O313" s="61"/>
      <c r="P313" s="62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9">
      <c r="A314" s="11"/>
      <c r="B314" s="60"/>
      <c r="C314" s="60"/>
      <c r="D314" s="60"/>
      <c r="E314" s="60"/>
      <c r="F314" s="60"/>
      <c r="G314" s="60"/>
      <c r="H314" s="60"/>
      <c r="I314" s="60"/>
      <c r="J314" s="8"/>
      <c r="K314" s="61"/>
      <c r="L314" s="61"/>
      <c r="M314" s="61"/>
      <c r="N314" s="61"/>
      <c r="O314" s="61"/>
      <c r="P314" s="62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9">
      <c r="A315" s="11"/>
      <c r="B315" s="60"/>
      <c r="C315" s="60"/>
      <c r="D315" s="60"/>
      <c r="E315" s="60"/>
      <c r="F315" s="60"/>
      <c r="G315" s="60"/>
      <c r="H315" s="60"/>
      <c r="I315" s="60"/>
      <c r="J315" s="8"/>
      <c r="K315" s="61"/>
      <c r="L315" s="61"/>
      <c r="M315" s="61"/>
      <c r="N315" s="61"/>
      <c r="O315" s="61"/>
      <c r="P315" s="62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9">
      <c r="A316" s="11"/>
      <c r="B316" s="60"/>
      <c r="C316" s="60"/>
      <c r="D316" s="60"/>
      <c r="E316" s="60"/>
      <c r="F316" s="60"/>
      <c r="G316" s="60"/>
      <c r="H316" s="60"/>
      <c r="I316" s="60"/>
      <c r="J316" s="8"/>
      <c r="K316" s="61"/>
      <c r="L316" s="61"/>
      <c r="M316" s="61"/>
      <c r="N316" s="61"/>
      <c r="O316" s="61"/>
      <c r="P316" s="62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9">
      <c r="A317" s="11"/>
      <c r="B317" s="60"/>
      <c r="C317" s="60"/>
      <c r="D317" s="60"/>
      <c r="E317" s="60"/>
      <c r="F317" s="60"/>
      <c r="G317" s="60"/>
      <c r="H317" s="60"/>
      <c r="I317" s="60"/>
      <c r="J317" s="8"/>
      <c r="K317" s="61"/>
      <c r="L317" s="61"/>
      <c r="M317" s="61"/>
      <c r="N317" s="61"/>
      <c r="O317" s="61"/>
      <c r="P317" s="62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9">
      <c r="A318" s="11"/>
      <c r="B318" s="60"/>
      <c r="C318" s="60"/>
      <c r="D318" s="60"/>
      <c r="E318" s="60"/>
      <c r="F318" s="60"/>
      <c r="G318" s="60"/>
      <c r="H318" s="60"/>
      <c r="I318" s="60"/>
      <c r="J318" s="8"/>
      <c r="K318" s="61"/>
      <c r="L318" s="61"/>
      <c r="M318" s="61"/>
      <c r="N318" s="61"/>
      <c r="O318" s="61"/>
      <c r="P318" s="62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9">
      <c r="A319" s="11"/>
      <c r="B319" s="60"/>
      <c r="C319" s="60"/>
      <c r="D319" s="60"/>
      <c r="E319" s="60"/>
      <c r="F319" s="60"/>
      <c r="G319" s="60"/>
      <c r="H319" s="60"/>
      <c r="I319" s="60"/>
      <c r="J319" s="8"/>
      <c r="K319" s="61"/>
      <c r="L319" s="61"/>
      <c r="M319" s="61"/>
      <c r="N319" s="61"/>
      <c r="O319" s="61"/>
      <c r="P319" s="62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9">
      <c r="A320" s="11"/>
      <c r="B320" s="60"/>
      <c r="C320" s="60"/>
      <c r="D320" s="60"/>
      <c r="E320" s="60"/>
      <c r="F320" s="60"/>
      <c r="G320" s="60"/>
      <c r="H320" s="60"/>
      <c r="I320" s="60"/>
      <c r="J320" s="8"/>
      <c r="K320" s="61"/>
      <c r="L320" s="61"/>
      <c r="M320" s="61"/>
      <c r="N320" s="61"/>
      <c r="O320" s="61"/>
      <c r="P320" s="62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9">
      <c r="A321" s="11"/>
      <c r="B321" s="60"/>
      <c r="C321" s="60"/>
      <c r="D321" s="60"/>
      <c r="E321" s="60"/>
      <c r="F321" s="60"/>
      <c r="G321" s="60"/>
      <c r="H321" s="60"/>
      <c r="I321" s="60"/>
      <c r="J321" s="8"/>
      <c r="K321" s="61"/>
      <c r="L321" s="61"/>
      <c r="M321" s="61"/>
      <c r="N321" s="61"/>
      <c r="O321" s="61"/>
      <c r="P321" s="62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9">
      <c r="A322" s="11"/>
      <c r="B322" s="60"/>
      <c r="C322" s="60"/>
      <c r="D322" s="60"/>
      <c r="E322" s="60"/>
      <c r="F322" s="60"/>
      <c r="G322" s="60"/>
      <c r="H322" s="60"/>
      <c r="I322" s="60"/>
      <c r="J322" s="8"/>
      <c r="K322" s="61"/>
      <c r="L322" s="61"/>
      <c r="M322" s="61"/>
      <c r="N322" s="61"/>
      <c r="O322" s="61"/>
      <c r="P322" s="62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9">
      <c r="A323" s="11"/>
      <c r="B323" s="60"/>
      <c r="C323" s="60"/>
      <c r="D323" s="60"/>
      <c r="E323" s="60"/>
      <c r="F323" s="60"/>
      <c r="G323" s="60"/>
      <c r="H323" s="60"/>
      <c r="I323" s="60"/>
      <c r="J323" s="8"/>
      <c r="K323" s="61"/>
      <c r="L323" s="61"/>
      <c r="M323" s="61"/>
      <c r="N323" s="61"/>
      <c r="O323" s="61"/>
      <c r="P323" s="62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9">
      <c r="A324" s="11"/>
      <c r="B324" s="60"/>
      <c r="C324" s="60"/>
      <c r="D324" s="60"/>
      <c r="E324" s="60"/>
      <c r="F324" s="60"/>
      <c r="G324" s="60"/>
      <c r="H324" s="60"/>
      <c r="I324" s="60"/>
      <c r="J324" s="8"/>
      <c r="K324" s="61"/>
      <c r="L324" s="61"/>
      <c r="M324" s="61"/>
      <c r="N324" s="61"/>
      <c r="O324" s="61"/>
      <c r="P324" s="62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9">
      <c r="A325" s="11"/>
      <c r="B325" s="60"/>
      <c r="C325" s="60"/>
      <c r="D325" s="60"/>
      <c r="E325" s="60"/>
      <c r="F325" s="60"/>
      <c r="G325" s="60"/>
      <c r="H325" s="60"/>
      <c r="I325" s="60"/>
      <c r="J325" s="8"/>
      <c r="K325" s="61"/>
      <c r="L325" s="61"/>
      <c r="M325" s="61"/>
      <c r="N325" s="61"/>
      <c r="O325" s="61"/>
      <c r="P325" s="62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9">
      <c r="A326" s="11"/>
      <c r="B326" s="60"/>
      <c r="C326" s="60"/>
      <c r="D326" s="60"/>
      <c r="E326" s="60"/>
      <c r="F326" s="60"/>
      <c r="G326" s="60"/>
      <c r="H326" s="60"/>
      <c r="I326" s="60"/>
      <c r="J326" s="8"/>
      <c r="K326" s="61"/>
      <c r="L326" s="61"/>
      <c r="M326" s="61"/>
      <c r="N326" s="61"/>
      <c r="O326" s="61"/>
      <c r="P326" s="62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9">
      <c r="A327" s="11"/>
      <c r="B327" s="60"/>
      <c r="C327" s="60"/>
      <c r="D327" s="60"/>
      <c r="E327" s="60"/>
      <c r="F327" s="60"/>
      <c r="G327" s="60"/>
      <c r="H327" s="60"/>
      <c r="I327" s="60"/>
      <c r="J327" s="8"/>
      <c r="K327" s="61"/>
      <c r="L327" s="61"/>
      <c r="M327" s="61"/>
      <c r="N327" s="61"/>
      <c r="O327" s="61"/>
      <c r="P327" s="62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9">
      <c r="A328" s="11"/>
      <c r="B328" s="60"/>
      <c r="C328" s="60"/>
      <c r="D328" s="60"/>
      <c r="E328" s="60"/>
      <c r="F328" s="60"/>
      <c r="G328" s="60"/>
      <c r="H328" s="60"/>
      <c r="I328" s="60"/>
      <c r="J328" s="8"/>
      <c r="K328" s="61"/>
      <c r="L328" s="61"/>
      <c r="M328" s="61"/>
      <c r="N328" s="61"/>
      <c r="O328" s="61"/>
      <c r="P328" s="62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9">
      <c r="A329" s="11"/>
      <c r="B329" s="60"/>
      <c r="C329" s="60"/>
      <c r="D329" s="60"/>
      <c r="E329" s="60"/>
      <c r="F329" s="60"/>
      <c r="G329" s="60"/>
      <c r="H329" s="60"/>
      <c r="I329" s="60"/>
      <c r="J329" s="8"/>
      <c r="K329" s="61"/>
      <c r="L329" s="61"/>
      <c r="M329" s="61"/>
      <c r="N329" s="61"/>
      <c r="O329" s="61"/>
      <c r="P329" s="62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9">
      <c r="A330" s="11"/>
      <c r="B330" s="60"/>
      <c r="C330" s="60"/>
      <c r="D330" s="60"/>
      <c r="E330" s="60"/>
      <c r="F330" s="60"/>
      <c r="G330" s="60"/>
      <c r="H330" s="60"/>
      <c r="I330" s="60"/>
      <c r="J330" s="8"/>
      <c r="K330" s="61"/>
      <c r="L330" s="61"/>
      <c r="M330" s="61"/>
      <c r="N330" s="61"/>
      <c r="O330" s="61"/>
      <c r="P330" s="62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9">
      <c r="A331" s="11"/>
      <c r="B331" s="60"/>
      <c r="C331" s="60"/>
      <c r="D331" s="60"/>
      <c r="E331" s="60"/>
      <c r="F331" s="60"/>
      <c r="G331" s="60"/>
      <c r="H331" s="60"/>
      <c r="I331" s="60"/>
      <c r="J331" s="8"/>
      <c r="K331" s="61"/>
      <c r="L331" s="61"/>
      <c r="M331" s="61"/>
      <c r="N331" s="61"/>
      <c r="O331" s="61"/>
      <c r="P331" s="62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9">
      <c r="A332" s="11"/>
      <c r="B332" s="60"/>
      <c r="C332" s="60"/>
      <c r="D332" s="60"/>
      <c r="E332" s="60"/>
      <c r="F332" s="60"/>
      <c r="G332" s="60"/>
      <c r="H332" s="60"/>
      <c r="I332" s="60"/>
      <c r="J332" s="8"/>
      <c r="K332" s="61"/>
      <c r="L332" s="61"/>
      <c r="M332" s="61"/>
      <c r="N332" s="61"/>
      <c r="O332" s="61"/>
      <c r="P332" s="62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9">
      <c r="A333" s="11"/>
      <c r="B333" s="60"/>
      <c r="C333" s="60"/>
      <c r="D333" s="60"/>
      <c r="E333" s="60"/>
      <c r="F333" s="60"/>
      <c r="G333" s="60"/>
      <c r="H333" s="60"/>
      <c r="I333" s="60"/>
      <c r="J333" s="8"/>
      <c r="K333" s="61"/>
      <c r="L333" s="61"/>
      <c r="M333" s="61"/>
      <c r="N333" s="61"/>
      <c r="O333" s="61"/>
      <c r="P333" s="62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9">
      <c r="A334" s="11"/>
      <c r="B334" s="60"/>
      <c r="C334" s="60"/>
      <c r="D334" s="60"/>
      <c r="E334" s="60"/>
      <c r="F334" s="60"/>
      <c r="G334" s="60"/>
      <c r="H334" s="60"/>
      <c r="I334" s="60"/>
      <c r="J334" s="8"/>
      <c r="K334" s="61"/>
      <c r="L334" s="61"/>
      <c r="M334" s="61"/>
      <c r="N334" s="61"/>
      <c r="O334" s="61"/>
      <c r="P334" s="62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9">
      <c r="A335" s="11"/>
      <c r="B335" s="60"/>
      <c r="C335" s="60"/>
      <c r="D335" s="60"/>
      <c r="E335" s="60"/>
      <c r="F335" s="60"/>
      <c r="G335" s="60"/>
      <c r="H335" s="60"/>
      <c r="I335" s="60"/>
      <c r="J335" s="8"/>
      <c r="K335" s="61"/>
      <c r="L335" s="61"/>
      <c r="M335" s="61"/>
      <c r="N335" s="61"/>
      <c r="O335" s="61"/>
      <c r="P335" s="62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9">
      <c r="A336" s="11"/>
      <c r="B336" s="60"/>
      <c r="C336" s="60"/>
      <c r="D336" s="60"/>
      <c r="E336" s="60"/>
      <c r="F336" s="60"/>
      <c r="G336" s="60"/>
      <c r="H336" s="60"/>
      <c r="I336" s="60"/>
      <c r="J336" s="8"/>
      <c r="K336" s="61"/>
      <c r="L336" s="61"/>
      <c r="M336" s="61"/>
      <c r="N336" s="61"/>
      <c r="O336" s="61"/>
      <c r="P336" s="62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9">
      <c r="A337" s="11"/>
      <c r="B337" s="60"/>
      <c r="C337" s="60"/>
      <c r="D337" s="60"/>
      <c r="E337" s="60"/>
      <c r="F337" s="60"/>
      <c r="G337" s="60"/>
      <c r="H337" s="60"/>
      <c r="I337" s="60"/>
      <c r="J337" s="8"/>
      <c r="K337" s="61"/>
      <c r="L337" s="61"/>
      <c r="M337" s="61"/>
      <c r="N337" s="61"/>
      <c r="O337" s="61"/>
      <c r="P337" s="62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9">
      <c r="A338" s="11"/>
      <c r="B338" s="60"/>
      <c r="C338" s="60"/>
      <c r="D338" s="60"/>
      <c r="E338" s="60"/>
      <c r="F338" s="60"/>
      <c r="G338" s="60"/>
      <c r="H338" s="60"/>
      <c r="I338" s="60"/>
      <c r="J338" s="8"/>
      <c r="K338" s="61"/>
      <c r="L338" s="61"/>
      <c r="M338" s="61"/>
      <c r="N338" s="61"/>
      <c r="O338" s="61"/>
      <c r="P338" s="62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9">
      <c r="A339" s="11"/>
      <c r="B339" s="60"/>
      <c r="C339" s="60"/>
      <c r="D339" s="60"/>
      <c r="E339" s="60"/>
      <c r="F339" s="60"/>
      <c r="G339" s="60"/>
      <c r="H339" s="60"/>
      <c r="I339" s="60"/>
      <c r="J339" s="8"/>
      <c r="K339" s="61"/>
      <c r="L339" s="61"/>
      <c r="M339" s="61"/>
      <c r="N339" s="61"/>
      <c r="O339" s="61"/>
      <c r="P339" s="62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9">
      <c r="A340" s="11"/>
      <c r="B340" s="60"/>
      <c r="C340" s="60"/>
      <c r="D340" s="60"/>
      <c r="E340" s="60"/>
      <c r="F340" s="60"/>
      <c r="G340" s="60"/>
      <c r="H340" s="60"/>
      <c r="I340" s="60"/>
      <c r="J340" s="8"/>
      <c r="K340" s="61"/>
      <c r="L340" s="61"/>
      <c r="M340" s="61"/>
      <c r="N340" s="61"/>
      <c r="O340" s="61"/>
      <c r="P340" s="62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9">
      <c r="A341" s="11"/>
      <c r="B341" s="60"/>
      <c r="C341" s="60"/>
      <c r="D341" s="60"/>
      <c r="E341" s="60"/>
      <c r="F341" s="60"/>
      <c r="G341" s="60"/>
      <c r="H341" s="60"/>
      <c r="I341" s="60"/>
      <c r="J341" s="8"/>
      <c r="K341" s="61"/>
      <c r="L341" s="61"/>
      <c r="M341" s="61"/>
      <c r="N341" s="61"/>
      <c r="O341" s="61"/>
      <c r="P341" s="62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9">
      <c r="A342" s="11"/>
      <c r="B342" s="60"/>
      <c r="C342" s="60"/>
      <c r="D342" s="60"/>
      <c r="E342" s="60"/>
      <c r="F342" s="60"/>
      <c r="G342" s="60"/>
      <c r="H342" s="60"/>
      <c r="I342" s="60"/>
      <c r="J342" s="8"/>
      <c r="K342" s="61"/>
      <c r="L342" s="61"/>
      <c r="M342" s="61"/>
      <c r="N342" s="61"/>
      <c r="O342" s="61"/>
      <c r="P342" s="62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9">
      <c r="A343" s="11"/>
      <c r="B343" s="60"/>
      <c r="C343" s="60"/>
      <c r="D343" s="60"/>
      <c r="E343" s="60"/>
      <c r="F343" s="60"/>
      <c r="G343" s="60"/>
      <c r="H343" s="60"/>
      <c r="I343" s="60"/>
      <c r="J343" s="8"/>
      <c r="K343" s="61"/>
      <c r="L343" s="61"/>
      <c r="M343" s="61"/>
      <c r="N343" s="61"/>
      <c r="O343" s="61"/>
      <c r="P343" s="62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9">
      <c r="A344" s="11"/>
      <c r="B344" s="60"/>
      <c r="C344" s="60"/>
      <c r="D344" s="60"/>
      <c r="E344" s="60"/>
      <c r="F344" s="60"/>
      <c r="G344" s="60"/>
      <c r="H344" s="60"/>
      <c r="I344" s="60"/>
      <c r="J344" s="8"/>
      <c r="K344" s="61"/>
      <c r="L344" s="61"/>
      <c r="M344" s="61"/>
      <c r="N344" s="61"/>
      <c r="O344" s="61"/>
      <c r="P344" s="62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9">
      <c r="A345" s="11"/>
      <c r="B345" s="60"/>
      <c r="C345" s="60"/>
      <c r="D345" s="60"/>
      <c r="E345" s="60"/>
      <c r="F345" s="60"/>
      <c r="G345" s="60"/>
      <c r="H345" s="60"/>
      <c r="I345" s="60"/>
      <c r="J345" s="8"/>
      <c r="K345" s="61"/>
      <c r="L345" s="61"/>
      <c r="M345" s="61"/>
      <c r="N345" s="61"/>
      <c r="O345" s="61"/>
      <c r="P345" s="62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9">
      <c r="A346" s="11"/>
      <c r="B346" s="60"/>
      <c r="C346" s="60"/>
      <c r="D346" s="60"/>
      <c r="E346" s="60"/>
      <c r="F346" s="60"/>
      <c r="G346" s="60"/>
      <c r="H346" s="60"/>
      <c r="I346" s="60"/>
      <c r="J346" s="8"/>
      <c r="K346" s="61"/>
      <c r="L346" s="61"/>
      <c r="M346" s="61"/>
      <c r="N346" s="61"/>
      <c r="O346" s="61"/>
      <c r="P346" s="62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9">
      <c r="A347" s="11"/>
      <c r="B347" s="60"/>
      <c r="C347" s="60"/>
      <c r="D347" s="60"/>
      <c r="E347" s="60"/>
      <c r="F347" s="60"/>
      <c r="G347" s="60"/>
      <c r="H347" s="60"/>
      <c r="I347" s="60"/>
      <c r="J347" s="8"/>
      <c r="K347" s="61"/>
      <c r="L347" s="61"/>
      <c r="M347" s="61"/>
      <c r="N347" s="61"/>
      <c r="O347" s="61"/>
      <c r="P347" s="62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9">
      <c r="A348" s="11"/>
      <c r="B348" s="60"/>
      <c r="C348" s="60"/>
      <c r="D348" s="60"/>
      <c r="E348" s="60"/>
      <c r="F348" s="60"/>
      <c r="G348" s="60"/>
      <c r="H348" s="60"/>
      <c r="I348" s="60"/>
      <c r="J348" s="8"/>
      <c r="K348" s="61"/>
      <c r="L348" s="61"/>
      <c r="M348" s="61"/>
      <c r="N348" s="61"/>
      <c r="O348" s="61"/>
      <c r="P348" s="62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9">
      <c r="A349" s="11"/>
      <c r="B349" s="60"/>
      <c r="C349" s="60"/>
      <c r="D349" s="60"/>
      <c r="E349" s="60"/>
      <c r="F349" s="60"/>
      <c r="G349" s="60"/>
      <c r="H349" s="60"/>
      <c r="I349" s="60"/>
      <c r="J349" s="8"/>
      <c r="K349" s="61"/>
      <c r="L349" s="61"/>
      <c r="M349" s="61"/>
      <c r="N349" s="61"/>
      <c r="O349" s="61"/>
      <c r="P349" s="62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9">
      <c r="A350" s="11"/>
      <c r="B350" s="60"/>
      <c r="C350" s="60"/>
      <c r="D350" s="60"/>
      <c r="E350" s="60"/>
      <c r="F350" s="60"/>
      <c r="G350" s="60"/>
      <c r="H350" s="60"/>
      <c r="I350" s="60"/>
      <c r="J350" s="8"/>
      <c r="K350" s="61"/>
      <c r="L350" s="61"/>
      <c r="M350" s="61"/>
      <c r="N350" s="61"/>
      <c r="O350" s="61"/>
      <c r="P350" s="62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9">
      <c r="A351" s="11"/>
      <c r="B351" s="60"/>
      <c r="C351" s="60"/>
      <c r="D351" s="60"/>
      <c r="E351" s="60"/>
      <c r="F351" s="60"/>
      <c r="G351" s="60"/>
      <c r="H351" s="60"/>
      <c r="I351" s="60"/>
      <c r="J351" s="8"/>
      <c r="K351" s="61"/>
      <c r="L351" s="61"/>
      <c r="M351" s="61"/>
      <c r="N351" s="61"/>
      <c r="O351" s="61"/>
      <c r="P351" s="62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9">
      <c r="A352" s="11"/>
      <c r="B352" s="60"/>
      <c r="C352" s="60"/>
      <c r="D352" s="60"/>
      <c r="E352" s="60"/>
      <c r="F352" s="60"/>
      <c r="G352" s="60"/>
      <c r="H352" s="60"/>
      <c r="I352" s="60"/>
      <c r="J352" s="8"/>
      <c r="K352" s="61"/>
      <c r="L352" s="61"/>
      <c r="M352" s="61"/>
      <c r="N352" s="61"/>
      <c r="O352" s="61"/>
      <c r="P352" s="62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9">
      <c r="A353" s="11"/>
      <c r="B353" s="60"/>
      <c r="C353" s="60"/>
      <c r="D353" s="60"/>
      <c r="E353" s="60"/>
      <c r="F353" s="60"/>
      <c r="G353" s="60"/>
      <c r="H353" s="60"/>
      <c r="I353" s="60"/>
      <c r="J353" s="8"/>
      <c r="K353" s="61"/>
      <c r="L353" s="61"/>
      <c r="M353" s="61"/>
      <c r="N353" s="61"/>
      <c r="O353" s="61"/>
      <c r="P353" s="62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9">
      <c r="A354" s="11"/>
      <c r="B354" s="60"/>
      <c r="C354" s="60"/>
      <c r="D354" s="60"/>
      <c r="E354" s="60"/>
      <c r="F354" s="60"/>
      <c r="G354" s="60"/>
      <c r="H354" s="60"/>
      <c r="I354" s="60"/>
      <c r="J354" s="8"/>
      <c r="K354" s="61"/>
      <c r="L354" s="61"/>
      <c r="M354" s="61"/>
      <c r="N354" s="61"/>
      <c r="O354" s="61"/>
      <c r="P354" s="62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9">
      <c r="A355" s="11"/>
      <c r="B355" s="60"/>
      <c r="C355" s="60"/>
      <c r="D355" s="60"/>
      <c r="E355" s="60"/>
      <c r="F355" s="60"/>
      <c r="G355" s="60"/>
      <c r="H355" s="60"/>
      <c r="I355" s="60"/>
      <c r="J355" s="8"/>
      <c r="K355" s="61"/>
      <c r="L355" s="61"/>
      <c r="M355" s="61"/>
      <c r="N355" s="61"/>
      <c r="O355" s="61"/>
      <c r="P355" s="62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9">
      <c r="A356" s="11"/>
      <c r="B356" s="60"/>
      <c r="C356" s="60"/>
      <c r="D356" s="60"/>
      <c r="E356" s="60"/>
      <c r="F356" s="60"/>
      <c r="G356" s="60"/>
      <c r="H356" s="60"/>
      <c r="I356" s="60"/>
      <c r="J356" s="8"/>
      <c r="K356" s="61"/>
      <c r="L356" s="61"/>
      <c r="M356" s="61"/>
      <c r="N356" s="61"/>
      <c r="O356" s="61"/>
      <c r="P356" s="62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9">
      <c r="A357" s="11"/>
      <c r="B357" s="60"/>
      <c r="C357" s="60"/>
      <c r="D357" s="60"/>
      <c r="E357" s="60"/>
      <c r="F357" s="60"/>
      <c r="G357" s="60"/>
      <c r="H357" s="60"/>
      <c r="I357" s="60"/>
      <c r="J357" s="8"/>
      <c r="K357" s="61"/>
      <c r="L357" s="61"/>
      <c r="M357" s="61"/>
      <c r="N357" s="61"/>
      <c r="O357" s="61"/>
      <c r="P357" s="62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9">
      <c r="A358" s="11"/>
      <c r="B358" s="60"/>
      <c r="C358" s="60"/>
      <c r="D358" s="60"/>
      <c r="E358" s="60"/>
      <c r="F358" s="60"/>
      <c r="G358" s="60"/>
      <c r="H358" s="60"/>
      <c r="I358" s="60"/>
      <c r="J358" s="8"/>
      <c r="K358" s="61"/>
      <c r="L358" s="61"/>
      <c r="M358" s="61"/>
      <c r="N358" s="61"/>
      <c r="O358" s="61"/>
      <c r="P358" s="62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9">
      <c r="A359" s="11"/>
      <c r="B359" s="60"/>
      <c r="C359" s="60"/>
      <c r="D359" s="60"/>
      <c r="E359" s="60"/>
      <c r="F359" s="60"/>
      <c r="G359" s="60"/>
      <c r="H359" s="60"/>
      <c r="I359" s="60"/>
      <c r="J359" s="8"/>
      <c r="K359" s="61"/>
      <c r="L359" s="61"/>
      <c r="M359" s="61"/>
      <c r="N359" s="61"/>
      <c r="O359" s="61"/>
      <c r="P359" s="62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9">
      <c r="A360" s="11"/>
      <c r="B360" s="60"/>
      <c r="C360" s="60"/>
      <c r="D360" s="60"/>
      <c r="E360" s="60"/>
      <c r="F360" s="60"/>
      <c r="G360" s="60"/>
      <c r="H360" s="60"/>
      <c r="I360" s="60"/>
      <c r="J360" s="8"/>
      <c r="K360" s="61"/>
      <c r="L360" s="61"/>
      <c r="M360" s="61"/>
      <c r="N360" s="61"/>
      <c r="O360" s="61"/>
      <c r="P360" s="62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9">
      <c r="A361" s="11"/>
      <c r="B361" s="60"/>
      <c r="C361" s="60"/>
      <c r="D361" s="60"/>
      <c r="E361" s="60"/>
      <c r="F361" s="60"/>
      <c r="G361" s="60"/>
      <c r="H361" s="60"/>
      <c r="I361" s="60"/>
      <c r="J361" s="8"/>
      <c r="K361" s="61"/>
      <c r="L361" s="61"/>
      <c r="M361" s="61"/>
      <c r="N361" s="61"/>
      <c r="O361" s="61"/>
      <c r="P361" s="62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9">
      <c r="A362" s="11"/>
      <c r="B362" s="60"/>
      <c r="C362" s="60"/>
      <c r="D362" s="60"/>
      <c r="E362" s="60"/>
      <c r="F362" s="60"/>
      <c r="G362" s="60"/>
      <c r="H362" s="60"/>
      <c r="I362" s="60"/>
      <c r="J362" s="8"/>
      <c r="K362" s="61"/>
      <c r="L362" s="61"/>
      <c r="M362" s="61"/>
      <c r="N362" s="61"/>
      <c r="O362" s="61"/>
      <c r="P362" s="62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9">
      <c r="A363" s="11"/>
      <c r="B363" s="60"/>
      <c r="C363" s="60"/>
      <c r="D363" s="60"/>
      <c r="E363" s="60"/>
      <c r="F363" s="60"/>
      <c r="G363" s="60"/>
      <c r="H363" s="60"/>
      <c r="I363" s="60"/>
      <c r="J363" s="8"/>
      <c r="K363" s="61"/>
      <c r="L363" s="61"/>
      <c r="M363" s="61"/>
      <c r="N363" s="61"/>
      <c r="O363" s="61"/>
      <c r="P363" s="62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9">
      <c r="A364" s="11"/>
      <c r="B364" s="60"/>
      <c r="C364" s="60"/>
      <c r="D364" s="60"/>
      <c r="E364" s="60"/>
      <c r="F364" s="60"/>
      <c r="G364" s="60"/>
      <c r="H364" s="60"/>
      <c r="I364" s="60"/>
      <c r="J364" s="8"/>
      <c r="K364" s="61"/>
      <c r="L364" s="61"/>
      <c r="M364" s="61"/>
      <c r="N364" s="61"/>
      <c r="O364" s="61"/>
      <c r="P364" s="62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9">
      <c r="A365" s="11"/>
      <c r="B365" s="60"/>
      <c r="C365" s="60"/>
      <c r="D365" s="60"/>
      <c r="E365" s="60"/>
      <c r="F365" s="60"/>
      <c r="G365" s="60"/>
      <c r="H365" s="60"/>
      <c r="I365" s="60"/>
      <c r="J365" s="8"/>
      <c r="K365" s="61"/>
      <c r="L365" s="61"/>
      <c r="M365" s="61"/>
      <c r="N365" s="61"/>
      <c r="O365" s="61"/>
      <c r="P365" s="62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9">
      <c r="A366" s="11"/>
      <c r="B366" s="60"/>
      <c r="C366" s="60"/>
      <c r="D366" s="60"/>
      <c r="E366" s="60"/>
      <c r="F366" s="60"/>
      <c r="G366" s="60"/>
      <c r="H366" s="60"/>
      <c r="I366" s="60"/>
      <c r="J366" s="8"/>
      <c r="K366" s="61"/>
      <c r="L366" s="61"/>
      <c r="M366" s="61"/>
      <c r="N366" s="61"/>
      <c r="O366" s="61"/>
      <c r="P366" s="62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9">
      <c r="A367" s="11"/>
      <c r="B367" s="60"/>
      <c r="C367" s="60"/>
      <c r="D367" s="60"/>
      <c r="E367" s="60"/>
      <c r="F367" s="60"/>
      <c r="G367" s="60"/>
      <c r="H367" s="60"/>
      <c r="I367" s="60"/>
      <c r="J367" s="8"/>
      <c r="K367" s="61"/>
      <c r="L367" s="61"/>
      <c r="M367" s="61"/>
      <c r="N367" s="61"/>
      <c r="O367" s="61"/>
      <c r="P367" s="62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9">
      <c r="A368" s="11"/>
      <c r="B368" s="60"/>
      <c r="C368" s="60"/>
      <c r="D368" s="60"/>
      <c r="E368" s="60"/>
      <c r="F368" s="60"/>
      <c r="G368" s="60"/>
      <c r="H368" s="60"/>
      <c r="I368" s="60"/>
      <c r="J368" s="8"/>
      <c r="K368" s="61"/>
      <c r="L368" s="61"/>
      <c r="M368" s="61"/>
      <c r="N368" s="61"/>
      <c r="O368" s="61"/>
      <c r="P368" s="62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9">
      <c r="A369" s="11"/>
      <c r="B369" s="60"/>
      <c r="C369" s="60"/>
      <c r="D369" s="60"/>
      <c r="E369" s="60"/>
      <c r="F369" s="60"/>
      <c r="G369" s="60"/>
      <c r="H369" s="60"/>
      <c r="I369" s="60"/>
      <c r="J369" s="8"/>
      <c r="K369" s="61"/>
      <c r="L369" s="61"/>
      <c r="M369" s="61"/>
      <c r="N369" s="61"/>
      <c r="O369" s="61"/>
      <c r="P369" s="62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9">
      <c r="A370" s="11"/>
      <c r="B370" s="60"/>
      <c r="C370" s="60"/>
      <c r="D370" s="60"/>
      <c r="E370" s="60"/>
      <c r="F370" s="60"/>
      <c r="G370" s="60"/>
      <c r="H370" s="60"/>
      <c r="I370" s="60"/>
      <c r="J370" s="8"/>
      <c r="K370" s="61"/>
      <c r="L370" s="61"/>
      <c r="M370" s="61"/>
      <c r="N370" s="61"/>
      <c r="O370" s="61"/>
      <c r="P370" s="62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9">
      <c r="A371" s="11"/>
      <c r="B371" s="60"/>
      <c r="C371" s="60"/>
      <c r="D371" s="60"/>
      <c r="E371" s="60"/>
      <c r="F371" s="60"/>
      <c r="G371" s="60"/>
      <c r="H371" s="60"/>
      <c r="I371" s="60"/>
      <c r="J371" s="8"/>
      <c r="K371" s="61"/>
      <c r="L371" s="61"/>
      <c r="M371" s="61"/>
      <c r="N371" s="61"/>
      <c r="O371" s="61"/>
      <c r="P371" s="62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9">
      <c r="A372" s="11"/>
      <c r="B372" s="60"/>
      <c r="C372" s="60"/>
      <c r="D372" s="60"/>
      <c r="E372" s="60"/>
      <c r="F372" s="60"/>
      <c r="G372" s="60"/>
      <c r="H372" s="60"/>
      <c r="I372" s="60"/>
      <c r="J372" s="8"/>
      <c r="K372" s="61"/>
      <c r="L372" s="61"/>
      <c r="M372" s="61"/>
      <c r="N372" s="61"/>
      <c r="O372" s="61"/>
      <c r="P372" s="62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9">
      <c r="A373" s="11"/>
      <c r="B373" s="60"/>
      <c r="C373" s="60"/>
      <c r="D373" s="60"/>
      <c r="E373" s="60"/>
      <c r="F373" s="60"/>
      <c r="G373" s="60"/>
      <c r="H373" s="60"/>
      <c r="I373" s="60"/>
      <c r="J373" s="8"/>
      <c r="K373" s="61"/>
      <c r="L373" s="61"/>
      <c r="M373" s="61"/>
      <c r="N373" s="61"/>
      <c r="O373" s="61"/>
      <c r="P373" s="62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9">
      <c r="A374" s="11"/>
      <c r="B374" s="60"/>
      <c r="C374" s="60"/>
      <c r="D374" s="60"/>
      <c r="E374" s="60"/>
      <c r="F374" s="60"/>
      <c r="G374" s="60"/>
      <c r="H374" s="60"/>
      <c r="I374" s="60"/>
      <c r="J374" s="8"/>
      <c r="K374" s="61"/>
      <c r="L374" s="61"/>
      <c r="M374" s="61"/>
      <c r="N374" s="61"/>
      <c r="O374" s="61"/>
      <c r="P374" s="62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9">
      <c r="A375" s="11"/>
      <c r="B375" s="60"/>
      <c r="C375" s="60"/>
      <c r="D375" s="60"/>
      <c r="E375" s="60"/>
      <c r="F375" s="60"/>
      <c r="G375" s="60"/>
      <c r="H375" s="60"/>
      <c r="I375" s="60"/>
      <c r="J375" s="8"/>
      <c r="K375" s="61"/>
      <c r="L375" s="61"/>
      <c r="M375" s="61"/>
      <c r="N375" s="61"/>
      <c r="O375" s="61"/>
      <c r="P375" s="62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9">
      <c r="A376" s="11"/>
      <c r="B376" s="60"/>
      <c r="C376" s="60"/>
      <c r="D376" s="60"/>
      <c r="E376" s="60"/>
      <c r="F376" s="60"/>
      <c r="G376" s="60"/>
      <c r="H376" s="60"/>
      <c r="I376" s="60"/>
      <c r="J376" s="8"/>
      <c r="K376" s="61"/>
      <c r="L376" s="61"/>
      <c r="M376" s="61"/>
      <c r="N376" s="61"/>
      <c r="O376" s="61"/>
      <c r="P376" s="62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9">
      <c r="A377" s="11"/>
      <c r="B377" s="60"/>
      <c r="C377" s="60"/>
      <c r="D377" s="60"/>
      <c r="E377" s="60"/>
      <c r="F377" s="60"/>
      <c r="G377" s="60"/>
      <c r="H377" s="60"/>
      <c r="I377" s="60"/>
      <c r="J377" s="8"/>
      <c r="K377" s="61"/>
      <c r="L377" s="61"/>
      <c r="M377" s="61"/>
      <c r="N377" s="61"/>
      <c r="O377" s="61"/>
      <c r="P377" s="62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9">
      <c r="A378" s="11"/>
      <c r="B378" s="60"/>
      <c r="C378" s="60"/>
      <c r="D378" s="60"/>
      <c r="E378" s="60"/>
      <c r="F378" s="60"/>
      <c r="G378" s="60"/>
      <c r="H378" s="60"/>
      <c r="I378" s="60"/>
      <c r="J378" s="8"/>
      <c r="K378" s="61"/>
      <c r="L378" s="61"/>
      <c r="M378" s="61"/>
      <c r="N378" s="61"/>
      <c r="O378" s="61"/>
      <c r="P378" s="62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9">
      <c r="A379" s="11"/>
      <c r="B379" s="60"/>
      <c r="C379" s="60"/>
      <c r="D379" s="60"/>
      <c r="E379" s="60"/>
      <c r="F379" s="60"/>
      <c r="G379" s="60"/>
      <c r="H379" s="60"/>
      <c r="I379" s="60"/>
      <c r="J379" s="8"/>
      <c r="K379" s="61"/>
      <c r="L379" s="61"/>
      <c r="M379" s="61"/>
      <c r="N379" s="61"/>
      <c r="O379" s="61"/>
      <c r="P379" s="62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9">
      <c r="A380" s="11"/>
      <c r="B380" s="60"/>
      <c r="C380" s="60"/>
      <c r="D380" s="60"/>
      <c r="E380" s="60"/>
      <c r="F380" s="60"/>
      <c r="G380" s="60"/>
      <c r="H380" s="60"/>
      <c r="I380" s="60"/>
      <c r="J380" s="8"/>
      <c r="K380" s="61"/>
      <c r="L380" s="61"/>
      <c r="M380" s="61"/>
      <c r="N380" s="61"/>
      <c r="O380" s="61"/>
      <c r="P380" s="62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9">
      <c r="A381" s="11"/>
      <c r="B381" s="60"/>
      <c r="C381" s="60"/>
      <c r="D381" s="60"/>
      <c r="E381" s="60"/>
      <c r="F381" s="60"/>
      <c r="G381" s="60"/>
      <c r="H381" s="60"/>
      <c r="I381" s="60"/>
      <c r="J381" s="8"/>
      <c r="K381" s="61"/>
      <c r="L381" s="61"/>
      <c r="M381" s="61"/>
      <c r="N381" s="61"/>
      <c r="O381" s="61"/>
      <c r="P381" s="62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9">
      <c r="A382" s="11"/>
      <c r="B382" s="60"/>
      <c r="C382" s="60"/>
      <c r="D382" s="60"/>
      <c r="E382" s="60"/>
      <c r="F382" s="60"/>
      <c r="G382" s="60"/>
      <c r="H382" s="60"/>
      <c r="I382" s="60"/>
      <c r="J382" s="8"/>
      <c r="K382" s="61"/>
      <c r="L382" s="61"/>
      <c r="M382" s="61"/>
      <c r="N382" s="61"/>
      <c r="O382" s="61"/>
      <c r="P382" s="62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9">
      <c r="A383" s="11"/>
      <c r="B383" s="60"/>
      <c r="C383" s="60"/>
      <c r="D383" s="60"/>
      <c r="E383" s="60"/>
      <c r="F383" s="60"/>
      <c r="G383" s="60"/>
      <c r="H383" s="60"/>
      <c r="I383" s="60"/>
      <c r="J383" s="8"/>
      <c r="K383" s="61"/>
      <c r="L383" s="61"/>
      <c r="M383" s="61"/>
      <c r="N383" s="61"/>
      <c r="O383" s="61"/>
      <c r="P383" s="62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9">
      <c r="A384" s="11"/>
      <c r="B384" s="60"/>
      <c r="C384" s="60"/>
      <c r="D384" s="60"/>
      <c r="E384" s="60"/>
      <c r="F384" s="60"/>
      <c r="G384" s="60"/>
      <c r="H384" s="60"/>
      <c r="I384" s="60"/>
      <c r="J384" s="8"/>
      <c r="K384" s="61"/>
      <c r="L384" s="61"/>
      <c r="M384" s="61"/>
      <c r="N384" s="61"/>
      <c r="O384" s="61"/>
      <c r="P384" s="62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9">
      <c r="A385" s="11"/>
      <c r="B385" s="60"/>
      <c r="C385" s="60"/>
      <c r="D385" s="60"/>
      <c r="E385" s="60"/>
      <c r="F385" s="60"/>
      <c r="G385" s="60"/>
      <c r="H385" s="60"/>
      <c r="I385" s="60"/>
      <c r="J385" s="8"/>
      <c r="K385" s="61"/>
      <c r="L385" s="61"/>
      <c r="M385" s="61"/>
      <c r="N385" s="61"/>
      <c r="O385" s="61"/>
      <c r="P385" s="62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9">
      <c r="A386" s="11"/>
      <c r="B386" s="60"/>
      <c r="C386" s="60"/>
      <c r="D386" s="60"/>
      <c r="E386" s="60"/>
      <c r="F386" s="60"/>
      <c r="G386" s="60"/>
      <c r="H386" s="60"/>
      <c r="I386" s="60"/>
      <c r="J386" s="8"/>
      <c r="K386" s="61"/>
      <c r="L386" s="61"/>
      <c r="M386" s="61"/>
      <c r="N386" s="61"/>
      <c r="O386" s="61"/>
      <c r="P386" s="62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9">
      <c r="A387" s="11"/>
      <c r="B387" s="60"/>
      <c r="C387" s="60"/>
      <c r="D387" s="60"/>
      <c r="E387" s="60"/>
      <c r="F387" s="60"/>
      <c r="G387" s="60"/>
      <c r="H387" s="60"/>
      <c r="I387" s="60"/>
      <c r="J387" s="8"/>
      <c r="K387" s="61"/>
      <c r="L387" s="61"/>
      <c r="M387" s="61"/>
      <c r="N387" s="61"/>
      <c r="O387" s="61"/>
      <c r="P387" s="62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9">
      <c r="A388" s="11"/>
      <c r="B388" s="60"/>
      <c r="C388" s="60"/>
      <c r="D388" s="60"/>
      <c r="E388" s="60"/>
      <c r="F388" s="60"/>
      <c r="G388" s="60"/>
      <c r="H388" s="60"/>
      <c r="I388" s="60"/>
      <c r="J388" s="8"/>
      <c r="K388" s="61"/>
      <c r="L388" s="61"/>
      <c r="M388" s="61"/>
      <c r="N388" s="61"/>
      <c r="O388" s="61"/>
      <c r="P388" s="62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9">
      <c r="A389" s="11"/>
      <c r="B389" s="60"/>
      <c r="C389" s="60"/>
      <c r="D389" s="60"/>
      <c r="E389" s="60"/>
      <c r="F389" s="60"/>
      <c r="G389" s="60"/>
      <c r="H389" s="60"/>
      <c r="I389" s="60"/>
      <c r="J389" s="8"/>
      <c r="K389" s="61"/>
      <c r="L389" s="61"/>
      <c r="M389" s="61"/>
      <c r="N389" s="61"/>
      <c r="O389" s="61"/>
      <c r="P389" s="62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9">
      <c r="A390" s="11"/>
      <c r="B390" s="60"/>
      <c r="C390" s="60"/>
      <c r="D390" s="60"/>
      <c r="E390" s="60"/>
      <c r="F390" s="60"/>
      <c r="G390" s="60"/>
      <c r="H390" s="60"/>
      <c r="I390" s="60"/>
      <c r="J390" s="8"/>
      <c r="K390" s="61"/>
      <c r="L390" s="61"/>
      <c r="M390" s="61"/>
      <c r="N390" s="61"/>
      <c r="O390" s="61"/>
      <c r="P390" s="62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9">
      <c r="A391" s="11"/>
      <c r="B391" s="60"/>
      <c r="C391" s="60"/>
      <c r="D391" s="60"/>
      <c r="E391" s="60"/>
      <c r="F391" s="60"/>
      <c r="G391" s="60"/>
      <c r="H391" s="60"/>
      <c r="I391" s="60"/>
      <c r="J391" s="8"/>
      <c r="K391" s="61"/>
      <c r="L391" s="61"/>
      <c r="M391" s="61"/>
      <c r="N391" s="61"/>
      <c r="O391" s="61"/>
      <c r="P391" s="62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9">
      <c r="A392" s="11"/>
      <c r="B392" s="60"/>
      <c r="C392" s="60"/>
      <c r="D392" s="60"/>
      <c r="E392" s="60"/>
      <c r="F392" s="60"/>
      <c r="G392" s="60"/>
      <c r="H392" s="60"/>
      <c r="I392" s="60"/>
      <c r="J392" s="8"/>
      <c r="K392" s="61"/>
      <c r="L392" s="61"/>
      <c r="M392" s="61"/>
      <c r="N392" s="61"/>
      <c r="O392" s="61"/>
      <c r="P392" s="62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9">
      <c r="A393" s="11"/>
      <c r="B393" s="60"/>
      <c r="C393" s="60"/>
      <c r="D393" s="60"/>
      <c r="E393" s="60"/>
      <c r="F393" s="60"/>
      <c r="G393" s="60"/>
      <c r="H393" s="60"/>
      <c r="I393" s="60"/>
      <c r="J393" s="8"/>
      <c r="K393" s="61"/>
      <c r="L393" s="61"/>
      <c r="M393" s="61"/>
      <c r="N393" s="61"/>
      <c r="O393" s="61"/>
      <c r="P393" s="62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9">
      <c r="A394" s="11"/>
      <c r="B394" s="60"/>
      <c r="C394" s="60"/>
      <c r="D394" s="60"/>
      <c r="E394" s="60"/>
      <c r="F394" s="60"/>
      <c r="G394" s="60"/>
      <c r="H394" s="60"/>
      <c r="I394" s="60"/>
      <c r="J394" s="8"/>
      <c r="K394" s="61"/>
      <c r="L394" s="61"/>
      <c r="M394" s="61"/>
      <c r="N394" s="61"/>
      <c r="O394" s="61"/>
      <c r="P394" s="62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9">
      <c r="A395" s="11"/>
      <c r="B395" s="60"/>
      <c r="C395" s="60"/>
      <c r="D395" s="60"/>
      <c r="E395" s="60"/>
      <c r="F395" s="60"/>
      <c r="G395" s="60"/>
      <c r="H395" s="60"/>
      <c r="I395" s="60"/>
      <c r="J395" s="8"/>
      <c r="K395" s="61"/>
      <c r="L395" s="61"/>
      <c r="M395" s="61"/>
      <c r="N395" s="61"/>
      <c r="O395" s="61"/>
      <c r="P395" s="62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9">
      <c r="A396" s="11"/>
      <c r="B396" s="60"/>
      <c r="C396" s="60"/>
      <c r="D396" s="60"/>
      <c r="E396" s="60"/>
      <c r="F396" s="60"/>
      <c r="G396" s="60"/>
      <c r="H396" s="60"/>
      <c r="I396" s="60"/>
      <c r="J396" s="8"/>
      <c r="K396" s="61"/>
      <c r="L396" s="61"/>
      <c r="M396" s="61"/>
      <c r="N396" s="61"/>
      <c r="O396" s="61"/>
      <c r="P396" s="62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9">
      <c r="A397" s="11"/>
      <c r="B397" s="60"/>
      <c r="C397" s="60"/>
      <c r="D397" s="60"/>
      <c r="E397" s="60"/>
      <c r="F397" s="60"/>
      <c r="G397" s="60"/>
      <c r="H397" s="60"/>
      <c r="I397" s="60"/>
      <c r="J397" s="8"/>
      <c r="K397" s="61"/>
      <c r="L397" s="61"/>
      <c r="M397" s="61"/>
      <c r="N397" s="61"/>
      <c r="O397" s="61"/>
      <c r="P397" s="62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9">
      <c r="A398" s="11"/>
      <c r="B398" s="60"/>
      <c r="C398" s="60"/>
      <c r="D398" s="60"/>
      <c r="E398" s="60"/>
      <c r="F398" s="60"/>
      <c r="G398" s="60"/>
      <c r="H398" s="60"/>
      <c r="I398" s="60"/>
      <c r="J398" s="8"/>
      <c r="K398" s="61"/>
      <c r="L398" s="61"/>
      <c r="M398" s="61"/>
      <c r="N398" s="61"/>
      <c r="O398" s="61"/>
      <c r="P398" s="62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9">
      <c r="A399" s="11"/>
      <c r="B399" s="60"/>
      <c r="C399" s="60"/>
      <c r="D399" s="60"/>
      <c r="E399" s="60"/>
      <c r="F399" s="60"/>
      <c r="G399" s="60"/>
      <c r="H399" s="60"/>
      <c r="I399" s="60"/>
      <c r="J399" s="8"/>
      <c r="K399" s="61"/>
      <c r="L399" s="61"/>
      <c r="M399" s="61"/>
      <c r="N399" s="61"/>
      <c r="O399" s="61"/>
      <c r="P399" s="62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9">
      <c r="A400" s="11"/>
      <c r="B400" s="60"/>
      <c r="C400" s="60"/>
      <c r="D400" s="60"/>
      <c r="E400" s="60"/>
      <c r="F400" s="60"/>
      <c r="G400" s="60"/>
      <c r="H400" s="60"/>
      <c r="I400" s="60"/>
      <c r="J400" s="8"/>
      <c r="K400" s="61"/>
      <c r="L400" s="61"/>
      <c r="M400" s="61"/>
      <c r="N400" s="61"/>
      <c r="O400" s="61"/>
      <c r="P400" s="62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9">
      <c r="A401" s="11"/>
      <c r="B401" s="60"/>
      <c r="C401" s="60"/>
      <c r="D401" s="60"/>
      <c r="E401" s="60"/>
      <c r="F401" s="60"/>
      <c r="G401" s="60"/>
      <c r="H401" s="60"/>
      <c r="I401" s="60"/>
      <c r="J401" s="8"/>
      <c r="K401" s="61"/>
      <c r="L401" s="61"/>
      <c r="M401" s="61"/>
      <c r="N401" s="61"/>
      <c r="O401" s="61"/>
      <c r="P401" s="62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9">
      <c r="A402" s="11"/>
      <c r="B402" s="60"/>
      <c r="C402" s="60"/>
      <c r="D402" s="60"/>
      <c r="E402" s="60"/>
      <c r="F402" s="60"/>
      <c r="G402" s="60"/>
      <c r="H402" s="60"/>
      <c r="I402" s="60"/>
      <c r="J402" s="8"/>
      <c r="K402" s="61"/>
      <c r="L402" s="61"/>
      <c r="M402" s="61"/>
      <c r="N402" s="61"/>
      <c r="O402" s="61"/>
      <c r="P402" s="62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9">
      <c r="A403" s="11"/>
      <c r="B403" s="60"/>
      <c r="C403" s="60"/>
      <c r="D403" s="60"/>
      <c r="E403" s="60"/>
      <c r="F403" s="60"/>
      <c r="G403" s="60"/>
      <c r="H403" s="60"/>
      <c r="I403" s="60"/>
      <c r="J403" s="8"/>
      <c r="K403" s="61"/>
      <c r="L403" s="61"/>
      <c r="M403" s="61"/>
      <c r="N403" s="61"/>
      <c r="O403" s="61"/>
      <c r="P403" s="62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9">
      <c r="A404" s="11"/>
      <c r="B404" s="60"/>
      <c r="C404" s="60"/>
      <c r="D404" s="60"/>
      <c r="E404" s="60"/>
      <c r="F404" s="60"/>
      <c r="G404" s="60"/>
      <c r="H404" s="60"/>
      <c r="I404" s="60"/>
      <c r="J404" s="8"/>
      <c r="K404" s="61"/>
      <c r="L404" s="61"/>
      <c r="M404" s="61"/>
      <c r="N404" s="61"/>
      <c r="O404" s="61"/>
      <c r="P404" s="62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9">
      <c r="A405" s="11"/>
      <c r="B405" s="60"/>
      <c r="C405" s="60"/>
      <c r="D405" s="60"/>
      <c r="E405" s="60"/>
      <c r="F405" s="60"/>
      <c r="G405" s="60"/>
      <c r="H405" s="60"/>
      <c r="I405" s="60"/>
      <c r="J405" s="8"/>
      <c r="K405" s="61"/>
      <c r="L405" s="61"/>
      <c r="M405" s="61"/>
      <c r="N405" s="61"/>
      <c r="O405" s="61"/>
      <c r="P405" s="62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9">
      <c r="A406" s="11"/>
      <c r="B406" s="60"/>
      <c r="C406" s="60"/>
      <c r="D406" s="60"/>
      <c r="E406" s="60"/>
      <c r="F406" s="60"/>
      <c r="G406" s="60"/>
      <c r="H406" s="60"/>
      <c r="I406" s="60"/>
      <c r="J406" s="8"/>
      <c r="K406" s="61"/>
      <c r="L406" s="61"/>
      <c r="M406" s="61"/>
      <c r="N406" s="61"/>
      <c r="O406" s="61"/>
      <c r="P406" s="62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9">
      <c r="A407" s="11"/>
      <c r="B407" s="60"/>
      <c r="C407" s="60"/>
      <c r="D407" s="60"/>
      <c r="E407" s="60"/>
      <c r="F407" s="60"/>
      <c r="G407" s="60"/>
      <c r="H407" s="60"/>
      <c r="I407" s="60"/>
      <c r="J407" s="8"/>
      <c r="K407" s="61"/>
      <c r="L407" s="61"/>
      <c r="M407" s="61"/>
      <c r="N407" s="61"/>
      <c r="O407" s="61"/>
      <c r="P407" s="62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9">
      <c r="A408" s="11"/>
      <c r="B408" s="60"/>
      <c r="C408" s="60"/>
      <c r="D408" s="60"/>
      <c r="E408" s="60"/>
      <c r="F408" s="60"/>
      <c r="G408" s="60"/>
      <c r="H408" s="60"/>
      <c r="I408" s="60"/>
      <c r="J408" s="8"/>
      <c r="K408" s="61"/>
      <c r="L408" s="61"/>
      <c r="M408" s="61"/>
      <c r="N408" s="61"/>
      <c r="O408" s="61"/>
      <c r="P408" s="62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9">
      <c r="A409" s="11"/>
      <c r="B409" s="60"/>
      <c r="C409" s="60"/>
      <c r="D409" s="60"/>
      <c r="E409" s="60"/>
      <c r="F409" s="60"/>
      <c r="G409" s="60"/>
      <c r="H409" s="60"/>
      <c r="I409" s="60"/>
      <c r="J409" s="8"/>
      <c r="K409" s="61"/>
      <c r="L409" s="61"/>
      <c r="M409" s="61"/>
      <c r="N409" s="61"/>
      <c r="O409" s="61"/>
      <c r="P409" s="62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9">
      <c r="A410" s="11"/>
      <c r="B410" s="60"/>
      <c r="C410" s="60"/>
      <c r="D410" s="60"/>
      <c r="E410" s="60"/>
      <c r="F410" s="60"/>
      <c r="G410" s="60"/>
      <c r="H410" s="60"/>
      <c r="I410" s="60"/>
      <c r="J410" s="8"/>
      <c r="K410" s="61"/>
      <c r="L410" s="61"/>
      <c r="M410" s="61"/>
      <c r="N410" s="61"/>
      <c r="O410" s="61"/>
      <c r="P410" s="62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9">
      <c r="A411" s="11"/>
      <c r="B411" s="60"/>
      <c r="C411" s="60"/>
      <c r="D411" s="60"/>
      <c r="E411" s="60"/>
      <c r="F411" s="60"/>
      <c r="G411" s="60"/>
      <c r="H411" s="60"/>
      <c r="I411" s="60"/>
      <c r="J411" s="8"/>
      <c r="K411" s="61"/>
      <c r="L411" s="61"/>
      <c r="M411" s="61"/>
      <c r="N411" s="61"/>
      <c r="O411" s="61"/>
      <c r="P411" s="62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9">
      <c r="A412" s="11"/>
      <c r="B412" s="60"/>
      <c r="C412" s="60"/>
      <c r="D412" s="60"/>
      <c r="E412" s="60"/>
      <c r="F412" s="60"/>
      <c r="G412" s="60"/>
      <c r="H412" s="60"/>
      <c r="I412" s="60"/>
      <c r="J412" s="8"/>
      <c r="K412" s="61"/>
      <c r="L412" s="61"/>
      <c r="M412" s="61"/>
      <c r="N412" s="61"/>
      <c r="O412" s="61"/>
      <c r="P412" s="62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9">
      <c r="A413" s="11"/>
      <c r="B413" s="60"/>
      <c r="C413" s="60"/>
      <c r="D413" s="60"/>
      <c r="E413" s="60"/>
      <c r="F413" s="60"/>
      <c r="G413" s="60"/>
      <c r="H413" s="60"/>
      <c r="I413" s="60"/>
      <c r="J413" s="8"/>
      <c r="K413" s="61"/>
      <c r="L413" s="61"/>
      <c r="M413" s="61"/>
      <c r="N413" s="61"/>
      <c r="O413" s="61"/>
      <c r="P413" s="62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9">
      <c r="A414" s="11"/>
      <c r="B414" s="60"/>
      <c r="C414" s="60"/>
      <c r="D414" s="60"/>
      <c r="E414" s="60"/>
      <c r="F414" s="60"/>
      <c r="G414" s="60"/>
      <c r="H414" s="60"/>
      <c r="I414" s="60"/>
      <c r="J414" s="8"/>
      <c r="K414" s="61"/>
      <c r="L414" s="61"/>
      <c r="M414" s="61"/>
      <c r="N414" s="61"/>
      <c r="O414" s="61"/>
      <c r="P414" s="62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9">
      <c r="A415" s="11"/>
      <c r="B415" s="60"/>
      <c r="C415" s="60"/>
      <c r="D415" s="60"/>
      <c r="E415" s="60"/>
      <c r="F415" s="60"/>
      <c r="G415" s="60"/>
      <c r="H415" s="60"/>
      <c r="I415" s="60"/>
      <c r="J415" s="8"/>
      <c r="K415" s="61"/>
      <c r="L415" s="61"/>
      <c r="M415" s="61"/>
      <c r="N415" s="61"/>
      <c r="O415" s="61"/>
      <c r="P415" s="62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9">
      <c r="A416" s="11"/>
      <c r="B416" s="60"/>
      <c r="C416" s="60"/>
      <c r="D416" s="60"/>
      <c r="E416" s="60"/>
      <c r="F416" s="60"/>
      <c r="G416" s="60"/>
      <c r="H416" s="60"/>
      <c r="I416" s="60"/>
      <c r="J416" s="8"/>
      <c r="K416" s="61"/>
      <c r="L416" s="61"/>
      <c r="M416" s="61"/>
      <c r="N416" s="61"/>
      <c r="O416" s="61"/>
      <c r="P416" s="62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9">
      <c r="A417" s="11"/>
      <c r="B417" s="60"/>
      <c r="C417" s="60"/>
      <c r="D417" s="60"/>
      <c r="E417" s="60"/>
      <c r="F417" s="60"/>
      <c r="G417" s="60"/>
      <c r="H417" s="60"/>
      <c r="I417" s="60"/>
      <c r="J417" s="8"/>
      <c r="K417" s="61"/>
      <c r="L417" s="61"/>
      <c r="M417" s="61"/>
      <c r="N417" s="61"/>
      <c r="O417" s="61"/>
      <c r="P417" s="62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9">
      <c r="A418" s="11"/>
      <c r="B418" s="60"/>
      <c r="C418" s="60"/>
      <c r="D418" s="60"/>
      <c r="E418" s="60"/>
      <c r="F418" s="60"/>
      <c r="G418" s="60"/>
      <c r="H418" s="60"/>
      <c r="I418" s="60"/>
      <c r="J418" s="8"/>
      <c r="K418" s="61"/>
      <c r="L418" s="61"/>
      <c r="M418" s="61"/>
      <c r="N418" s="61"/>
      <c r="O418" s="61"/>
      <c r="P418" s="62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9">
      <c r="A419" s="11"/>
      <c r="B419" s="60"/>
      <c r="C419" s="60"/>
      <c r="D419" s="60"/>
      <c r="E419" s="60"/>
      <c r="F419" s="60"/>
      <c r="G419" s="60"/>
      <c r="H419" s="60"/>
      <c r="I419" s="60"/>
      <c r="J419" s="8"/>
      <c r="K419" s="61"/>
      <c r="L419" s="61"/>
      <c r="M419" s="61"/>
      <c r="N419" s="61"/>
      <c r="O419" s="61"/>
      <c r="P419" s="62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9">
      <c r="A420" s="11"/>
      <c r="B420" s="60"/>
      <c r="C420" s="60"/>
      <c r="D420" s="60"/>
      <c r="E420" s="60"/>
      <c r="F420" s="60"/>
      <c r="G420" s="60"/>
      <c r="H420" s="60"/>
      <c r="I420" s="60"/>
      <c r="J420" s="8"/>
      <c r="K420" s="61"/>
      <c r="L420" s="61"/>
      <c r="M420" s="61"/>
      <c r="N420" s="61"/>
      <c r="O420" s="61"/>
      <c r="P420" s="62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9">
      <c r="A421" s="11"/>
      <c r="B421" s="60"/>
      <c r="C421" s="60"/>
      <c r="D421" s="60"/>
      <c r="E421" s="60"/>
      <c r="F421" s="60"/>
      <c r="G421" s="60"/>
      <c r="H421" s="60"/>
      <c r="I421" s="60"/>
      <c r="J421" s="8"/>
      <c r="K421" s="61"/>
      <c r="L421" s="61"/>
      <c r="M421" s="61"/>
      <c r="N421" s="61"/>
      <c r="O421" s="61"/>
      <c r="P421" s="62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9">
      <c r="A422" s="11"/>
      <c r="B422" s="60"/>
      <c r="C422" s="60"/>
      <c r="D422" s="60"/>
      <c r="E422" s="60"/>
      <c r="F422" s="60"/>
      <c r="G422" s="60"/>
      <c r="H422" s="60"/>
      <c r="I422" s="60"/>
      <c r="J422" s="8"/>
      <c r="K422" s="61"/>
      <c r="L422" s="61"/>
      <c r="M422" s="61"/>
      <c r="N422" s="61"/>
      <c r="O422" s="61"/>
      <c r="P422" s="62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9">
      <c r="A423" s="11"/>
      <c r="B423" s="60"/>
      <c r="C423" s="60"/>
      <c r="D423" s="60"/>
      <c r="E423" s="60"/>
      <c r="F423" s="60"/>
      <c r="G423" s="60"/>
      <c r="H423" s="60"/>
      <c r="I423" s="60"/>
      <c r="J423" s="8"/>
      <c r="K423" s="61"/>
      <c r="L423" s="61"/>
      <c r="M423" s="61"/>
      <c r="N423" s="61"/>
      <c r="O423" s="61"/>
      <c r="P423" s="62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9">
      <c r="A424" s="11"/>
      <c r="B424" s="60"/>
      <c r="C424" s="60"/>
      <c r="D424" s="60"/>
      <c r="E424" s="60"/>
      <c r="F424" s="60"/>
      <c r="G424" s="60"/>
      <c r="H424" s="60"/>
      <c r="I424" s="60"/>
      <c r="J424" s="8"/>
      <c r="K424" s="61"/>
      <c r="L424" s="61"/>
      <c r="M424" s="61"/>
      <c r="N424" s="61"/>
      <c r="O424" s="61"/>
      <c r="P424" s="62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9">
      <c r="A425" s="11"/>
      <c r="B425" s="60"/>
      <c r="C425" s="60"/>
      <c r="D425" s="60"/>
      <c r="E425" s="60"/>
      <c r="F425" s="60"/>
      <c r="G425" s="60"/>
      <c r="H425" s="60"/>
      <c r="I425" s="60"/>
      <c r="J425" s="8"/>
      <c r="K425" s="61"/>
      <c r="L425" s="61"/>
      <c r="M425" s="61"/>
      <c r="N425" s="61"/>
      <c r="O425" s="61"/>
      <c r="P425" s="62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9">
      <c r="A426" s="11"/>
      <c r="B426" s="60"/>
      <c r="C426" s="60"/>
      <c r="D426" s="60"/>
      <c r="E426" s="60"/>
      <c r="F426" s="60"/>
      <c r="G426" s="60"/>
      <c r="H426" s="60"/>
      <c r="I426" s="60"/>
      <c r="J426" s="8"/>
      <c r="K426" s="61"/>
      <c r="L426" s="61"/>
      <c r="M426" s="61"/>
      <c r="N426" s="61"/>
      <c r="O426" s="61"/>
      <c r="P426" s="62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9">
      <c r="A427" s="11"/>
      <c r="B427" s="60"/>
      <c r="C427" s="60"/>
      <c r="D427" s="60"/>
      <c r="E427" s="60"/>
      <c r="F427" s="60"/>
      <c r="G427" s="60"/>
      <c r="H427" s="60"/>
      <c r="I427" s="60"/>
      <c r="J427" s="8"/>
      <c r="K427" s="61"/>
      <c r="L427" s="61"/>
      <c r="M427" s="61"/>
      <c r="N427" s="61"/>
      <c r="O427" s="61"/>
      <c r="P427" s="62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9">
      <c r="A428" s="11"/>
      <c r="B428" s="60"/>
      <c r="C428" s="60"/>
      <c r="D428" s="60"/>
      <c r="E428" s="60"/>
      <c r="F428" s="60"/>
      <c r="G428" s="60"/>
      <c r="H428" s="60"/>
      <c r="I428" s="60"/>
      <c r="J428" s="8"/>
      <c r="K428" s="61"/>
      <c r="L428" s="61"/>
      <c r="M428" s="61"/>
      <c r="N428" s="61"/>
      <c r="O428" s="61"/>
      <c r="P428" s="62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9">
      <c r="A429" s="11"/>
      <c r="B429" s="60"/>
      <c r="C429" s="60"/>
      <c r="D429" s="60"/>
      <c r="E429" s="60"/>
      <c r="F429" s="60"/>
      <c r="G429" s="60"/>
      <c r="H429" s="60"/>
      <c r="I429" s="60"/>
      <c r="J429" s="8"/>
      <c r="K429" s="61"/>
      <c r="L429" s="61"/>
      <c r="M429" s="61"/>
      <c r="N429" s="61"/>
      <c r="O429" s="61"/>
      <c r="P429" s="62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9">
      <c r="A430" s="11"/>
      <c r="B430" s="60"/>
      <c r="C430" s="60"/>
      <c r="D430" s="60"/>
      <c r="E430" s="60"/>
      <c r="F430" s="60"/>
      <c r="G430" s="60"/>
      <c r="H430" s="60"/>
      <c r="I430" s="60"/>
      <c r="J430" s="8"/>
      <c r="K430" s="61"/>
      <c r="L430" s="61"/>
      <c r="M430" s="61"/>
      <c r="N430" s="61"/>
      <c r="O430" s="61"/>
      <c r="P430" s="62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9">
      <c r="A431" s="11"/>
      <c r="B431" s="60"/>
      <c r="C431" s="60"/>
      <c r="D431" s="60"/>
      <c r="E431" s="60"/>
      <c r="F431" s="60"/>
      <c r="G431" s="60"/>
      <c r="H431" s="60"/>
      <c r="I431" s="60"/>
      <c r="J431" s="8"/>
      <c r="K431" s="61"/>
      <c r="L431" s="61"/>
      <c r="M431" s="61"/>
      <c r="N431" s="61"/>
      <c r="O431" s="61"/>
      <c r="P431" s="62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9">
      <c r="A432" s="11"/>
      <c r="B432" s="60"/>
      <c r="C432" s="60"/>
      <c r="D432" s="60"/>
      <c r="E432" s="60"/>
      <c r="F432" s="60"/>
      <c r="G432" s="60"/>
      <c r="H432" s="60"/>
      <c r="I432" s="60"/>
      <c r="J432" s="8"/>
      <c r="K432" s="61"/>
      <c r="L432" s="61"/>
      <c r="M432" s="61"/>
      <c r="N432" s="61"/>
      <c r="O432" s="61"/>
      <c r="P432" s="62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9">
      <c r="A433" s="11"/>
      <c r="B433" s="60"/>
      <c r="C433" s="60"/>
      <c r="D433" s="60"/>
      <c r="E433" s="60"/>
      <c r="F433" s="60"/>
      <c r="G433" s="60"/>
      <c r="H433" s="60"/>
      <c r="I433" s="60"/>
      <c r="J433" s="8"/>
      <c r="K433" s="61"/>
      <c r="L433" s="61"/>
      <c r="M433" s="61"/>
      <c r="N433" s="61"/>
      <c r="O433" s="61"/>
      <c r="P433" s="62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9">
      <c r="A434" s="11"/>
      <c r="B434" s="60"/>
      <c r="C434" s="60"/>
      <c r="D434" s="60"/>
      <c r="E434" s="60"/>
      <c r="F434" s="60"/>
      <c r="G434" s="60"/>
      <c r="H434" s="60"/>
      <c r="I434" s="60"/>
      <c r="J434" s="8"/>
      <c r="K434" s="61"/>
      <c r="L434" s="61"/>
      <c r="M434" s="61"/>
      <c r="N434" s="61"/>
      <c r="O434" s="61"/>
      <c r="P434" s="62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9">
      <c r="A435" s="11"/>
      <c r="B435" s="60"/>
      <c r="C435" s="60"/>
      <c r="D435" s="60"/>
      <c r="E435" s="60"/>
      <c r="F435" s="60"/>
      <c r="G435" s="60"/>
      <c r="H435" s="60"/>
      <c r="I435" s="60"/>
      <c r="J435" s="8"/>
      <c r="K435" s="61"/>
      <c r="L435" s="61"/>
      <c r="M435" s="61"/>
      <c r="N435" s="61"/>
      <c r="O435" s="61"/>
      <c r="P435" s="62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9">
      <c r="A436" s="11"/>
      <c r="B436" s="60"/>
      <c r="C436" s="60"/>
      <c r="D436" s="60"/>
      <c r="E436" s="60"/>
      <c r="F436" s="60"/>
      <c r="G436" s="60"/>
      <c r="H436" s="60"/>
      <c r="I436" s="60"/>
      <c r="J436" s="8"/>
      <c r="K436" s="61"/>
      <c r="L436" s="61"/>
      <c r="M436" s="61"/>
      <c r="N436" s="61"/>
      <c r="O436" s="61"/>
      <c r="P436" s="62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9">
      <c r="A437" s="11"/>
      <c r="B437" s="60"/>
      <c r="C437" s="60"/>
      <c r="D437" s="60"/>
      <c r="E437" s="60"/>
      <c r="F437" s="60"/>
      <c r="G437" s="60"/>
      <c r="H437" s="60"/>
      <c r="I437" s="60"/>
      <c r="J437" s="8"/>
      <c r="K437" s="61"/>
      <c r="L437" s="61"/>
      <c r="M437" s="61"/>
      <c r="N437" s="61"/>
      <c r="O437" s="61"/>
      <c r="P437" s="62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9">
      <c r="A438" s="11"/>
      <c r="B438" s="60"/>
      <c r="C438" s="60"/>
      <c r="D438" s="60"/>
      <c r="E438" s="60"/>
      <c r="F438" s="60"/>
      <c r="G438" s="60"/>
      <c r="H438" s="60"/>
      <c r="I438" s="60"/>
      <c r="J438" s="8"/>
      <c r="K438" s="61"/>
      <c r="L438" s="61"/>
      <c r="M438" s="61"/>
      <c r="N438" s="61"/>
      <c r="O438" s="61"/>
      <c r="P438" s="62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9">
      <c r="A439" s="11"/>
      <c r="B439" s="60"/>
      <c r="C439" s="60"/>
      <c r="D439" s="60"/>
      <c r="E439" s="60"/>
      <c r="F439" s="60"/>
      <c r="G439" s="60"/>
      <c r="H439" s="60"/>
      <c r="I439" s="60"/>
      <c r="J439" s="8"/>
      <c r="K439" s="61"/>
      <c r="L439" s="61"/>
      <c r="M439" s="61"/>
      <c r="N439" s="61"/>
      <c r="O439" s="61"/>
      <c r="P439" s="62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9">
      <c r="A440" s="11"/>
      <c r="B440" s="60"/>
      <c r="C440" s="60"/>
      <c r="D440" s="60"/>
      <c r="E440" s="60"/>
      <c r="F440" s="60"/>
      <c r="G440" s="60"/>
      <c r="H440" s="60"/>
      <c r="I440" s="60"/>
      <c r="J440" s="8"/>
      <c r="K440" s="61"/>
      <c r="L440" s="61"/>
      <c r="M440" s="61"/>
      <c r="N440" s="61"/>
      <c r="O440" s="61"/>
      <c r="P440" s="62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9">
      <c r="A441" s="11"/>
      <c r="B441" s="60"/>
      <c r="C441" s="60"/>
      <c r="D441" s="60"/>
      <c r="E441" s="60"/>
      <c r="F441" s="60"/>
      <c r="G441" s="60"/>
      <c r="H441" s="60"/>
      <c r="I441" s="60"/>
      <c r="J441" s="8"/>
      <c r="K441" s="61"/>
      <c r="L441" s="61"/>
      <c r="M441" s="61"/>
      <c r="N441" s="61"/>
      <c r="O441" s="61"/>
      <c r="P441" s="62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9">
      <c r="A442" s="11"/>
      <c r="B442" s="60"/>
      <c r="C442" s="60"/>
      <c r="D442" s="60"/>
      <c r="E442" s="60"/>
      <c r="F442" s="60"/>
      <c r="G442" s="60"/>
      <c r="H442" s="60"/>
      <c r="I442" s="60"/>
      <c r="J442" s="8"/>
      <c r="K442" s="61"/>
      <c r="L442" s="61"/>
      <c r="M442" s="61"/>
      <c r="N442" s="61"/>
      <c r="O442" s="61"/>
      <c r="P442" s="62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9">
      <c r="A443" s="11"/>
      <c r="B443" s="60"/>
      <c r="C443" s="60"/>
      <c r="D443" s="60"/>
      <c r="E443" s="60"/>
      <c r="F443" s="60"/>
      <c r="G443" s="60"/>
      <c r="H443" s="60"/>
      <c r="I443" s="60"/>
      <c r="J443" s="8"/>
      <c r="K443" s="61"/>
      <c r="L443" s="61"/>
      <c r="M443" s="61"/>
      <c r="N443" s="61"/>
      <c r="O443" s="61"/>
      <c r="P443" s="62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9">
      <c r="A444" s="11"/>
      <c r="B444" s="60"/>
      <c r="C444" s="60"/>
      <c r="D444" s="60"/>
      <c r="E444" s="60"/>
      <c r="F444" s="60"/>
      <c r="G444" s="60"/>
      <c r="H444" s="60"/>
      <c r="I444" s="60"/>
      <c r="J444" s="8"/>
      <c r="K444" s="61"/>
      <c r="L444" s="61"/>
      <c r="M444" s="61"/>
      <c r="N444" s="61"/>
      <c r="O444" s="61"/>
      <c r="P444" s="62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9">
      <c r="A445" s="11"/>
      <c r="B445" s="60"/>
      <c r="C445" s="60"/>
      <c r="D445" s="60"/>
      <c r="E445" s="60"/>
      <c r="F445" s="60"/>
      <c r="G445" s="60"/>
      <c r="H445" s="60"/>
      <c r="I445" s="60"/>
      <c r="J445" s="8"/>
      <c r="K445" s="61"/>
      <c r="L445" s="61"/>
      <c r="M445" s="61"/>
      <c r="N445" s="61"/>
      <c r="O445" s="61"/>
      <c r="P445" s="62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9">
      <c r="A446" s="11"/>
      <c r="B446" s="60"/>
      <c r="C446" s="60"/>
      <c r="D446" s="60"/>
      <c r="E446" s="60"/>
      <c r="F446" s="60"/>
      <c r="G446" s="60"/>
      <c r="H446" s="60"/>
      <c r="I446" s="60"/>
      <c r="J446" s="8"/>
      <c r="K446" s="61"/>
      <c r="L446" s="61"/>
      <c r="M446" s="61"/>
      <c r="N446" s="61"/>
      <c r="O446" s="61"/>
      <c r="P446" s="62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9">
      <c r="A447" s="11"/>
      <c r="B447" s="60"/>
      <c r="C447" s="60"/>
      <c r="D447" s="60"/>
      <c r="E447" s="60"/>
      <c r="F447" s="60"/>
      <c r="G447" s="60"/>
      <c r="H447" s="60"/>
      <c r="I447" s="60"/>
      <c r="J447" s="8"/>
      <c r="K447" s="61"/>
      <c r="L447" s="61"/>
      <c r="M447" s="61"/>
      <c r="N447" s="61"/>
      <c r="O447" s="61"/>
      <c r="P447" s="62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9">
      <c r="A448" s="11"/>
      <c r="B448" s="60"/>
      <c r="C448" s="60"/>
      <c r="D448" s="60"/>
      <c r="E448" s="60"/>
      <c r="F448" s="60"/>
      <c r="G448" s="60"/>
      <c r="H448" s="60"/>
      <c r="I448" s="60"/>
      <c r="J448" s="8"/>
      <c r="K448" s="61"/>
      <c r="L448" s="61"/>
      <c r="M448" s="61"/>
      <c r="N448" s="61"/>
      <c r="O448" s="61"/>
      <c r="P448" s="62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9">
      <c r="A449" s="11"/>
      <c r="B449" s="60"/>
      <c r="C449" s="60"/>
      <c r="D449" s="60"/>
      <c r="E449" s="60"/>
      <c r="F449" s="60"/>
      <c r="G449" s="60"/>
      <c r="H449" s="60"/>
      <c r="I449" s="60"/>
      <c r="J449" s="8"/>
      <c r="K449" s="61"/>
      <c r="L449" s="61"/>
      <c r="M449" s="61"/>
      <c r="N449" s="61"/>
      <c r="O449" s="61"/>
      <c r="P449" s="62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9">
      <c r="A450" s="11"/>
      <c r="B450" s="60"/>
      <c r="C450" s="60"/>
      <c r="D450" s="60"/>
      <c r="E450" s="60"/>
      <c r="F450" s="60"/>
      <c r="G450" s="60"/>
      <c r="H450" s="60"/>
      <c r="I450" s="60"/>
      <c r="J450" s="8"/>
      <c r="K450" s="61"/>
      <c r="L450" s="61"/>
      <c r="M450" s="61"/>
      <c r="N450" s="61"/>
      <c r="O450" s="61"/>
      <c r="P450" s="62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9">
      <c r="A451" s="11"/>
      <c r="B451" s="60"/>
      <c r="C451" s="60"/>
      <c r="D451" s="60"/>
      <c r="E451" s="60"/>
      <c r="F451" s="60"/>
      <c r="G451" s="60"/>
      <c r="H451" s="60"/>
      <c r="I451" s="60"/>
      <c r="J451" s="8"/>
      <c r="K451" s="61"/>
      <c r="L451" s="61"/>
      <c r="M451" s="61"/>
      <c r="N451" s="61"/>
      <c r="O451" s="61"/>
      <c r="P451" s="62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9">
      <c r="A452" s="11"/>
      <c r="B452" s="60"/>
      <c r="C452" s="60"/>
      <c r="D452" s="60"/>
      <c r="E452" s="60"/>
      <c r="F452" s="60"/>
      <c r="G452" s="60"/>
      <c r="H452" s="60"/>
      <c r="I452" s="60"/>
      <c r="J452" s="8"/>
      <c r="K452" s="61"/>
      <c r="L452" s="61"/>
      <c r="M452" s="61"/>
      <c r="N452" s="61"/>
      <c r="O452" s="61"/>
      <c r="P452" s="62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9">
      <c r="A453" s="11"/>
      <c r="B453" s="60"/>
      <c r="C453" s="60"/>
      <c r="D453" s="60"/>
      <c r="E453" s="60"/>
      <c r="F453" s="60"/>
      <c r="G453" s="60"/>
      <c r="H453" s="60"/>
      <c r="I453" s="60"/>
      <c r="J453" s="8"/>
      <c r="K453" s="61"/>
      <c r="L453" s="61"/>
      <c r="M453" s="61"/>
      <c r="N453" s="61"/>
      <c r="O453" s="61"/>
      <c r="P453" s="62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9">
      <c r="A454" s="11"/>
      <c r="B454" s="60"/>
      <c r="C454" s="60"/>
      <c r="D454" s="60"/>
      <c r="E454" s="60"/>
      <c r="F454" s="60"/>
      <c r="G454" s="60"/>
      <c r="H454" s="60"/>
      <c r="I454" s="60"/>
      <c r="J454" s="8"/>
      <c r="K454" s="61"/>
      <c r="L454" s="61"/>
      <c r="M454" s="61"/>
      <c r="N454" s="61"/>
      <c r="O454" s="61"/>
      <c r="P454" s="62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9">
      <c r="A455" s="11"/>
      <c r="B455" s="60"/>
      <c r="C455" s="60"/>
      <c r="D455" s="60"/>
      <c r="E455" s="60"/>
      <c r="F455" s="60"/>
      <c r="G455" s="60"/>
      <c r="H455" s="60"/>
      <c r="I455" s="60"/>
      <c r="J455" s="8"/>
      <c r="K455" s="61"/>
      <c r="L455" s="61"/>
      <c r="M455" s="61"/>
      <c r="N455" s="61"/>
      <c r="O455" s="61"/>
      <c r="P455" s="62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9">
      <c r="A456" s="11"/>
      <c r="B456" s="60"/>
      <c r="C456" s="60"/>
      <c r="D456" s="60"/>
      <c r="E456" s="60"/>
      <c r="F456" s="60"/>
      <c r="G456" s="60"/>
      <c r="H456" s="60"/>
      <c r="I456" s="60"/>
      <c r="J456" s="8"/>
      <c r="K456" s="61"/>
      <c r="L456" s="61"/>
      <c r="M456" s="61"/>
      <c r="N456" s="61"/>
      <c r="O456" s="61"/>
      <c r="P456" s="62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9">
      <c r="A457" s="11"/>
      <c r="B457" s="60"/>
      <c r="C457" s="60"/>
      <c r="D457" s="60"/>
      <c r="E457" s="60"/>
      <c r="F457" s="60"/>
      <c r="G457" s="60"/>
      <c r="H457" s="60"/>
      <c r="I457" s="60"/>
      <c r="J457" s="8"/>
      <c r="K457" s="61"/>
      <c r="L457" s="61"/>
      <c r="M457" s="61"/>
      <c r="N457" s="61"/>
      <c r="O457" s="61"/>
      <c r="P457" s="62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9">
      <c r="A458" s="11"/>
      <c r="B458" s="60"/>
      <c r="C458" s="60"/>
      <c r="D458" s="60"/>
      <c r="E458" s="60"/>
      <c r="F458" s="60"/>
      <c r="G458" s="60"/>
      <c r="H458" s="60"/>
      <c r="I458" s="60"/>
      <c r="J458" s="8"/>
      <c r="K458" s="61"/>
      <c r="L458" s="61"/>
      <c r="M458" s="61"/>
      <c r="N458" s="61"/>
      <c r="O458" s="61"/>
      <c r="P458" s="62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9">
      <c r="A459" s="11"/>
      <c r="B459" s="60"/>
      <c r="C459" s="60"/>
      <c r="D459" s="60"/>
      <c r="E459" s="60"/>
      <c r="F459" s="60"/>
      <c r="G459" s="60"/>
      <c r="H459" s="60"/>
      <c r="I459" s="60"/>
      <c r="J459" s="8"/>
      <c r="K459" s="61"/>
      <c r="L459" s="61"/>
      <c r="M459" s="61"/>
      <c r="N459" s="61"/>
      <c r="O459" s="61"/>
      <c r="P459" s="62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9">
      <c r="A460" s="11"/>
      <c r="B460" s="60"/>
      <c r="C460" s="60"/>
      <c r="D460" s="60"/>
      <c r="E460" s="60"/>
      <c r="F460" s="60"/>
      <c r="G460" s="60"/>
      <c r="H460" s="60"/>
      <c r="I460" s="60"/>
      <c r="J460" s="8"/>
      <c r="K460" s="61"/>
      <c r="L460" s="61"/>
      <c r="M460" s="61"/>
      <c r="N460" s="61"/>
      <c r="O460" s="61"/>
      <c r="P460" s="62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9">
      <c r="A461" s="11"/>
      <c r="B461" s="60"/>
      <c r="C461" s="60"/>
      <c r="D461" s="60"/>
      <c r="E461" s="60"/>
      <c r="F461" s="60"/>
      <c r="G461" s="60"/>
      <c r="H461" s="60"/>
      <c r="I461" s="60"/>
      <c r="J461" s="8"/>
      <c r="K461" s="61"/>
      <c r="L461" s="61"/>
      <c r="M461" s="61"/>
      <c r="N461" s="61"/>
      <c r="O461" s="61"/>
      <c r="P461" s="62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9">
      <c r="A462" s="11"/>
      <c r="B462" s="60"/>
      <c r="C462" s="60"/>
      <c r="D462" s="60"/>
      <c r="E462" s="60"/>
      <c r="F462" s="60"/>
      <c r="G462" s="60"/>
      <c r="H462" s="60"/>
      <c r="I462" s="60"/>
      <c r="J462" s="8"/>
      <c r="K462" s="61"/>
      <c r="L462" s="61"/>
      <c r="M462" s="61"/>
      <c r="N462" s="61"/>
      <c r="O462" s="61"/>
      <c r="P462" s="62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9">
      <c r="A463" s="11"/>
      <c r="B463" s="60"/>
      <c r="C463" s="60"/>
      <c r="D463" s="60"/>
      <c r="E463" s="60"/>
      <c r="F463" s="60"/>
      <c r="G463" s="60"/>
      <c r="H463" s="60"/>
      <c r="I463" s="60"/>
      <c r="J463" s="8"/>
      <c r="K463" s="61"/>
      <c r="L463" s="61"/>
      <c r="M463" s="61"/>
      <c r="N463" s="61"/>
      <c r="O463" s="61"/>
      <c r="P463" s="62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9">
      <c r="A464" s="11"/>
      <c r="B464" s="60"/>
      <c r="C464" s="60"/>
      <c r="D464" s="60"/>
      <c r="E464" s="60"/>
      <c r="F464" s="60"/>
      <c r="G464" s="60"/>
      <c r="H464" s="60"/>
      <c r="I464" s="60"/>
      <c r="J464" s="8"/>
      <c r="K464" s="61"/>
      <c r="L464" s="61"/>
      <c r="M464" s="61"/>
      <c r="N464" s="61"/>
      <c r="O464" s="61"/>
      <c r="P464" s="62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9">
      <c r="A465" s="11"/>
      <c r="B465" s="60"/>
      <c r="C465" s="60"/>
      <c r="D465" s="60"/>
      <c r="E465" s="60"/>
      <c r="F465" s="60"/>
      <c r="G465" s="60"/>
      <c r="H465" s="60"/>
      <c r="I465" s="60"/>
      <c r="J465" s="8"/>
      <c r="K465" s="61"/>
      <c r="L465" s="61"/>
      <c r="M465" s="61"/>
      <c r="N465" s="61"/>
      <c r="O465" s="61"/>
      <c r="P465" s="62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9">
      <c r="A466" s="11"/>
      <c r="B466" s="60"/>
      <c r="C466" s="60"/>
      <c r="D466" s="60"/>
      <c r="E466" s="60"/>
      <c r="F466" s="60"/>
      <c r="G466" s="60"/>
      <c r="H466" s="60"/>
      <c r="I466" s="60"/>
      <c r="J466" s="8"/>
      <c r="K466" s="61"/>
      <c r="L466" s="61"/>
      <c r="M466" s="61"/>
      <c r="N466" s="61"/>
      <c r="O466" s="61"/>
      <c r="P466" s="62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9">
      <c r="A467" s="11"/>
      <c r="B467" s="60"/>
      <c r="C467" s="60"/>
      <c r="D467" s="60"/>
      <c r="E467" s="60"/>
      <c r="F467" s="60"/>
      <c r="G467" s="60"/>
      <c r="H467" s="60"/>
      <c r="I467" s="60"/>
      <c r="J467" s="8"/>
      <c r="K467" s="61"/>
      <c r="L467" s="61"/>
      <c r="M467" s="61"/>
      <c r="N467" s="61"/>
      <c r="O467" s="61"/>
      <c r="P467" s="62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9">
      <c r="A468" s="11"/>
      <c r="B468" s="60"/>
      <c r="C468" s="60"/>
      <c r="D468" s="60"/>
      <c r="E468" s="60"/>
      <c r="F468" s="60"/>
      <c r="G468" s="60"/>
      <c r="H468" s="60"/>
      <c r="I468" s="60"/>
      <c r="J468" s="8"/>
      <c r="K468" s="61"/>
      <c r="L468" s="61"/>
      <c r="M468" s="61"/>
      <c r="N468" s="61"/>
      <c r="O468" s="61"/>
      <c r="P468" s="62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9">
      <c r="A469" s="11"/>
      <c r="B469" s="60"/>
      <c r="C469" s="60"/>
      <c r="D469" s="60"/>
      <c r="E469" s="60"/>
      <c r="F469" s="60"/>
      <c r="G469" s="60"/>
      <c r="H469" s="60"/>
      <c r="I469" s="60"/>
      <c r="J469" s="8"/>
      <c r="K469" s="61"/>
      <c r="L469" s="61"/>
      <c r="M469" s="61"/>
      <c r="N469" s="61"/>
      <c r="O469" s="61"/>
      <c r="P469" s="62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9">
      <c r="A470" s="11"/>
      <c r="B470" s="60"/>
      <c r="C470" s="60"/>
      <c r="D470" s="60"/>
      <c r="E470" s="60"/>
      <c r="F470" s="60"/>
      <c r="G470" s="60"/>
      <c r="H470" s="60"/>
      <c r="I470" s="60"/>
      <c r="J470" s="8"/>
      <c r="K470" s="61"/>
      <c r="L470" s="61"/>
      <c r="M470" s="61"/>
      <c r="N470" s="61"/>
      <c r="O470" s="61"/>
      <c r="P470" s="62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9">
      <c r="A471" s="11"/>
      <c r="B471" s="60"/>
      <c r="C471" s="60"/>
      <c r="D471" s="60"/>
      <c r="E471" s="60"/>
      <c r="F471" s="60"/>
      <c r="G471" s="60"/>
      <c r="H471" s="60"/>
      <c r="I471" s="60"/>
      <c r="J471" s="8"/>
      <c r="K471" s="61"/>
      <c r="L471" s="61"/>
      <c r="M471" s="61"/>
      <c r="N471" s="61"/>
      <c r="O471" s="61"/>
      <c r="P471" s="62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9">
      <c r="A472" s="11"/>
      <c r="B472" s="60"/>
      <c r="C472" s="60"/>
      <c r="D472" s="60"/>
      <c r="E472" s="60"/>
      <c r="F472" s="60"/>
      <c r="G472" s="60"/>
      <c r="H472" s="60"/>
      <c r="I472" s="60"/>
      <c r="J472" s="8"/>
      <c r="K472" s="61"/>
      <c r="L472" s="61"/>
      <c r="M472" s="61"/>
      <c r="N472" s="61"/>
      <c r="O472" s="61"/>
      <c r="P472" s="62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9">
      <c r="A473" s="11"/>
      <c r="B473" s="60"/>
      <c r="C473" s="60"/>
      <c r="D473" s="60"/>
      <c r="E473" s="60"/>
      <c r="F473" s="60"/>
      <c r="G473" s="60"/>
      <c r="H473" s="60"/>
      <c r="I473" s="60"/>
      <c r="J473" s="8"/>
      <c r="K473" s="61"/>
      <c r="L473" s="61"/>
      <c r="M473" s="61"/>
      <c r="N473" s="61"/>
      <c r="O473" s="61"/>
      <c r="P473" s="62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9">
      <c r="A474" s="11"/>
      <c r="B474" s="60"/>
      <c r="C474" s="60"/>
      <c r="D474" s="60"/>
      <c r="E474" s="60"/>
      <c r="F474" s="60"/>
      <c r="G474" s="60"/>
      <c r="H474" s="60"/>
      <c r="I474" s="60"/>
      <c r="J474" s="8"/>
      <c r="K474" s="61"/>
      <c r="L474" s="61"/>
      <c r="M474" s="61"/>
      <c r="N474" s="61"/>
      <c r="O474" s="61"/>
      <c r="P474" s="62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9">
      <c r="A475" s="11"/>
      <c r="B475" s="60"/>
      <c r="C475" s="60"/>
      <c r="D475" s="60"/>
      <c r="E475" s="60"/>
      <c r="F475" s="60"/>
      <c r="G475" s="60"/>
      <c r="H475" s="60"/>
      <c r="I475" s="60"/>
      <c r="J475" s="8"/>
      <c r="K475" s="61"/>
      <c r="L475" s="61"/>
      <c r="M475" s="61"/>
      <c r="N475" s="61"/>
      <c r="O475" s="61"/>
      <c r="P475" s="62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9">
      <c r="A476" s="11"/>
      <c r="B476" s="60"/>
      <c r="C476" s="60"/>
      <c r="D476" s="60"/>
      <c r="E476" s="60"/>
      <c r="F476" s="60"/>
      <c r="G476" s="60"/>
      <c r="H476" s="60"/>
      <c r="I476" s="60"/>
      <c r="J476" s="8"/>
      <c r="K476" s="61"/>
      <c r="L476" s="61"/>
      <c r="M476" s="61"/>
      <c r="N476" s="61"/>
      <c r="O476" s="61"/>
      <c r="P476" s="62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9">
      <c r="A477" s="11"/>
      <c r="B477" s="60"/>
      <c r="C477" s="60"/>
      <c r="D477" s="60"/>
      <c r="E477" s="60"/>
      <c r="F477" s="60"/>
      <c r="G477" s="60"/>
      <c r="H477" s="60"/>
      <c r="I477" s="60"/>
      <c r="J477" s="8"/>
      <c r="K477" s="61"/>
      <c r="L477" s="61"/>
      <c r="M477" s="61"/>
      <c r="N477" s="61"/>
      <c r="O477" s="61"/>
      <c r="P477" s="62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9">
      <c r="A478" s="11"/>
      <c r="B478" s="60"/>
      <c r="C478" s="60"/>
      <c r="D478" s="60"/>
      <c r="E478" s="60"/>
      <c r="F478" s="60"/>
      <c r="G478" s="60"/>
      <c r="H478" s="60"/>
      <c r="I478" s="60"/>
      <c r="J478" s="8"/>
      <c r="K478" s="61"/>
      <c r="L478" s="61"/>
      <c r="M478" s="61"/>
      <c r="N478" s="61"/>
      <c r="O478" s="61"/>
      <c r="P478" s="62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9">
      <c r="A479" s="11"/>
      <c r="B479" s="60"/>
      <c r="C479" s="60"/>
      <c r="D479" s="60"/>
      <c r="E479" s="60"/>
      <c r="F479" s="60"/>
      <c r="G479" s="60"/>
      <c r="H479" s="60"/>
      <c r="I479" s="60"/>
      <c r="J479" s="8"/>
      <c r="K479" s="61"/>
      <c r="L479" s="61"/>
      <c r="M479" s="61"/>
      <c r="N479" s="61"/>
      <c r="O479" s="61"/>
      <c r="P479" s="62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9">
      <c r="A480" s="11"/>
      <c r="B480" s="60"/>
      <c r="C480" s="60"/>
      <c r="D480" s="60"/>
      <c r="E480" s="60"/>
      <c r="F480" s="60"/>
      <c r="G480" s="60"/>
      <c r="H480" s="60"/>
      <c r="I480" s="60"/>
      <c r="J480" s="8"/>
      <c r="K480" s="61"/>
      <c r="L480" s="61"/>
      <c r="M480" s="61"/>
      <c r="N480" s="61"/>
      <c r="O480" s="61"/>
      <c r="P480" s="62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9">
      <c r="A481" s="11"/>
      <c r="B481" s="60"/>
      <c r="C481" s="60"/>
      <c r="D481" s="60"/>
      <c r="E481" s="60"/>
      <c r="F481" s="60"/>
      <c r="G481" s="60"/>
      <c r="H481" s="60"/>
      <c r="I481" s="60"/>
      <c r="J481" s="8"/>
      <c r="K481" s="61"/>
      <c r="L481" s="61"/>
      <c r="M481" s="61"/>
      <c r="N481" s="61"/>
      <c r="O481" s="61"/>
      <c r="P481" s="62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9">
      <c r="A482" s="11"/>
      <c r="B482" s="60"/>
      <c r="C482" s="60"/>
      <c r="D482" s="60"/>
      <c r="E482" s="60"/>
      <c r="F482" s="60"/>
      <c r="G482" s="60"/>
      <c r="H482" s="60"/>
      <c r="I482" s="60"/>
      <c r="J482" s="8"/>
      <c r="K482" s="61"/>
      <c r="L482" s="61"/>
      <c r="M482" s="61"/>
      <c r="N482" s="61"/>
      <c r="O482" s="61"/>
      <c r="P482" s="62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9">
      <c r="A483" s="11"/>
      <c r="B483" s="60"/>
      <c r="C483" s="60"/>
      <c r="D483" s="60"/>
      <c r="E483" s="60"/>
      <c r="F483" s="60"/>
      <c r="G483" s="60"/>
      <c r="H483" s="60"/>
      <c r="I483" s="60"/>
      <c r="J483" s="8"/>
      <c r="K483" s="61"/>
      <c r="L483" s="61"/>
      <c r="M483" s="61"/>
      <c r="N483" s="61"/>
      <c r="O483" s="61"/>
      <c r="P483" s="62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9">
      <c r="A484" s="11"/>
      <c r="B484" s="60"/>
      <c r="C484" s="60"/>
      <c r="D484" s="60"/>
      <c r="E484" s="60"/>
      <c r="F484" s="60"/>
      <c r="G484" s="60"/>
      <c r="H484" s="60"/>
      <c r="I484" s="60"/>
      <c r="J484" s="8"/>
      <c r="K484" s="61"/>
      <c r="L484" s="61"/>
      <c r="M484" s="61"/>
      <c r="N484" s="61"/>
      <c r="O484" s="61"/>
      <c r="P484" s="62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9">
      <c r="A485" s="11"/>
      <c r="B485" s="60"/>
      <c r="C485" s="60"/>
      <c r="D485" s="60"/>
      <c r="E485" s="60"/>
      <c r="F485" s="60"/>
      <c r="G485" s="60"/>
      <c r="H485" s="60"/>
      <c r="I485" s="60"/>
      <c r="J485" s="8"/>
      <c r="K485" s="61"/>
      <c r="L485" s="61"/>
      <c r="M485" s="61"/>
      <c r="N485" s="61"/>
      <c r="O485" s="61"/>
      <c r="P485" s="62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9">
      <c r="A486" s="11"/>
      <c r="B486" s="60"/>
      <c r="C486" s="60"/>
      <c r="D486" s="60"/>
      <c r="E486" s="60"/>
      <c r="F486" s="60"/>
      <c r="G486" s="60"/>
      <c r="H486" s="60"/>
      <c r="I486" s="60"/>
      <c r="J486" s="8"/>
      <c r="K486" s="61"/>
      <c r="L486" s="61"/>
      <c r="M486" s="61"/>
      <c r="N486" s="61"/>
      <c r="O486" s="61"/>
      <c r="P486" s="62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9">
      <c r="A487" s="11"/>
      <c r="B487" s="60"/>
      <c r="C487" s="60"/>
      <c r="D487" s="60"/>
      <c r="E487" s="60"/>
      <c r="F487" s="60"/>
      <c r="G487" s="60"/>
      <c r="H487" s="60"/>
      <c r="I487" s="60"/>
      <c r="J487" s="8"/>
      <c r="K487" s="61"/>
      <c r="L487" s="61"/>
      <c r="M487" s="61"/>
      <c r="N487" s="61"/>
      <c r="O487" s="61"/>
      <c r="P487" s="62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9">
      <c r="A488" s="11"/>
      <c r="B488" s="60"/>
      <c r="C488" s="60"/>
      <c r="D488" s="60"/>
      <c r="E488" s="60"/>
      <c r="F488" s="60"/>
      <c r="G488" s="60"/>
      <c r="H488" s="60"/>
      <c r="I488" s="60"/>
      <c r="J488" s="8"/>
      <c r="K488" s="61"/>
      <c r="L488" s="61"/>
      <c r="M488" s="61"/>
      <c r="N488" s="61"/>
      <c r="O488" s="61"/>
      <c r="P488" s="62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9">
      <c r="A489" s="11"/>
      <c r="B489" s="60"/>
      <c r="C489" s="60"/>
      <c r="D489" s="60"/>
      <c r="E489" s="60"/>
      <c r="F489" s="60"/>
      <c r="G489" s="60"/>
      <c r="H489" s="60"/>
      <c r="I489" s="60"/>
      <c r="J489" s="8"/>
      <c r="K489" s="61"/>
      <c r="L489" s="61"/>
      <c r="M489" s="61"/>
      <c r="N489" s="61"/>
      <c r="O489" s="61"/>
      <c r="P489" s="62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9">
      <c r="A490" s="11"/>
      <c r="B490" s="60"/>
      <c r="C490" s="60"/>
      <c r="D490" s="60"/>
      <c r="E490" s="60"/>
      <c r="F490" s="60"/>
      <c r="G490" s="60"/>
      <c r="H490" s="60"/>
      <c r="I490" s="60"/>
      <c r="J490" s="8"/>
      <c r="K490" s="61"/>
      <c r="L490" s="61"/>
      <c r="M490" s="61"/>
      <c r="N490" s="61"/>
      <c r="O490" s="61"/>
      <c r="P490" s="62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9">
      <c r="A491" s="11"/>
      <c r="B491" s="60"/>
      <c r="C491" s="60"/>
      <c r="D491" s="60"/>
      <c r="E491" s="60"/>
      <c r="F491" s="60"/>
      <c r="G491" s="60"/>
      <c r="H491" s="60"/>
      <c r="I491" s="60"/>
      <c r="J491" s="8"/>
      <c r="K491" s="61"/>
      <c r="L491" s="61"/>
      <c r="M491" s="61"/>
      <c r="N491" s="61"/>
      <c r="O491" s="61"/>
      <c r="P491" s="62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9">
      <c r="A492" s="11"/>
      <c r="B492" s="60"/>
      <c r="C492" s="60"/>
      <c r="D492" s="60"/>
      <c r="E492" s="60"/>
      <c r="F492" s="60"/>
      <c r="G492" s="60"/>
      <c r="H492" s="60"/>
      <c r="I492" s="60"/>
      <c r="J492" s="8"/>
      <c r="K492" s="61"/>
      <c r="L492" s="61"/>
      <c r="M492" s="61"/>
      <c r="N492" s="61"/>
      <c r="O492" s="61"/>
      <c r="P492" s="62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9">
      <c r="A493" s="11"/>
      <c r="B493" s="60"/>
      <c r="C493" s="60"/>
      <c r="D493" s="60"/>
      <c r="E493" s="60"/>
      <c r="F493" s="60"/>
      <c r="G493" s="60"/>
      <c r="H493" s="60"/>
      <c r="I493" s="60"/>
      <c r="J493" s="8"/>
      <c r="K493" s="61"/>
      <c r="L493" s="61"/>
      <c r="M493" s="61"/>
      <c r="N493" s="61"/>
      <c r="O493" s="61"/>
      <c r="P493" s="62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9">
      <c r="A494" s="11"/>
      <c r="B494" s="60"/>
      <c r="C494" s="60"/>
      <c r="D494" s="60"/>
      <c r="E494" s="60"/>
      <c r="F494" s="60"/>
      <c r="G494" s="60"/>
      <c r="H494" s="60"/>
      <c r="I494" s="60"/>
      <c r="J494" s="8"/>
      <c r="K494" s="61"/>
      <c r="L494" s="61"/>
      <c r="M494" s="61"/>
      <c r="N494" s="61"/>
      <c r="O494" s="61"/>
      <c r="P494" s="62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9">
      <c r="A495" s="11"/>
      <c r="B495" s="60"/>
      <c r="C495" s="60"/>
      <c r="D495" s="60"/>
      <c r="E495" s="60"/>
      <c r="F495" s="60"/>
      <c r="G495" s="60"/>
      <c r="H495" s="60"/>
      <c r="I495" s="60"/>
      <c r="J495" s="8"/>
      <c r="K495" s="61"/>
      <c r="L495" s="61"/>
      <c r="M495" s="61"/>
      <c r="N495" s="61"/>
      <c r="O495" s="61"/>
      <c r="P495" s="62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9">
      <c r="A496" s="11"/>
      <c r="B496" s="60"/>
      <c r="C496" s="60"/>
      <c r="D496" s="60"/>
      <c r="E496" s="60"/>
      <c r="F496" s="60"/>
      <c r="G496" s="60"/>
      <c r="H496" s="60"/>
      <c r="I496" s="60"/>
      <c r="J496" s="8"/>
      <c r="K496" s="61"/>
      <c r="L496" s="61"/>
      <c r="M496" s="61"/>
      <c r="N496" s="61"/>
      <c r="O496" s="61"/>
      <c r="P496" s="62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9">
      <c r="A497" s="11"/>
      <c r="B497" s="60"/>
      <c r="C497" s="60"/>
      <c r="D497" s="60"/>
      <c r="E497" s="60"/>
      <c r="F497" s="60"/>
      <c r="G497" s="60"/>
      <c r="H497" s="60"/>
      <c r="I497" s="60"/>
      <c r="J497" s="8"/>
      <c r="K497" s="61"/>
      <c r="L497" s="61"/>
      <c r="M497" s="61"/>
      <c r="N497" s="61"/>
      <c r="O497" s="61"/>
      <c r="P497" s="62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9">
      <c r="A498" s="11"/>
      <c r="B498" s="60"/>
      <c r="C498" s="60"/>
      <c r="D498" s="60"/>
      <c r="E498" s="60"/>
      <c r="F498" s="60"/>
      <c r="G498" s="60"/>
      <c r="H498" s="60"/>
      <c r="I498" s="60"/>
      <c r="J498" s="8"/>
      <c r="K498" s="61"/>
      <c r="L498" s="61"/>
      <c r="M498" s="61"/>
      <c r="N498" s="61"/>
      <c r="O498" s="61"/>
      <c r="P498" s="62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9">
      <c r="A499" s="11"/>
      <c r="B499" s="60"/>
      <c r="C499" s="60"/>
      <c r="D499" s="60"/>
      <c r="E499" s="60"/>
      <c r="F499" s="60"/>
      <c r="G499" s="60"/>
      <c r="H499" s="60"/>
      <c r="I499" s="60"/>
      <c r="J499" s="8"/>
      <c r="K499" s="61"/>
      <c r="L499" s="61"/>
      <c r="M499" s="61"/>
      <c r="N499" s="61"/>
      <c r="O499" s="61"/>
      <c r="P499" s="62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9">
      <c r="A500" s="11"/>
      <c r="B500" s="60"/>
      <c r="C500" s="60"/>
      <c r="D500" s="60"/>
      <c r="E500" s="60"/>
      <c r="F500" s="60"/>
      <c r="G500" s="60"/>
      <c r="H500" s="60"/>
      <c r="I500" s="60"/>
      <c r="J500" s="8"/>
      <c r="K500" s="61"/>
      <c r="L500" s="61"/>
      <c r="M500" s="61"/>
      <c r="N500" s="61"/>
      <c r="O500" s="61"/>
      <c r="P500" s="62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9">
      <c r="A501" s="11"/>
      <c r="B501" s="60"/>
      <c r="C501" s="60"/>
      <c r="D501" s="60"/>
      <c r="E501" s="60"/>
      <c r="F501" s="60"/>
      <c r="G501" s="60"/>
      <c r="H501" s="60"/>
      <c r="I501" s="60"/>
      <c r="J501" s="8"/>
      <c r="K501" s="61"/>
      <c r="L501" s="61"/>
      <c r="M501" s="61"/>
      <c r="N501" s="61"/>
      <c r="O501" s="61"/>
      <c r="P501" s="62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9">
      <c r="A502" s="11"/>
      <c r="B502" s="60"/>
      <c r="C502" s="60"/>
      <c r="D502" s="60"/>
      <c r="E502" s="60"/>
      <c r="F502" s="60"/>
      <c r="G502" s="60"/>
      <c r="H502" s="60"/>
      <c r="I502" s="60"/>
      <c r="J502" s="8"/>
      <c r="K502" s="61"/>
      <c r="L502" s="61"/>
      <c r="M502" s="61"/>
      <c r="N502" s="61"/>
      <c r="O502" s="61"/>
      <c r="P502" s="62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9">
      <c r="A503" s="11"/>
      <c r="B503" s="60"/>
      <c r="C503" s="60"/>
      <c r="D503" s="60"/>
      <c r="E503" s="60"/>
      <c r="F503" s="60"/>
      <c r="G503" s="60"/>
      <c r="H503" s="60"/>
      <c r="I503" s="60"/>
      <c r="J503" s="8"/>
      <c r="K503" s="61"/>
      <c r="L503" s="61"/>
      <c r="M503" s="61"/>
      <c r="N503" s="61"/>
      <c r="O503" s="61"/>
      <c r="P503" s="62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9">
      <c r="A504" s="11"/>
      <c r="B504" s="60"/>
      <c r="C504" s="60"/>
      <c r="D504" s="60"/>
      <c r="E504" s="60"/>
      <c r="F504" s="60"/>
      <c r="G504" s="60"/>
      <c r="H504" s="60"/>
      <c r="I504" s="60"/>
      <c r="J504" s="8"/>
      <c r="K504" s="61"/>
      <c r="L504" s="61"/>
      <c r="M504" s="61"/>
      <c r="N504" s="61"/>
      <c r="O504" s="61"/>
      <c r="P504" s="62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9">
      <c r="A505" s="11"/>
      <c r="B505" s="60"/>
      <c r="C505" s="60"/>
      <c r="D505" s="60"/>
      <c r="E505" s="60"/>
      <c r="F505" s="60"/>
      <c r="G505" s="60"/>
      <c r="H505" s="60"/>
      <c r="I505" s="60"/>
      <c r="J505" s="8"/>
      <c r="K505" s="61"/>
      <c r="L505" s="61"/>
      <c r="M505" s="61"/>
      <c r="N505" s="61"/>
      <c r="O505" s="61"/>
      <c r="P505" s="62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9">
      <c r="A506" s="11"/>
      <c r="B506" s="60"/>
      <c r="C506" s="60"/>
      <c r="D506" s="60"/>
      <c r="E506" s="60"/>
      <c r="F506" s="60"/>
      <c r="G506" s="60"/>
      <c r="H506" s="60"/>
      <c r="I506" s="60"/>
      <c r="J506" s="8"/>
      <c r="K506" s="61"/>
      <c r="L506" s="61"/>
      <c r="M506" s="61"/>
      <c r="N506" s="61"/>
      <c r="O506" s="61"/>
      <c r="P506" s="62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9">
      <c r="A507" s="11"/>
      <c r="B507" s="60"/>
      <c r="C507" s="60"/>
      <c r="D507" s="60"/>
      <c r="E507" s="60"/>
      <c r="F507" s="60"/>
      <c r="G507" s="60"/>
      <c r="H507" s="60"/>
      <c r="I507" s="60"/>
      <c r="J507" s="8"/>
      <c r="K507" s="61"/>
      <c r="L507" s="61"/>
      <c r="M507" s="61"/>
      <c r="N507" s="61"/>
      <c r="O507" s="61"/>
      <c r="P507" s="62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9">
      <c r="A508" s="11"/>
      <c r="B508" s="60"/>
      <c r="C508" s="60"/>
      <c r="D508" s="60"/>
      <c r="E508" s="60"/>
      <c r="F508" s="60"/>
      <c r="G508" s="60"/>
      <c r="H508" s="60"/>
      <c r="I508" s="60"/>
      <c r="J508" s="8"/>
      <c r="K508" s="61"/>
      <c r="L508" s="61"/>
      <c r="M508" s="61"/>
      <c r="N508" s="61"/>
      <c r="O508" s="61"/>
      <c r="P508" s="62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9">
      <c r="A509" s="11"/>
      <c r="B509" s="60"/>
      <c r="C509" s="60"/>
      <c r="D509" s="60"/>
      <c r="E509" s="60"/>
      <c r="F509" s="60"/>
      <c r="G509" s="60"/>
      <c r="H509" s="60"/>
      <c r="I509" s="60"/>
      <c r="J509" s="8"/>
      <c r="K509" s="61"/>
      <c r="L509" s="61"/>
      <c r="M509" s="61"/>
      <c r="N509" s="61"/>
      <c r="O509" s="61"/>
      <c r="P509" s="62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9">
      <c r="A510" s="11"/>
      <c r="B510" s="60"/>
      <c r="C510" s="60"/>
      <c r="D510" s="60"/>
      <c r="E510" s="60"/>
      <c r="F510" s="60"/>
      <c r="G510" s="60"/>
      <c r="H510" s="60"/>
      <c r="I510" s="60"/>
      <c r="J510" s="8"/>
      <c r="K510" s="61"/>
      <c r="L510" s="61"/>
      <c r="M510" s="61"/>
      <c r="N510" s="61"/>
      <c r="O510" s="61"/>
      <c r="P510" s="62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9">
      <c r="A511" s="11"/>
      <c r="B511" s="60"/>
      <c r="C511" s="60"/>
      <c r="D511" s="60"/>
      <c r="E511" s="60"/>
      <c r="F511" s="60"/>
      <c r="G511" s="60"/>
      <c r="H511" s="60"/>
      <c r="I511" s="60"/>
      <c r="J511" s="8"/>
      <c r="K511" s="61"/>
      <c r="L511" s="61"/>
      <c r="M511" s="61"/>
      <c r="N511" s="61"/>
      <c r="O511" s="61"/>
      <c r="P511" s="62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9">
      <c r="A512" s="11"/>
      <c r="B512" s="60"/>
      <c r="C512" s="60"/>
      <c r="D512" s="60"/>
      <c r="E512" s="60"/>
      <c r="F512" s="60"/>
      <c r="G512" s="60"/>
      <c r="H512" s="60"/>
      <c r="I512" s="60"/>
      <c r="J512" s="8"/>
      <c r="K512" s="61"/>
      <c r="L512" s="61"/>
      <c r="M512" s="61"/>
      <c r="N512" s="61"/>
      <c r="O512" s="61"/>
      <c r="P512" s="62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9">
      <c r="A513" s="11"/>
      <c r="B513" s="60"/>
      <c r="C513" s="60"/>
      <c r="D513" s="60"/>
      <c r="E513" s="60"/>
      <c r="F513" s="60"/>
      <c r="G513" s="60"/>
      <c r="H513" s="60"/>
      <c r="I513" s="60"/>
      <c r="J513" s="8"/>
      <c r="K513" s="61"/>
      <c r="L513" s="61"/>
      <c r="M513" s="61"/>
      <c r="N513" s="61"/>
      <c r="O513" s="61"/>
      <c r="P513" s="62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9">
      <c r="A514" s="11"/>
      <c r="B514" s="60"/>
      <c r="C514" s="60"/>
      <c r="D514" s="60"/>
      <c r="E514" s="60"/>
      <c r="F514" s="60"/>
      <c r="G514" s="60"/>
      <c r="H514" s="60"/>
      <c r="I514" s="60"/>
      <c r="J514" s="8"/>
      <c r="K514" s="61"/>
      <c r="L514" s="61"/>
      <c r="M514" s="61"/>
      <c r="N514" s="61"/>
      <c r="O514" s="61"/>
      <c r="P514" s="62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9">
      <c r="A515" s="11"/>
      <c r="B515" s="60"/>
      <c r="C515" s="60"/>
      <c r="D515" s="60"/>
      <c r="E515" s="60"/>
      <c r="F515" s="60"/>
      <c r="G515" s="60"/>
      <c r="H515" s="60"/>
      <c r="I515" s="60"/>
      <c r="J515" s="8"/>
      <c r="K515" s="61"/>
      <c r="L515" s="61"/>
      <c r="M515" s="61"/>
      <c r="N515" s="61"/>
      <c r="O515" s="61"/>
      <c r="P515" s="62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9">
      <c r="A516" s="11"/>
      <c r="B516" s="60"/>
      <c r="C516" s="60"/>
      <c r="D516" s="60"/>
      <c r="E516" s="60"/>
      <c r="F516" s="60"/>
      <c r="G516" s="60"/>
      <c r="H516" s="60"/>
      <c r="I516" s="60"/>
      <c r="J516" s="8"/>
      <c r="K516" s="61"/>
      <c r="L516" s="61"/>
      <c r="M516" s="61"/>
      <c r="N516" s="61"/>
      <c r="O516" s="61"/>
      <c r="P516" s="62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9">
      <c r="A517" s="11"/>
      <c r="B517" s="60"/>
      <c r="C517" s="60"/>
      <c r="D517" s="60"/>
      <c r="E517" s="60"/>
      <c r="F517" s="60"/>
      <c r="G517" s="60"/>
      <c r="H517" s="60"/>
      <c r="I517" s="60"/>
      <c r="J517" s="8"/>
      <c r="K517" s="61"/>
      <c r="L517" s="61"/>
      <c r="M517" s="61"/>
      <c r="N517" s="61"/>
      <c r="O517" s="61"/>
      <c r="P517" s="62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9">
      <c r="A518" s="11"/>
      <c r="B518" s="60"/>
      <c r="C518" s="60"/>
      <c r="D518" s="60"/>
      <c r="E518" s="60"/>
      <c r="F518" s="60"/>
      <c r="G518" s="60"/>
      <c r="H518" s="60"/>
      <c r="I518" s="60"/>
      <c r="J518" s="8"/>
      <c r="K518" s="61"/>
      <c r="L518" s="61"/>
      <c r="M518" s="61"/>
      <c r="N518" s="61"/>
      <c r="O518" s="61"/>
      <c r="P518" s="62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9">
      <c r="A519" s="11"/>
      <c r="B519" s="60"/>
      <c r="C519" s="60"/>
      <c r="D519" s="60"/>
      <c r="E519" s="60"/>
      <c r="F519" s="60"/>
      <c r="G519" s="60"/>
      <c r="H519" s="60"/>
      <c r="I519" s="60"/>
      <c r="J519" s="8"/>
      <c r="K519" s="61"/>
      <c r="L519" s="61"/>
      <c r="M519" s="61"/>
      <c r="N519" s="61"/>
      <c r="O519" s="61"/>
      <c r="P519" s="62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9">
      <c r="A520" s="11"/>
      <c r="B520" s="60"/>
      <c r="C520" s="60"/>
      <c r="D520" s="60"/>
      <c r="E520" s="60"/>
      <c r="F520" s="60"/>
      <c r="G520" s="60"/>
      <c r="H520" s="60"/>
      <c r="I520" s="60"/>
      <c r="J520" s="8"/>
      <c r="K520" s="61"/>
      <c r="L520" s="61"/>
      <c r="M520" s="61"/>
      <c r="N520" s="61"/>
      <c r="O520" s="61"/>
      <c r="P520" s="62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9">
      <c r="A521" s="11"/>
      <c r="B521" s="60"/>
      <c r="C521" s="60"/>
      <c r="D521" s="60"/>
      <c r="E521" s="60"/>
      <c r="F521" s="60"/>
      <c r="G521" s="60"/>
      <c r="H521" s="60"/>
      <c r="I521" s="60"/>
      <c r="J521" s="8"/>
      <c r="K521" s="61"/>
      <c r="L521" s="61"/>
      <c r="M521" s="61"/>
      <c r="N521" s="61"/>
      <c r="O521" s="61"/>
      <c r="P521" s="62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9">
      <c r="A522" s="11"/>
      <c r="B522" s="60"/>
      <c r="C522" s="60"/>
      <c r="D522" s="60"/>
      <c r="E522" s="60"/>
      <c r="F522" s="60"/>
      <c r="G522" s="60"/>
      <c r="H522" s="60"/>
      <c r="I522" s="60"/>
      <c r="J522" s="8"/>
      <c r="K522" s="61"/>
      <c r="L522" s="61"/>
      <c r="M522" s="61"/>
      <c r="N522" s="61"/>
      <c r="O522" s="61"/>
      <c r="P522" s="62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9">
      <c r="A523" s="11"/>
      <c r="B523" s="60"/>
      <c r="C523" s="60"/>
      <c r="D523" s="60"/>
      <c r="E523" s="60"/>
      <c r="F523" s="60"/>
      <c r="G523" s="60"/>
      <c r="H523" s="60"/>
      <c r="I523" s="60"/>
      <c r="J523" s="8"/>
      <c r="K523" s="61"/>
      <c r="L523" s="61"/>
      <c r="M523" s="61"/>
      <c r="N523" s="61"/>
      <c r="O523" s="61"/>
      <c r="P523" s="62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9">
      <c r="A524" s="11"/>
      <c r="B524" s="60"/>
      <c r="C524" s="60"/>
      <c r="D524" s="60"/>
      <c r="E524" s="60"/>
      <c r="F524" s="60"/>
      <c r="G524" s="60"/>
      <c r="H524" s="60"/>
      <c r="I524" s="60"/>
      <c r="J524" s="8"/>
      <c r="K524" s="61"/>
      <c r="L524" s="61"/>
      <c r="M524" s="61"/>
      <c r="N524" s="61"/>
      <c r="O524" s="61"/>
      <c r="P524" s="62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9">
      <c r="A525" s="11"/>
      <c r="B525" s="60"/>
      <c r="C525" s="60"/>
      <c r="D525" s="60"/>
      <c r="E525" s="60"/>
      <c r="F525" s="60"/>
      <c r="G525" s="60"/>
      <c r="H525" s="60"/>
      <c r="I525" s="60"/>
      <c r="J525" s="8"/>
      <c r="K525" s="61"/>
      <c r="L525" s="61"/>
      <c r="M525" s="61"/>
      <c r="N525" s="61"/>
      <c r="O525" s="61"/>
      <c r="P525" s="62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9">
      <c r="A526" s="11"/>
      <c r="B526" s="60"/>
      <c r="C526" s="60"/>
      <c r="D526" s="60"/>
      <c r="E526" s="60"/>
      <c r="F526" s="60"/>
      <c r="G526" s="60"/>
      <c r="H526" s="60"/>
      <c r="I526" s="60"/>
      <c r="J526" s="8"/>
      <c r="K526" s="61"/>
      <c r="L526" s="61"/>
      <c r="M526" s="61"/>
      <c r="N526" s="61"/>
      <c r="O526" s="61"/>
      <c r="P526" s="62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9">
      <c r="A527" s="11"/>
      <c r="B527" s="60"/>
      <c r="C527" s="60"/>
      <c r="D527" s="60"/>
      <c r="E527" s="60"/>
      <c r="F527" s="60"/>
      <c r="G527" s="60"/>
      <c r="H527" s="60"/>
      <c r="I527" s="60"/>
      <c r="J527" s="8"/>
      <c r="K527" s="61"/>
      <c r="L527" s="61"/>
      <c r="M527" s="61"/>
      <c r="N527" s="61"/>
      <c r="O527" s="61"/>
      <c r="P527" s="62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9">
      <c r="A528" s="11"/>
      <c r="B528" s="60"/>
      <c r="C528" s="60"/>
      <c r="D528" s="60"/>
      <c r="E528" s="60"/>
      <c r="F528" s="60"/>
      <c r="G528" s="60"/>
      <c r="H528" s="60"/>
      <c r="I528" s="60"/>
      <c r="J528" s="8"/>
      <c r="K528" s="61"/>
      <c r="L528" s="61"/>
      <c r="M528" s="61"/>
      <c r="N528" s="61"/>
      <c r="O528" s="61"/>
      <c r="P528" s="62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9">
      <c r="A529" s="11"/>
      <c r="B529" s="60"/>
      <c r="C529" s="60"/>
      <c r="D529" s="60"/>
      <c r="E529" s="60"/>
      <c r="F529" s="60"/>
      <c r="G529" s="60"/>
      <c r="H529" s="60"/>
      <c r="I529" s="60"/>
      <c r="J529" s="8"/>
      <c r="K529" s="61"/>
      <c r="L529" s="61"/>
      <c r="M529" s="61"/>
      <c r="N529" s="61"/>
      <c r="O529" s="61"/>
      <c r="P529" s="62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9">
      <c r="A530" s="11"/>
      <c r="B530" s="60"/>
      <c r="C530" s="60"/>
      <c r="D530" s="60"/>
      <c r="E530" s="60"/>
      <c r="F530" s="60"/>
      <c r="G530" s="60"/>
      <c r="H530" s="60"/>
      <c r="I530" s="60"/>
      <c r="J530" s="8"/>
      <c r="K530" s="61"/>
      <c r="L530" s="61"/>
      <c r="M530" s="61"/>
      <c r="N530" s="61"/>
      <c r="O530" s="61"/>
      <c r="P530" s="62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9">
      <c r="A531" s="11"/>
      <c r="B531" s="60"/>
      <c r="C531" s="60"/>
      <c r="D531" s="60"/>
      <c r="E531" s="60"/>
      <c r="F531" s="60"/>
      <c r="G531" s="60"/>
      <c r="H531" s="60"/>
      <c r="I531" s="60"/>
      <c r="J531" s="8"/>
      <c r="K531" s="61"/>
      <c r="L531" s="61"/>
      <c r="M531" s="61"/>
      <c r="N531" s="61"/>
      <c r="O531" s="61"/>
      <c r="P531" s="62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9">
      <c r="A532" s="11"/>
      <c r="B532" s="60"/>
      <c r="C532" s="60"/>
      <c r="D532" s="60"/>
      <c r="E532" s="60"/>
      <c r="F532" s="60"/>
      <c r="G532" s="60"/>
      <c r="H532" s="60"/>
      <c r="I532" s="60"/>
      <c r="J532" s="8"/>
      <c r="K532" s="61"/>
      <c r="L532" s="61"/>
      <c r="M532" s="61"/>
      <c r="N532" s="61"/>
      <c r="O532" s="61"/>
      <c r="P532" s="62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9">
      <c r="A533" s="11"/>
      <c r="B533" s="60"/>
      <c r="C533" s="60"/>
      <c r="D533" s="60"/>
      <c r="E533" s="60"/>
      <c r="F533" s="60"/>
      <c r="G533" s="60"/>
      <c r="H533" s="60"/>
      <c r="I533" s="60"/>
      <c r="J533" s="8"/>
      <c r="K533" s="61"/>
      <c r="L533" s="61"/>
      <c r="M533" s="61"/>
      <c r="N533" s="61"/>
      <c r="O533" s="61"/>
      <c r="P533" s="62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9">
      <c r="A534" s="11"/>
      <c r="B534" s="60"/>
      <c r="C534" s="60"/>
      <c r="D534" s="60"/>
      <c r="E534" s="60"/>
      <c r="F534" s="60"/>
      <c r="G534" s="60"/>
      <c r="H534" s="60"/>
      <c r="I534" s="60"/>
      <c r="J534" s="8"/>
      <c r="K534" s="61"/>
      <c r="L534" s="61"/>
      <c r="M534" s="61"/>
      <c r="N534" s="61"/>
      <c r="O534" s="61"/>
      <c r="P534" s="62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9">
      <c r="A535" s="11"/>
      <c r="B535" s="60"/>
      <c r="C535" s="60"/>
      <c r="D535" s="60"/>
      <c r="E535" s="60"/>
      <c r="F535" s="60"/>
      <c r="G535" s="60"/>
      <c r="H535" s="60"/>
      <c r="I535" s="60"/>
      <c r="J535" s="8"/>
      <c r="K535" s="61"/>
      <c r="L535" s="61"/>
      <c r="M535" s="61"/>
      <c r="N535" s="61"/>
      <c r="O535" s="61"/>
      <c r="P535" s="62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9">
      <c r="A536" s="11"/>
      <c r="B536" s="60"/>
      <c r="C536" s="60"/>
      <c r="D536" s="60"/>
      <c r="E536" s="60"/>
      <c r="F536" s="60"/>
      <c r="G536" s="60"/>
      <c r="H536" s="60"/>
      <c r="I536" s="60"/>
      <c r="J536" s="8"/>
      <c r="K536" s="61"/>
      <c r="L536" s="61"/>
      <c r="M536" s="61"/>
      <c r="N536" s="61"/>
      <c r="O536" s="61"/>
      <c r="P536" s="62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9">
      <c r="A537" s="11"/>
      <c r="B537" s="60"/>
      <c r="C537" s="60"/>
      <c r="D537" s="60"/>
      <c r="E537" s="60"/>
      <c r="F537" s="60"/>
      <c r="G537" s="60"/>
      <c r="H537" s="60"/>
      <c r="I537" s="60"/>
      <c r="J537" s="8"/>
      <c r="K537" s="61"/>
      <c r="L537" s="61"/>
      <c r="M537" s="61"/>
      <c r="N537" s="61"/>
      <c r="O537" s="61"/>
      <c r="P537" s="62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9">
      <c r="A538" s="11"/>
      <c r="B538" s="60"/>
      <c r="C538" s="60"/>
      <c r="D538" s="60"/>
      <c r="E538" s="60"/>
      <c r="F538" s="60"/>
      <c r="G538" s="60"/>
      <c r="H538" s="60"/>
      <c r="I538" s="60"/>
      <c r="J538" s="8"/>
      <c r="K538" s="61"/>
      <c r="L538" s="61"/>
      <c r="M538" s="61"/>
      <c r="N538" s="61"/>
      <c r="O538" s="61"/>
      <c r="P538" s="62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9">
      <c r="A539" s="11"/>
      <c r="B539" s="60"/>
      <c r="C539" s="60"/>
      <c r="D539" s="60"/>
      <c r="E539" s="60"/>
      <c r="F539" s="60"/>
      <c r="G539" s="60"/>
      <c r="H539" s="60"/>
      <c r="I539" s="60"/>
      <c r="J539" s="8"/>
      <c r="K539" s="61"/>
      <c r="L539" s="61"/>
      <c r="M539" s="61"/>
      <c r="N539" s="61"/>
      <c r="O539" s="61"/>
      <c r="P539" s="62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9">
      <c r="A540" s="11"/>
      <c r="B540" s="60"/>
      <c r="C540" s="60"/>
      <c r="D540" s="60"/>
      <c r="E540" s="60"/>
      <c r="F540" s="60"/>
      <c r="G540" s="60"/>
      <c r="H540" s="60"/>
      <c r="I540" s="60"/>
      <c r="J540" s="8"/>
      <c r="K540" s="61"/>
      <c r="L540" s="61"/>
      <c r="M540" s="61"/>
      <c r="N540" s="61"/>
      <c r="O540" s="61"/>
      <c r="P540" s="62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9">
      <c r="A541" s="11"/>
      <c r="B541" s="60"/>
      <c r="C541" s="60"/>
      <c r="D541" s="60"/>
      <c r="E541" s="60"/>
      <c r="F541" s="60"/>
      <c r="G541" s="60"/>
      <c r="H541" s="60"/>
      <c r="I541" s="60"/>
      <c r="J541" s="8"/>
      <c r="K541" s="61"/>
      <c r="L541" s="61"/>
      <c r="M541" s="61"/>
      <c r="N541" s="61"/>
      <c r="O541" s="61"/>
      <c r="P541" s="62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9">
      <c r="A542" s="11"/>
      <c r="B542" s="60"/>
      <c r="C542" s="60"/>
      <c r="D542" s="60"/>
      <c r="E542" s="60"/>
      <c r="F542" s="60"/>
      <c r="G542" s="60"/>
      <c r="H542" s="60"/>
      <c r="I542" s="60"/>
      <c r="J542" s="8"/>
      <c r="K542" s="61"/>
      <c r="L542" s="61"/>
      <c r="M542" s="61"/>
      <c r="N542" s="61"/>
      <c r="O542" s="61"/>
      <c r="P542" s="62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9">
      <c r="A543" s="11"/>
      <c r="B543" s="60"/>
      <c r="C543" s="60"/>
      <c r="D543" s="60"/>
      <c r="E543" s="60"/>
      <c r="F543" s="60"/>
      <c r="G543" s="60"/>
      <c r="H543" s="60"/>
      <c r="I543" s="60"/>
      <c r="J543" s="8"/>
      <c r="K543" s="61"/>
      <c r="L543" s="61"/>
      <c r="M543" s="61"/>
      <c r="N543" s="61"/>
      <c r="O543" s="61"/>
      <c r="P543" s="62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9">
      <c r="A544" s="11"/>
      <c r="B544" s="60"/>
      <c r="C544" s="60"/>
      <c r="D544" s="60"/>
      <c r="E544" s="60"/>
      <c r="F544" s="60"/>
      <c r="G544" s="60"/>
      <c r="H544" s="60"/>
      <c r="I544" s="60"/>
      <c r="J544" s="8"/>
      <c r="K544" s="61"/>
      <c r="L544" s="61"/>
      <c r="M544" s="61"/>
      <c r="N544" s="61"/>
      <c r="O544" s="61"/>
      <c r="P544" s="62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9">
      <c r="A545" s="11"/>
      <c r="B545" s="60"/>
      <c r="C545" s="60"/>
      <c r="D545" s="60"/>
      <c r="E545" s="60"/>
      <c r="F545" s="60"/>
      <c r="G545" s="60"/>
      <c r="H545" s="60"/>
      <c r="I545" s="60"/>
      <c r="J545" s="8"/>
      <c r="K545" s="61"/>
      <c r="L545" s="61"/>
      <c r="M545" s="61"/>
      <c r="N545" s="61"/>
      <c r="O545" s="61"/>
      <c r="P545" s="62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9">
      <c r="A546" s="11"/>
      <c r="B546" s="60"/>
      <c r="C546" s="60"/>
      <c r="D546" s="60"/>
      <c r="E546" s="60"/>
      <c r="F546" s="60"/>
      <c r="G546" s="60"/>
      <c r="H546" s="60"/>
      <c r="I546" s="60"/>
      <c r="J546" s="8"/>
      <c r="K546" s="61"/>
      <c r="L546" s="61"/>
      <c r="M546" s="61"/>
      <c r="N546" s="61"/>
      <c r="O546" s="61"/>
      <c r="P546" s="62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9">
      <c r="A547" s="11"/>
      <c r="B547" s="60"/>
      <c r="C547" s="60"/>
      <c r="D547" s="60"/>
      <c r="E547" s="60"/>
      <c r="F547" s="60"/>
      <c r="G547" s="60"/>
      <c r="H547" s="60"/>
      <c r="I547" s="60"/>
      <c r="J547" s="8"/>
      <c r="K547" s="61"/>
      <c r="L547" s="61"/>
      <c r="M547" s="61"/>
      <c r="N547" s="61"/>
      <c r="O547" s="61"/>
      <c r="P547" s="62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9">
      <c r="A548" s="11"/>
      <c r="B548" s="60"/>
      <c r="C548" s="60"/>
      <c r="D548" s="60"/>
      <c r="E548" s="60"/>
      <c r="F548" s="60"/>
      <c r="G548" s="60"/>
      <c r="H548" s="60"/>
      <c r="I548" s="60"/>
      <c r="J548" s="8"/>
      <c r="K548" s="61"/>
      <c r="L548" s="61"/>
      <c r="M548" s="61"/>
      <c r="N548" s="61"/>
      <c r="O548" s="61"/>
      <c r="P548" s="62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9">
      <c r="A549" s="11"/>
      <c r="B549" s="60"/>
      <c r="C549" s="60"/>
      <c r="D549" s="60"/>
      <c r="E549" s="60"/>
      <c r="F549" s="60"/>
      <c r="G549" s="60"/>
      <c r="H549" s="60"/>
      <c r="I549" s="60"/>
      <c r="J549" s="8"/>
      <c r="K549" s="61"/>
      <c r="L549" s="61"/>
      <c r="M549" s="61"/>
      <c r="N549" s="61"/>
      <c r="O549" s="61"/>
      <c r="P549" s="62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9">
      <c r="A550" s="11"/>
      <c r="B550" s="60"/>
      <c r="C550" s="60"/>
      <c r="D550" s="60"/>
      <c r="E550" s="60"/>
      <c r="F550" s="60"/>
      <c r="G550" s="60"/>
      <c r="H550" s="60"/>
      <c r="I550" s="60"/>
      <c r="J550" s="8"/>
      <c r="K550" s="61"/>
      <c r="L550" s="61"/>
      <c r="M550" s="61"/>
      <c r="N550" s="61"/>
      <c r="O550" s="61"/>
      <c r="P550" s="62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9">
      <c r="A551" s="11"/>
      <c r="B551" s="60"/>
      <c r="C551" s="60"/>
      <c r="D551" s="60"/>
      <c r="E551" s="60"/>
      <c r="F551" s="60"/>
      <c r="G551" s="60"/>
      <c r="H551" s="60"/>
      <c r="I551" s="60"/>
      <c r="J551" s="8"/>
      <c r="K551" s="61"/>
      <c r="L551" s="61"/>
      <c r="M551" s="61"/>
      <c r="N551" s="61"/>
      <c r="O551" s="61"/>
      <c r="P551" s="62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9">
      <c r="A552" s="11"/>
      <c r="B552" s="60"/>
      <c r="C552" s="60"/>
      <c r="D552" s="60"/>
      <c r="E552" s="60"/>
      <c r="F552" s="60"/>
      <c r="G552" s="60"/>
      <c r="H552" s="60"/>
      <c r="I552" s="60"/>
      <c r="J552" s="8"/>
      <c r="K552" s="61"/>
      <c r="L552" s="61"/>
      <c r="M552" s="61"/>
      <c r="N552" s="61"/>
      <c r="O552" s="61"/>
      <c r="P552" s="62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9">
      <c r="A553" s="11"/>
      <c r="B553" s="60"/>
      <c r="C553" s="60"/>
      <c r="D553" s="60"/>
      <c r="E553" s="60"/>
      <c r="F553" s="60"/>
      <c r="G553" s="60"/>
      <c r="H553" s="60"/>
      <c r="I553" s="60"/>
      <c r="J553" s="8"/>
      <c r="K553" s="61"/>
      <c r="L553" s="61"/>
      <c r="M553" s="61"/>
      <c r="N553" s="61"/>
      <c r="O553" s="61"/>
      <c r="P553" s="62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9">
      <c r="A554" s="11"/>
      <c r="B554" s="60"/>
      <c r="C554" s="60"/>
      <c r="D554" s="60"/>
      <c r="E554" s="60"/>
      <c r="F554" s="60"/>
      <c r="G554" s="60"/>
      <c r="H554" s="60"/>
      <c r="I554" s="60"/>
      <c r="J554" s="8"/>
      <c r="K554" s="61"/>
      <c r="L554" s="61"/>
      <c r="M554" s="61"/>
      <c r="N554" s="61"/>
      <c r="O554" s="61"/>
      <c r="P554" s="62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9">
      <c r="A555" s="11"/>
      <c r="B555" s="60"/>
      <c r="C555" s="60"/>
      <c r="D555" s="60"/>
      <c r="E555" s="60"/>
      <c r="F555" s="60"/>
      <c r="G555" s="60"/>
      <c r="H555" s="60"/>
      <c r="I555" s="60"/>
      <c r="J555" s="8"/>
      <c r="K555" s="61"/>
      <c r="L555" s="61"/>
      <c r="M555" s="61"/>
      <c r="N555" s="61"/>
      <c r="O555" s="61"/>
      <c r="P555" s="62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9">
      <c r="A556" s="11"/>
      <c r="B556" s="60"/>
      <c r="C556" s="60"/>
      <c r="D556" s="60"/>
      <c r="E556" s="60"/>
      <c r="F556" s="60"/>
      <c r="G556" s="60"/>
      <c r="H556" s="60"/>
      <c r="I556" s="60"/>
      <c r="J556" s="8"/>
      <c r="K556" s="61"/>
      <c r="L556" s="61"/>
      <c r="M556" s="61"/>
      <c r="N556" s="61"/>
      <c r="O556" s="61"/>
      <c r="P556" s="62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9">
      <c r="A557" s="11"/>
      <c r="B557" s="60"/>
      <c r="C557" s="60"/>
      <c r="D557" s="60"/>
      <c r="E557" s="60"/>
      <c r="F557" s="60"/>
      <c r="G557" s="60"/>
      <c r="H557" s="60"/>
      <c r="I557" s="60"/>
      <c r="J557" s="8"/>
      <c r="K557" s="61"/>
      <c r="L557" s="61"/>
      <c r="M557" s="61"/>
      <c r="N557" s="61"/>
      <c r="O557" s="61"/>
      <c r="P557" s="62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9">
      <c r="A558" s="11"/>
      <c r="B558" s="60"/>
      <c r="C558" s="60"/>
      <c r="D558" s="60"/>
      <c r="E558" s="60"/>
      <c r="F558" s="60"/>
      <c r="G558" s="60"/>
      <c r="H558" s="60"/>
      <c r="I558" s="60"/>
      <c r="J558" s="8"/>
      <c r="K558" s="61"/>
      <c r="L558" s="61"/>
      <c r="M558" s="61"/>
      <c r="N558" s="61"/>
      <c r="O558" s="61"/>
      <c r="P558" s="62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9">
      <c r="A559" s="11"/>
      <c r="B559" s="60"/>
      <c r="C559" s="60"/>
      <c r="D559" s="60"/>
      <c r="E559" s="60"/>
      <c r="F559" s="60"/>
      <c r="G559" s="60"/>
      <c r="H559" s="60"/>
      <c r="I559" s="60"/>
      <c r="J559" s="8"/>
      <c r="K559" s="61"/>
      <c r="L559" s="61"/>
      <c r="M559" s="61"/>
      <c r="N559" s="61"/>
      <c r="O559" s="61"/>
      <c r="P559" s="62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9">
      <c r="A560" s="11"/>
      <c r="B560" s="60"/>
      <c r="C560" s="60"/>
      <c r="D560" s="60"/>
      <c r="E560" s="60"/>
      <c r="F560" s="60"/>
      <c r="G560" s="60"/>
      <c r="H560" s="60"/>
      <c r="I560" s="60"/>
      <c r="J560" s="8"/>
      <c r="K560" s="61"/>
      <c r="L560" s="61"/>
      <c r="M560" s="61"/>
      <c r="N560" s="61"/>
      <c r="O560" s="61"/>
      <c r="P560" s="62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9">
      <c r="A561" s="11"/>
      <c r="B561" s="60"/>
      <c r="C561" s="60"/>
      <c r="D561" s="60"/>
      <c r="E561" s="60"/>
      <c r="F561" s="60"/>
      <c r="G561" s="60"/>
      <c r="H561" s="60"/>
      <c r="I561" s="60"/>
      <c r="J561" s="8"/>
      <c r="K561" s="61"/>
      <c r="L561" s="61"/>
      <c r="M561" s="61"/>
      <c r="N561" s="61"/>
      <c r="O561" s="61"/>
      <c r="P561" s="62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9">
      <c r="A562" s="11"/>
      <c r="B562" s="60"/>
      <c r="C562" s="60"/>
      <c r="D562" s="60"/>
      <c r="E562" s="60"/>
      <c r="F562" s="60"/>
      <c r="G562" s="60"/>
      <c r="H562" s="60"/>
      <c r="I562" s="60"/>
      <c r="J562" s="8"/>
      <c r="K562" s="61"/>
      <c r="L562" s="61"/>
      <c r="M562" s="61"/>
      <c r="N562" s="61"/>
      <c r="O562" s="61"/>
      <c r="P562" s="62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9">
      <c r="A563" s="11"/>
      <c r="B563" s="60"/>
      <c r="C563" s="60"/>
      <c r="D563" s="60"/>
      <c r="E563" s="60"/>
      <c r="F563" s="60"/>
      <c r="G563" s="60"/>
      <c r="H563" s="60"/>
      <c r="I563" s="60"/>
      <c r="J563" s="8"/>
      <c r="K563" s="61"/>
      <c r="L563" s="61"/>
      <c r="M563" s="61"/>
      <c r="N563" s="61"/>
      <c r="O563" s="61"/>
      <c r="P563" s="62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9">
      <c r="A564" s="11"/>
      <c r="B564" s="60"/>
      <c r="C564" s="60"/>
      <c r="D564" s="60"/>
      <c r="E564" s="60"/>
      <c r="F564" s="60"/>
      <c r="G564" s="60"/>
      <c r="H564" s="60"/>
      <c r="I564" s="60"/>
      <c r="J564" s="8"/>
      <c r="K564" s="61"/>
      <c r="L564" s="61"/>
      <c r="M564" s="61"/>
      <c r="N564" s="61"/>
      <c r="O564" s="61"/>
      <c r="P564" s="62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9">
      <c r="A565" s="11"/>
      <c r="B565" s="60"/>
      <c r="C565" s="60"/>
      <c r="D565" s="60"/>
      <c r="E565" s="60"/>
      <c r="F565" s="60"/>
      <c r="G565" s="60"/>
      <c r="H565" s="60"/>
      <c r="I565" s="60"/>
      <c r="J565" s="8"/>
      <c r="K565" s="61"/>
      <c r="L565" s="61"/>
      <c r="M565" s="61"/>
      <c r="N565" s="61"/>
      <c r="O565" s="61"/>
      <c r="P565" s="62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9">
      <c r="A566" s="11"/>
      <c r="B566" s="60"/>
      <c r="C566" s="60"/>
      <c r="D566" s="60"/>
      <c r="E566" s="60"/>
      <c r="F566" s="60"/>
      <c r="G566" s="60"/>
      <c r="H566" s="60"/>
      <c r="I566" s="60"/>
      <c r="J566" s="8"/>
      <c r="K566" s="61"/>
      <c r="L566" s="61"/>
      <c r="M566" s="61"/>
      <c r="N566" s="61"/>
      <c r="O566" s="61"/>
      <c r="P566" s="62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9">
      <c r="A567" s="11"/>
      <c r="B567" s="60"/>
      <c r="C567" s="60"/>
      <c r="D567" s="60"/>
      <c r="E567" s="60"/>
      <c r="F567" s="60"/>
      <c r="G567" s="60"/>
      <c r="H567" s="60"/>
      <c r="I567" s="60"/>
      <c r="J567" s="8"/>
      <c r="K567" s="61"/>
      <c r="L567" s="61"/>
      <c r="M567" s="61"/>
      <c r="N567" s="61"/>
      <c r="O567" s="61"/>
      <c r="P567" s="62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9">
      <c r="A568" s="11"/>
      <c r="B568" s="60"/>
      <c r="C568" s="60"/>
      <c r="D568" s="60"/>
      <c r="E568" s="60"/>
      <c r="F568" s="60"/>
      <c r="G568" s="60"/>
      <c r="H568" s="60"/>
      <c r="I568" s="60"/>
      <c r="J568" s="8"/>
      <c r="K568" s="61"/>
      <c r="L568" s="61"/>
      <c r="M568" s="61"/>
      <c r="N568" s="61"/>
      <c r="O568" s="61"/>
      <c r="P568" s="62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9">
      <c r="A569" s="11"/>
      <c r="B569" s="60"/>
      <c r="C569" s="60"/>
      <c r="D569" s="60"/>
      <c r="E569" s="60"/>
      <c r="F569" s="60"/>
      <c r="G569" s="60"/>
      <c r="H569" s="60"/>
      <c r="I569" s="60"/>
      <c r="J569" s="8"/>
      <c r="K569" s="61"/>
      <c r="L569" s="61"/>
      <c r="M569" s="61"/>
      <c r="N569" s="61"/>
      <c r="O569" s="61"/>
      <c r="P569" s="62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9">
      <c r="A570" s="11"/>
      <c r="B570" s="60"/>
      <c r="C570" s="60"/>
      <c r="D570" s="60"/>
      <c r="E570" s="60"/>
      <c r="F570" s="60"/>
      <c r="G570" s="60"/>
      <c r="H570" s="60"/>
      <c r="I570" s="60"/>
      <c r="J570" s="8"/>
      <c r="K570" s="61"/>
      <c r="L570" s="61"/>
      <c r="M570" s="61"/>
      <c r="N570" s="61"/>
      <c r="O570" s="61"/>
      <c r="P570" s="62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9">
      <c r="A571" s="11"/>
      <c r="B571" s="60"/>
      <c r="C571" s="60"/>
      <c r="D571" s="60"/>
      <c r="E571" s="60"/>
      <c r="F571" s="60"/>
      <c r="G571" s="60"/>
      <c r="H571" s="60"/>
      <c r="I571" s="60"/>
      <c r="J571" s="8"/>
      <c r="K571" s="61"/>
      <c r="L571" s="61"/>
      <c r="M571" s="61"/>
      <c r="N571" s="61"/>
      <c r="O571" s="61"/>
      <c r="P571" s="62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9">
      <c r="A572" s="11"/>
      <c r="B572" s="60"/>
      <c r="C572" s="60"/>
      <c r="D572" s="60"/>
      <c r="E572" s="60"/>
      <c r="F572" s="60"/>
      <c r="G572" s="60"/>
      <c r="H572" s="60"/>
      <c r="I572" s="60"/>
      <c r="J572" s="8"/>
      <c r="K572" s="61"/>
      <c r="L572" s="61"/>
      <c r="M572" s="61"/>
      <c r="N572" s="61"/>
      <c r="O572" s="61"/>
      <c r="P572" s="62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9">
      <c r="A573" s="11"/>
      <c r="B573" s="60"/>
      <c r="C573" s="60"/>
      <c r="D573" s="60"/>
      <c r="E573" s="60"/>
      <c r="F573" s="60"/>
      <c r="G573" s="60"/>
      <c r="H573" s="60"/>
      <c r="I573" s="60"/>
      <c r="J573" s="8"/>
      <c r="K573" s="61"/>
      <c r="L573" s="61"/>
      <c r="M573" s="61"/>
      <c r="N573" s="61"/>
      <c r="O573" s="61"/>
      <c r="P573" s="62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9">
      <c r="A574" s="11"/>
      <c r="B574" s="60"/>
      <c r="C574" s="60"/>
      <c r="D574" s="60"/>
      <c r="E574" s="60"/>
      <c r="F574" s="60"/>
      <c r="G574" s="60"/>
      <c r="H574" s="60"/>
      <c r="I574" s="60"/>
      <c r="J574" s="8"/>
      <c r="K574" s="61"/>
      <c r="L574" s="61"/>
      <c r="M574" s="61"/>
      <c r="N574" s="61"/>
      <c r="O574" s="61"/>
      <c r="P574" s="62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9">
      <c r="A575" s="11"/>
      <c r="B575" s="60"/>
      <c r="C575" s="60"/>
      <c r="D575" s="60"/>
      <c r="E575" s="60"/>
      <c r="F575" s="60"/>
      <c r="G575" s="60"/>
      <c r="H575" s="60"/>
      <c r="I575" s="60"/>
      <c r="J575" s="8"/>
      <c r="K575" s="61"/>
      <c r="L575" s="61"/>
      <c r="M575" s="61"/>
      <c r="N575" s="61"/>
      <c r="O575" s="61"/>
      <c r="P575" s="62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9">
      <c r="A576" s="11"/>
      <c r="B576" s="60"/>
      <c r="C576" s="60"/>
      <c r="D576" s="60"/>
      <c r="E576" s="60"/>
      <c r="F576" s="60"/>
      <c r="G576" s="60"/>
      <c r="H576" s="60"/>
      <c r="I576" s="60"/>
      <c r="J576" s="8"/>
      <c r="K576" s="61"/>
      <c r="L576" s="61"/>
      <c r="M576" s="61"/>
      <c r="N576" s="61"/>
      <c r="O576" s="61"/>
      <c r="P576" s="62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9">
      <c r="A577" s="11"/>
      <c r="B577" s="60"/>
      <c r="C577" s="60"/>
      <c r="D577" s="60"/>
      <c r="E577" s="60"/>
      <c r="F577" s="60"/>
      <c r="G577" s="60"/>
      <c r="H577" s="60"/>
      <c r="I577" s="60"/>
      <c r="J577" s="8"/>
      <c r="K577" s="61"/>
      <c r="L577" s="61"/>
      <c r="M577" s="61"/>
      <c r="N577" s="61"/>
      <c r="O577" s="61"/>
      <c r="P577" s="62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9">
      <c r="A578" s="11"/>
      <c r="B578" s="60"/>
      <c r="C578" s="60"/>
      <c r="D578" s="60"/>
      <c r="E578" s="60"/>
      <c r="F578" s="60"/>
      <c r="G578" s="60"/>
      <c r="H578" s="60"/>
      <c r="I578" s="60"/>
      <c r="J578" s="8"/>
      <c r="K578" s="61"/>
      <c r="L578" s="61"/>
      <c r="M578" s="61"/>
      <c r="N578" s="61"/>
      <c r="O578" s="61"/>
      <c r="P578" s="62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9">
      <c r="A579" s="11"/>
      <c r="B579" s="60"/>
      <c r="C579" s="60"/>
      <c r="D579" s="60"/>
      <c r="E579" s="60"/>
      <c r="F579" s="60"/>
      <c r="G579" s="60"/>
      <c r="H579" s="60"/>
      <c r="I579" s="60"/>
      <c r="J579" s="8"/>
      <c r="K579" s="61"/>
      <c r="L579" s="61"/>
      <c r="M579" s="61"/>
      <c r="N579" s="61"/>
      <c r="O579" s="61"/>
      <c r="P579" s="62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9">
      <c r="A580" s="11"/>
      <c r="B580" s="60"/>
      <c r="C580" s="60"/>
      <c r="D580" s="60"/>
      <c r="E580" s="60"/>
      <c r="F580" s="60"/>
      <c r="G580" s="60"/>
      <c r="H580" s="60"/>
      <c r="I580" s="60"/>
      <c r="J580" s="8"/>
      <c r="K580" s="61"/>
      <c r="L580" s="61"/>
      <c r="M580" s="61"/>
      <c r="N580" s="61"/>
      <c r="O580" s="61"/>
      <c r="P580" s="62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9">
      <c r="A581" s="11"/>
      <c r="B581" s="60"/>
      <c r="C581" s="60"/>
      <c r="D581" s="60"/>
      <c r="E581" s="60"/>
      <c r="F581" s="60"/>
      <c r="G581" s="60"/>
      <c r="H581" s="60"/>
      <c r="I581" s="60"/>
      <c r="J581" s="8"/>
      <c r="K581" s="61"/>
      <c r="L581" s="61"/>
      <c r="M581" s="61"/>
      <c r="N581" s="61"/>
      <c r="O581" s="61"/>
      <c r="P581" s="62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9">
      <c r="A582" s="11"/>
      <c r="B582" s="60"/>
      <c r="C582" s="60"/>
      <c r="D582" s="60"/>
      <c r="E582" s="60"/>
      <c r="F582" s="60"/>
      <c r="G582" s="60"/>
      <c r="H582" s="60"/>
      <c r="I582" s="60"/>
      <c r="J582" s="8"/>
      <c r="K582" s="61"/>
      <c r="L582" s="61"/>
      <c r="M582" s="61"/>
      <c r="N582" s="61"/>
      <c r="O582" s="61"/>
      <c r="P582" s="62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9">
      <c r="A583" s="11"/>
      <c r="B583" s="60"/>
      <c r="C583" s="60"/>
      <c r="D583" s="60"/>
      <c r="E583" s="60"/>
      <c r="F583" s="60"/>
      <c r="G583" s="60"/>
      <c r="H583" s="60"/>
      <c r="I583" s="60"/>
      <c r="J583" s="8"/>
      <c r="K583" s="61"/>
      <c r="L583" s="61"/>
      <c r="M583" s="61"/>
      <c r="N583" s="61"/>
      <c r="O583" s="61"/>
      <c r="P583" s="62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9">
      <c r="A584" s="11"/>
      <c r="B584" s="60"/>
      <c r="C584" s="60"/>
      <c r="D584" s="60"/>
      <c r="E584" s="60"/>
      <c r="F584" s="60"/>
      <c r="G584" s="60"/>
      <c r="H584" s="60"/>
      <c r="I584" s="60"/>
      <c r="J584" s="8"/>
      <c r="K584" s="61"/>
      <c r="L584" s="61"/>
      <c r="M584" s="61"/>
      <c r="N584" s="61"/>
      <c r="O584" s="61"/>
      <c r="P584" s="62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9">
      <c r="A585" s="11"/>
      <c r="B585" s="60"/>
      <c r="C585" s="60"/>
      <c r="D585" s="60"/>
      <c r="E585" s="60"/>
      <c r="F585" s="60"/>
      <c r="G585" s="60"/>
      <c r="H585" s="60"/>
      <c r="I585" s="60"/>
      <c r="J585" s="8"/>
      <c r="K585" s="61"/>
      <c r="L585" s="61"/>
      <c r="M585" s="61"/>
      <c r="N585" s="61"/>
      <c r="O585" s="61"/>
      <c r="P585" s="62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9">
      <c r="A586" s="11"/>
      <c r="B586" s="60"/>
      <c r="C586" s="60"/>
      <c r="D586" s="60"/>
      <c r="E586" s="60"/>
      <c r="F586" s="60"/>
      <c r="G586" s="60"/>
      <c r="H586" s="60"/>
      <c r="I586" s="60"/>
      <c r="J586" s="8"/>
      <c r="K586" s="61"/>
      <c r="L586" s="61"/>
      <c r="M586" s="61"/>
      <c r="N586" s="61"/>
      <c r="O586" s="61"/>
      <c r="P586" s="62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9">
      <c r="A587" s="11"/>
      <c r="B587" s="60"/>
      <c r="C587" s="60"/>
      <c r="D587" s="60"/>
      <c r="E587" s="60"/>
      <c r="F587" s="60"/>
      <c r="G587" s="60"/>
      <c r="H587" s="60"/>
      <c r="I587" s="60"/>
      <c r="J587" s="8"/>
      <c r="K587" s="61"/>
      <c r="L587" s="61"/>
      <c r="M587" s="61"/>
      <c r="N587" s="61"/>
      <c r="O587" s="61"/>
      <c r="P587" s="62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9">
      <c r="A588" s="11"/>
      <c r="B588" s="60"/>
      <c r="C588" s="60"/>
      <c r="D588" s="60"/>
      <c r="E588" s="60"/>
      <c r="F588" s="60"/>
      <c r="G588" s="60"/>
      <c r="H588" s="60"/>
      <c r="I588" s="60"/>
      <c r="J588" s="8"/>
      <c r="K588" s="61"/>
      <c r="L588" s="61"/>
      <c r="M588" s="61"/>
      <c r="N588" s="61"/>
      <c r="O588" s="61"/>
      <c r="P588" s="62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9">
      <c r="A589" s="11"/>
      <c r="B589" s="60"/>
      <c r="C589" s="60"/>
      <c r="D589" s="60"/>
      <c r="E589" s="60"/>
      <c r="F589" s="60"/>
      <c r="G589" s="60"/>
      <c r="H589" s="60"/>
      <c r="I589" s="60"/>
      <c r="J589" s="8"/>
      <c r="K589" s="61"/>
      <c r="L589" s="61"/>
      <c r="M589" s="61"/>
      <c r="N589" s="61"/>
      <c r="O589" s="61"/>
      <c r="P589" s="62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9">
      <c r="A590" s="11"/>
      <c r="B590" s="60"/>
      <c r="C590" s="60"/>
      <c r="D590" s="60"/>
      <c r="E590" s="60"/>
      <c r="F590" s="60"/>
      <c r="G590" s="60"/>
      <c r="H590" s="60"/>
      <c r="I590" s="60"/>
      <c r="J590" s="8"/>
      <c r="K590" s="61"/>
      <c r="L590" s="61"/>
      <c r="M590" s="61"/>
      <c r="N590" s="61"/>
      <c r="O590" s="61"/>
      <c r="P590" s="62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9">
      <c r="A591" s="11"/>
      <c r="B591" s="60"/>
      <c r="C591" s="60"/>
      <c r="D591" s="60"/>
      <c r="E591" s="60"/>
      <c r="F591" s="60"/>
      <c r="G591" s="60"/>
      <c r="H591" s="60"/>
      <c r="I591" s="60"/>
      <c r="J591" s="8"/>
      <c r="K591" s="61"/>
      <c r="L591" s="61"/>
      <c r="M591" s="61"/>
      <c r="N591" s="61"/>
      <c r="O591" s="61"/>
      <c r="P591" s="62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9">
      <c r="A592" s="11"/>
      <c r="B592" s="60"/>
      <c r="C592" s="60"/>
      <c r="D592" s="60"/>
      <c r="E592" s="60"/>
      <c r="F592" s="60"/>
      <c r="G592" s="60"/>
      <c r="H592" s="60"/>
      <c r="I592" s="60"/>
      <c r="J592" s="8"/>
      <c r="K592" s="61"/>
      <c r="L592" s="61"/>
      <c r="M592" s="61"/>
      <c r="N592" s="61"/>
      <c r="O592" s="61"/>
      <c r="P592" s="62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9">
      <c r="A593" s="11"/>
      <c r="B593" s="60"/>
      <c r="C593" s="60"/>
      <c r="D593" s="60"/>
      <c r="E593" s="60"/>
      <c r="F593" s="60"/>
      <c r="G593" s="60"/>
      <c r="H593" s="60"/>
      <c r="I593" s="60"/>
      <c r="J593" s="8"/>
      <c r="K593" s="61"/>
      <c r="L593" s="61"/>
      <c r="M593" s="61"/>
      <c r="N593" s="61"/>
      <c r="O593" s="61"/>
      <c r="P593" s="62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9">
      <c r="A594" s="11"/>
      <c r="B594" s="60"/>
      <c r="C594" s="60"/>
      <c r="D594" s="60"/>
      <c r="E594" s="60"/>
      <c r="F594" s="60"/>
      <c r="G594" s="60"/>
      <c r="H594" s="60"/>
      <c r="I594" s="60"/>
      <c r="J594" s="8"/>
      <c r="K594" s="61"/>
      <c r="L594" s="61"/>
      <c r="M594" s="61"/>
      <c r="N594" s="61"/>
      <c r="O594" s="61"/>
      <c r="P594" s="62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9">
      <c r="A595" s="11"/>
      <c r="B595" s="60"/>
      <c r="C595" s="60"/>
      <c r="D595" s="60"/>
      <c r="E595" s="60"/>
      <c r="F595" s="60"/>
      <c r="G595" s="60"/>
      <c r="H595" s="60"/>
      <c r="I595" s="60"/>
      <c r="J595" s="8"/>
      <c r="K595" s="61"/>
      <c r="L595" s="61"/>
      <c r="M595" s="61"/>
      <c r="N595" s="61"/>
      <c r="O595" s="61"/>
      <c r="P595" s="62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9">
      <c r="A596" s="11"/>
      <c r="B596" s="60"/>
      <c r="C596" s="60"/>
      <c r="D596" s="60"/>
      <c r="E596" s="60"/>
      <c r="F596" s="60"/>
      <c r="G596" s="60"/>
      <c r="H596" s="60"/>
      <c r="I596" s="60"/>
      <c r="J596" s="8"/>
      <c r="K596" s="61"/>
      <c r="L596" s="61"/>
      <c r="M596" s="61"/>
      <c r="N596" s="61"/>
      <c r="O596" s="61"/>
      <c r="P596" s="62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9">
      <c r="A597" s="11"/>
      <c r="B597" s="60"/>
      <c r="C597" s="60"/>
      <c r="D597" s="60"/>
      <c r="E597" s="60"/>
      <c r="F597" s="60"/>
      <c r="G597" s="60"/>
      <c r="H597" s="60"/>
      <c r="I597" s="60"/>
      <c r="J597" s="8"/>
      <c r="K597" s="61"/>
      <c r="L597" s="61"/>
      <c r="M597" s="61"/>
      <c r="N597" s="61"/>
      <c r="O597" s="61"/>
      <c r="P597" s="62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9">
      <c r="A598" s="11"/>
      <c r="B598" s="60"/>
      <c r="C598" s="60"/>
      <c r="D598" s="60"/>
      <c r="E598" s="60"/>
      <c r="F598" s="60"/>
      <c r="G598" s="60"/>
      <c r="H598" s="60"/>
      <c r="I598" s="60"/>
      <c r="J598" s="8"/>
      <c r="K598" s="61"/>
      <c r="L598" s="61"/>
      <c r="M598" s="61"/>
      <c r="N598" s="61"/>
      <c r="O598" s="61"/>
      <c r="P598" s="62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9">
      <c r="A599" s="11"/>
      <c r="B599" s="60"/>
      <c r="C599" s="60"/>
      <c r="D599" s="60"/>
      <c r="E599" s="60"/>
      <c r="F599" s="60"/>
      <c r="G599" s="60"/>
      <c r="H599" s="60"/>
      <c r="I599" s="60"/>
      <c r="J599" s="8"/>
      <c r="K599" s="61"/>
      <c r="L599" s="61"/>
      <c r="M599" s="61"/>
      <c r="N599" s="61"/>
      <c r="O599" s="61"/>
      <c r="P599" s="62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9">
      <c r="A600" s="11"/>
      <c r="B600" s="60"/>
      <c r="C600" s="60"/>
      <c r="D600" s="60"/>
      <c r="E600" s="60"/>
      <c r="F600" s="60"/>
      <c r="G600" s="60"/>
      <c r="H600" s="60"/>
      <c r="I600" s="60"/>
      <c r="J600" s="8"/>
      <c r="K600" s="61"/>
      <c r="L600" s="61"/>
      <c r="M600" s="61"/>
      <c r="N600" s="61"/>
      <c r="O600" s="61"/>
      <c r="P600" s="62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9">
      <c r="A601" s="11"/>
      <c r="B601" s="60"/>
      <c r="C601" s="60"/>
      <c r="D601" s="60"/>
      <c r="E601" s="60"/>
      <c r="F601" s="60"/>
      <c r="G601" s="60"/>
      <c r="H601" s="60"/>
      <c r="I601" s="60"/>
      <c r="J601" s="8"/>
      <c r="K601" s="61"/>
      <c r="L601" s="61"/>
      <c r="M601" s="61"/>
      <c r="N601" s="61"/>
      <c r="O601" s="61"/>
      <c r="P601" s="62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9">
      <c r="A602" s="11"/>
      <c r="B602" s="60"/>
      <c r="C602" s="60"/>
      <c r="D602" s="60"/>
      <c r="E602" s="60"/>
      <c r="F602" s="60"/>
      <c r="G602" s="60"/>
      <c r="H602" s="60"/>
      <c r="I602" s="60"/>
      <c r="J602" s="8"/>
      <c r="K602" s="61"/>
      <c r="L602" s="61"/>
      <c r="M602" s="61"/>
      <c r="N602" s="61"/>
      <c r="O602" s="61"/>
      <c r="P602" s="62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9">
      <c r="A603" s="11"/>
      <c r="B603" s="60"/>
      <c r="C603" s="60"/>
      <c r="D603" s="60"/>
      <c r="E603" s="60"/>
      <c r="F603" s="60"/>
      <c r="G603" s="60"/>
      <c r="H603" s="60"/>
      <c r="I603" s="60"/>
      <c r="J603" s="8"/>
      <c r="K603" s="61"/>
      <c r="L603" s="61"/>
      <c r="M603" s="61"/>
      <c r="N603" s="61"/>
      <c r="O603" s="61"/>
      <c r="P603" s="62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9">
      <c r="A604" s="11"/>
      <c r="B604" s="60"/>
      <c r="C604" s="60"/>
      <c r="D604" s="60"/>
      <c r="E604" s="60"/>
      <c r="F604" s="60"/>
      <c r="G604" s="60"/>
      <c r="H604" s="60"/>
      <c r="I604" s="60"/>
      <c r="J604" s="8"/>
      <c r="K604" s="61"/>
      <c r="L604" s="61"/>
      <c r="M604" s="61"/>
      <c r="N604" s="61"/>
      <c r="O604" s="61"/>
      <c r="P604" s="62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9">
      <c r="A605" s="11"/>
      <c r="B605" s="60"/>
      <c r="C605" s="60"/>
      <c r="D605" s="60"/>
      <c r="E605" s="60"/>
      <c r="F605" s="60"/>
      <c r="G605" s="60"/>
      <c r="H605" s="60"/>
      <c r="I605" s="60"/>
      <c r="J605" s="8"/>
      <c r="K605" s="61"/>
      <c r="L605" s="61"/>
      <c r="M605" s="61"/>
      <c r="N605" s="61"/>
      <c r="O605" s="61"/>
      <c r="P605" s="62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9">
      <c r="A606" s="11"/>
      <c r="B606" s="60"/>
      <c r="C606" s="60"/>
      <c r="D606" s="60"/>
      <c r="E606" s="60"/>
      <c r="F606" s="60"/>
      <c r="G606" s="60"/>
      <c r="H606" s="60"/>
      <c r="I606" s="60"/>
      <c r="J606" s="8"/>
      <c r="K606" s="61"/>
      <c r="L606" s="61"/>
      <c r="M606" s="61"/>
      <c r="N606" s="61"/>
      <c r="O606" s="61"/>
      <c r="P606" s="62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9">
      <c r="A607" s="11"/>
      <c r="B607" s="60"/>
      <c r="C607" s="60"/>
      <c r="D607" s="60"/>
      <c r="E607" s="60"/>
      <c r="F607" s="60"/>
      <c r="G607" s="60"/>
      <c r="H607" s="60"/>
      <c r="I607" s="60"/>
      <c r="J607" s="8"/>
      <c r="K607" s="61"/>
      <c r="L607" s="61"/>
      <c r="M607" s="61"/>
      <c r="N607" s="61"/>
      <c r="O607" s="61"/>
      <c r="P607" s="62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9">
      <c r="A608" s="11"/>
      <c r="B608" s="60"/>
      <c r="C608" s="60"/>
      <c r="D608" s="60"/>
      <c r="E608" s="60"/>
      <c r="F608" s="60"/>
      <c r="G608" s="60"/>
      <c r="H608" s="60"/>
      <c r="I608" s="60"/>
      <c r="J608" s="8"/>
      <c r="K608" s="61"/>
      <c r="L608" s="61"/>
      <c r="M608" s="61"/>
      <c r="N608" s="61"/>
      <c r="O608" s="61"/>
      <c r="P608" s="62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9">
      <c r="A609" s="11"/>
      <c r="B609" s="60"/>
      <c r="C609" s="60"/>
      <c r="D609" s="60"/>
      <c r="E609" s="60"/>
      <c r="F609" s="60"/>
      <c r="G609" s="60"/>
      <c r="H609" s="60"/>
      <c r="I609" s="60"/>
      <c r="J609" s="8"/>
      <c r="K609" s="61"/>
      <c r="L609" s="61"/>
      <c r="M609" s="61"/>
      <c r="N609" s="61"/>
      <c r="O609" s="61"/>
      <c r="P609" s="62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9">
      <c r="A610" s="11"/>
      <c r="B610" s="60"/>
      <c r="C610" s="60"/>
      <c r="D610" s="60"/>
      <c r="E610" s="60"/>
      <c r="F610" s="60"/>
      <c r="G610" s="60"/>
      <c r="H610" s="60"/>
      <c r="I610" s="60"/>
      <c r="J610" s="8"/>
      <c r="K610" s="61"/>
      <c r="L610" s="61"/>
      <c r="M610" s="61"/>
      <c r="N610" s="61"/>
      <c r="O610" s="61"/>
      <c r="P610" s="62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9">
      <c r="A611" s="11"/>
      <c r="B611" s="60"/>
      <c r="C611" s="60"/>
      <c r="D611" s="60"/>
      <c r="E611" s="60"/>
      <c r="F611" s="60"/>
      <c r="G611" s="60"/>
      <c r="H611" s="60"/>
      <c r="I611" s="60"/>
      <c r="J611" s="8"/>
      <c r="K611" s="61"/>
      <c r="L611" s="61"/>
      <c r="M611" s="61"/>
      <c r="N611" s="61"/>
      <c r="O611" s="61"/>
      <c r="P611" s="62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9">
      <c r="A612" s="11"/>
      <c r="B612" s="60"/>
      <c r="C612" s="60"/>
      <c r="D612" s="60"/>
      <c r="E612" s="60"/>
      <c r="F612" s="60"/>
      <c r="G612" s="60"/>
      <c r="H612" s="60"/>
      <c r="I612" s="60"/>
      <c r="J612" s="8"/>
      <c r="K612" s="61"/>
      <c r="L612" s="61"/>
      <c r="M612" s="61"/>
      <c r="N612" s="61"/>
      <c r="O612" s="61"/>
      <c r="P612" s="62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9">
      <c r="A613" s="11"/>
      <c r="B613" s="60"/>
      <c r="C613" s="60"/>
      <c r="D613" s="60"/>
      <c r="E613" s="60"/>
      <c r="F613" s="60"/>
      <c r="G613" s="60"/>
      <c r="H613" s="60"/>
      <c r="I613" s="60"/>
      <c r="J613" s="8"/>
      <c r="K613" s="61"/>
      <c r="L613" s="61"/>
      <c r="M613" s="61"/>
      <c r="N613" s="61"/>
      <c r="O613" s="61"/>
      <c r="P613" s="62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9">
      <c r="A614" s="11"/>
      <c r="B614" s="60"/>
      <c r="C614" s="60"/>
      <c r="D614" s="60"/>
      <c r="E614" s="60"/>
      <c r="F614" s="60"/>
      <c r="G614" s="60"/>
      <c r="H614" s="60"/>
      <c r="I614" s="60"/>
      <c r="J614" s="8"/>
      <c r="K614" s="61"/>
      <c r="L614" s="61"/>
      <c r="M614" s="61"/>
      <c r="N614" s="61"/>
      <c r="O614" s="61"/>
      <c r="P614" s="62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9">
      <c r="A615" s="11"/>
      <c r="B615" s="60"/>
      <c r="C615" s="60"/>
      <c r="D615" s="60"/>
      <c r="E615" s="60"/>
      <c r="F615" s="60"/>
      <c r="G615" s="60"/>
      <c r="H615" s="60"/>
      <c r="I615" s="60"/>
      <c r="J615" s="8"/>
      <c r="K615" s="61"/>
      <c r="L615" s="61"/>
      <c r="M615" s="61"/>
      <c r="N615" s="61"/>
      <c r="O615" s="61"/>
      <c r="P615" s="62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9">
      <c r="A616" s="11"/>
      <c r="B616" s="60"/>
      <c r="C616" s="60"/>
      <c r="D616" s="60"/>
      <c r="E616" s="60"/>
      <c r="F616" s="60"/>
      <c r="G616" s="60"/>
      <c r="H616" s="60"/>
      <c r="I616" s="60"/>
      <c r="J616" s="8"/>
      <c r="K616" s="61"/>
      <c r="L616" s="61"/>
      <c r="M616" s="61"/>
      <c r="N616" s="61"/>
      <c r="O616" s="61"/>
      <c r="P616" s="62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9">
      <c r="A617" s="11"/>
      <c r="B617" s="60"/>
      <c r="C617" s="60"/>
      <c r="D617" s="60"/>
      <c r="E617" s="60"/>
      <c r="F617" s="60"/>
      <c r="G617" s="60"/>
      <c r="H617" s="60"/>
      <c r="I617" s="60"/>
      <c r="J617" s="8"/>
      <c r="K617" s="61"/>
      <c r="L617" s="61"/>
      <c r="M617" s="61"/>
      <c r="N617" s="61"/>
      <c r="O617" s="61"/>
      <c r="P617" s="62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9">
      <c r="A618" s="11"/>
      <c r="B618" s="60"/>
      <c r="C618" s="60"/>
      <c r="D618" s="60"/>
      <c r="E618" s="60"/>
      <c r="F618" s="60"/>
      <c r="G618" s="60"/>
      <c r="H618" s="60"/>
      <c r="I618" s="60"/>
      <c r="J618" s="8"/>
      <c r="K618" s="61"/>
      <c r="L618" s="61"/>
      <c r="M618" s="61"/>
      <c r="N618" s="61"/>
      <c r="O618" s="61"/>
      <c r="P618" s="62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9">
      <c r="A619" s="11"/>
      <c r="B619" s="60"/>
      <c r="C619" s="60"/>
      <c r="D619" s="60"/>
      <c r="E619" s="60"/>
      <c r="F619" s="60"/>
      <c r="G619" s="60"/>
      <c r="H619" s="60"/>
      <c r="I619" s="60"/>
      <c r="J619" s="8"/>
      <c r="K619" s="61"/>
      <c r="L619" s="61"/>
      <c r="M619" s="61"/>
      <c r="N619" s="61"/>
      <c r="O619" s="61"/>
      <c r="P619" s="62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9">
      <c r="A620" s="11"/>
      <c r="B620" s="60"/>
      <c r="C620" s="60"/>
      <c r="D620" s="60"/>
      <c r="E620" s="60"/>
      <c r="F620" s="60"/>
      <c r="G620" s="60"/>
      <c r="H620" s="60"/>
      <c r="I620" s="60"/>
      <c r="J620" s="8"/>
      <c r="K620" s="61"/>
      <c r="L620" s="61"/>
      <c r="M620" s="61"/>
      <c r="N620" s="61"/>
      <c r="O620" s="61"/>
      <c r="P620" s="62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9">
      <c r="A621" s="11"/>
      <c r="B621" s="60"/>
      <c r="C621" s="60"/>
      <c r="D621" s="60"/>
      <c r="E621" s="60"/>
      <c r="F621" s="60"/>
      <c r="G621" s="60"/>
      <c r="H621" s="60"/>
      <c r="I621" s="60"/>
      <c r="J621" s="8"/>
      <c r="K621" s="61"/>
      <c r="L621" s="61"/>
      <c r="M621" s="61"/>
      <c r="N621" s="61"/>
      <c r="O621" s="61"/>
      <c r="P621" s="62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9">
      <c r="A622" s="11"/>
      <c r="B622" s="60"/>
      <c r="C622" s="60"/>
      <c r="D622" s="60"/>
      <c r="E622" s="60"/>
      <c r="F622" s="60"/>
      <c r="G622" s="60"/>
      <c r="H622" s="60"/>
      <c r="I622" s="60"/>
      <c r="J622" s="8"/>
      <c r="K622" s="61"/>
      <c r="L622" s="61"/>
      <c r="M622" s="61"/>
      <c r="N622" s="61"/>
      <c r="O622" s="61"/>
      <c r="P622" s="62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9">
      <c r="A623" s="11"/>
      <c r="B623" s="60"/>
      <c r="C623" s="60"/>
      <c r="D623" s="60"/>
      <c r="E623" s="60"/>
      <c r="F623" s="60"/>
      <c r="G623" s="60"/>
      <c r="H623" s="60"/>
      <c r="I623" s="60"/>
      <c r="J623" s="8"/>
      <c r="K623" s="61"/>
      <c r="L623" s="61"/>
      <c r="M623" s="61"/>
      <c r="N623" s="61"/>
      <c r="O623" s="61"/>
      <c r="P623" s="62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9">
      <c r="A624" s="11"/>
      <c r="B624" s="60"/>
      <c r="C624" s="60"/>
      <c r="D624" s="60"/>
      <c r="E624" s="60"/>
      <c r="F624" s="60"/>
      <c r="G624" s="60"/>
      <c r="H624" s="60"/>
      <c r="I624" s="60"/>
      <c r="J624" s="8"/>
      <c r="K624" s="61"/>
      <c r="L624" s="61"/>
      <c r="M624" s="61"/>
      <c r="N624" s="61"/>
      <c r="O624" s="61"/>
      <c r="P624" s="62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9">
      <c r="A625" s="11"/>
      <c r="B625" s="60"/>
      <c r="C625" s="60"/>
      <c r="D625" s="60"/>
      <c r="E625" s="60"/>
      <c r="F625" s="60"/>
      <c r="G625" s="60"/>
      <c r="H625" s="60"/>
      <c r="I625" s="60"/>
      <c r="J625" s="8"/>
      <c r="K625" s="61"/>
      <c r="L625" s="61"/>
      <c r="M625" s="61"/>
      <c r="N625" s="61"/>
      <c r="O625" s="61"/>
      <c r="P625" s="62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9">
      <c r="A626" s="11"/>
      <c r="B626" s="60"/>
      <c r="C626" s="60"/>
      <c r="D626" s="60"/>
      <c r="E626" s="60"/>
      <c r="F626" s="60"/>
      <c r="G626" s="60"/>
      <c r="H626" s="60"/>
      <c r="I626" s="60"/>
      <c r="J626" s="8"/>
      <c r="K626" s="61"/>
      <c r="L626" s="61"/>
      <c r="M626" s="61"/>
      <c r="N626" s="61"/>
      <c r="O626" s="61"/>
      <c r="P626" s="62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9">
      <c r="A627" s="11"/>
      <c r="B627" s="60"/>
      <c r="C627" s="60"/>
      <c r="D627" s="60"/>
      <c r="E627" s="60"/>
      <c r="F627" s="60"/>
      <c r="G627" s="60"/>
      <c r="H627" s="60"/>
      <c r="I627" s="60"/>
      <c r="J627" s="8"/>
      <c r="K627" s="61"/>
      <c r="L627" s="61"/>
      <c r="M627" s="61"/>
      <c r="N627" s="61"/>
      <c r="O627" s="61"/>
      <c r="P627" s="62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9">
      <c r="A628" s="11"/>
      <c r="B628" s="60"/>
      <c r="C628" s="60"/>
      <c r="D628" s="60"/>
      <c r="E628" s="60"/>
      <c r="F628" s="60"/>
      <c r="G628" s="60"/>
      <c r="H628" s="60"/>
      <c r="I628" s="60"/>
      <c r="J628" s="8"/>
      <c r="K628" s="61"/>
      <c r="L628" s="61"/>
      <c r="M628" s="61"/>
      <c r="N628" s="61"/>
      <c r="O628" s="61"/>
      <c r="P628" s="62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9">
      <c r="A629" s="11"/>
      <c r="B629" s="60"/>
      <c r="C629" s="60"/>
      <c r="D629" s="60"/>
      <c r="E629" s="60"/>
      <c r="F629" s="60"/>
      <c r="G629" s="60"/>
      <c r="H629" s="60"/>
      <c r="I629" s="60"/>
      <c r="J629" s="8"/>
      <c r="K629" s="61"/>
      <c r="L629" s="61"/>
      <c r="M629" s="61"/>
      <c r="N629" s="61"/>
      <c r="O629" s="61"/>
      <c r="P629" s="62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9">
      <c r="A630" s="11"/>
      <c r="B630" s="60"/>
      <c r="C630" s="60"/>
      <c r="D630" s="60"/>
      <c r="E630" s="60"/>
      <c r="F630" s="60"/>
      <c r="G630" s="60"/>
      <c r="H630" s="60"/>
      <c r="I630" s="60"/>
      <c r="J630" s="8"/>
      <c r="K630" s="61"/>
      <c r="L630" s="61"/>
      <c r="M630" s="61"/>
      <c r="N630" s="61"/>
      <c r="O630" s="61"/>
      <c r="P630" s="62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9">
      <c r="A631" s="11"/>
      <c r="B631" s="60"/>
      <c r="C631" s="60"/>
      <c r="D631" s="60"/>
      <c r="E631" s="60"/>
      <c r="F631" s="60"/>
      <c r="G631" s="60"/>
      <c r="H631" s="60"/>
      <c r="I631" s="60"/>
      <c r="J631" s="8"/>
      <c r="K631" s="61"/>
      <c r="L631" s="61"/>
      <c r="M631" s="61"/>
      <c r="N631" s="61"/>
      <c r="O631" s="61"/>
      <c r="P631" s="62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9">
      <c r="A632" s="11"/>
      <c r="B632" s="60"/>
      <c r="C632" s="60"/>
      <c r="D632" s="60"/>
      <c r="E632" s="60"/>
      <c r="F632" s="60"/>
      <c r="G632" s="60"/>
      <c r="H632" s="60"/>
      <c r="I632" s="60"/>
      <c r="J632" s="8"/>
      <c r="K632" s="61"/>
      <c r="L632" s="61"/>
      <c r="M632" s="61"/>
      <c r="N632" s="61"/>
      <c r="O632" s="61"/>
      <c r="P632" s="62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9">
      <c r="A633" s="11"/>
      <c r="B633" s="60"/>
      <c r="C633" s="60"/>
      <c r="D633" s="60"/>
      <c r="E633" s="60"/>
      <c r="F633" s="60"/>
      <c r="G633" s="60"/>
      <c r="H633" s="60"/>
      <c r="I633" s="60"/>
      <c r="J633" s="8"/>
      <c r="K633" s="61"/>
      <c r="L633" s="61"/>
      <c r="M633" s="61"/>
      <c r="N633" s="61"/>
      <c r="O633" s="61"/>
      <c r="P633" s="62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9">
      <c r="A634" s="11"/>
      <c r="B634" s="60"/>
      <c r="C634" s="60"/>
      <c r="D634" s="60"/>
      <c r="E634" s="60"/>
      <c r="F634" s="60"/>
      <c r="G634" s="60"/>
      <c r="H634" s="60"/>
      <c r="I634" s="60"/>
      <c r="J634" s="8"/>
      <c r="K634" s="61"/>
      <c r="L634" s="61"/>
      <c r="M634" s="61"/>
      <c r="N634" s="61"/>
      <c r="O634" s="61"/>
      <c r="P634" s="62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9">
      <c r="A635" s="11"/>
      <c r="B635" s="60"/>
      <c r="C635" s="60"/>
      <c r="D635" s="60"/>
      <c r="E635" s="60"/>
      <c r="F635" s="60"/>
      <c r="G635" s="60"/>
      <c r="H635" s="60"/>
      <c r="I635" s="60"/>
      <c r="J635" s="8"/>
      <c r="K635" s="61"/>
      <c r="L635" s="61"/>
      <c r="M635" s="61"/>
      <c r="N635" s="61"/>
      <c r="O635" s="61"/>
      <c r="P635" s="62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9">
      <c r="A636" s="11"/>
      <c r="B636" s="60"/>
      <c r="C636" s="60"/>
      <c r="D636" s="60"/>
      <c r="E636" s="60"/>
      <c r="F636" s="60"/>
      <c r="G636" s="60"/>
      <c r="H636" s="60"/>
      <c r="I636" s="60"/>
      <c r="J636" s="8"/>
      <c r="K636" s="61"/>
      <c r="L636" s="61"/>
      <c r="M636" s="61"/>
      <c r="N636" s="61"/>
      <c r="O636" s="61"/>
      <c r="P636" s="62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9">
      <c r="A637" s="11"/>
      <c r="B637" s="60"/>
      <c r="C637" s="60"/>
      <c r="D637" s="60"/>
      <c r="E637" s="60"/>
      <c r="F637" s="60"/>
      <c r="G637" s="60"/>
      <c r="H637" s="60"/>
      <c r="I637" s="60"/>
      <c r="J637" s="8"/>
      <c r="K637" s="61"/>
      <c r="L637" s="61"/>
      <c r="M637" s="61"/>
      <c r="N637" s="61"/>
      <c r="O637" s="61"/>
      <c r="P637" s="62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9">
      <c r="A638" s="11"/>
      <c r="B638" s="60"/>
      <c r="C638" s="60"/>
      <c r="D638" s="60"/>
      <c r="E638" s="60"/>
      <c r="F638" s="60"/>
      <c r="G638" s="60"/>
      <c r="H638" s="60"/>
      <c r="I638" s="60"/>
      <c r="J638" s="8"/>
      <c r="K638" s="61"/>
      <c r="L638" s="61"/>
      <c r="M638" s="61"/>
      <c r="N638" s="61"/>
      <c r="O638" s="61"/>
      <c r="P638" s="62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9">
      <c r="A639" s="11"/>
      <c r="B639" s="60"/>
      <c r="C639" s="60"/>
      <c r="D639" s="60"/>
      <c r="E639" s="60"/>
      <c r="F639" s="60"/>
      <c r="G639" s="60"/>
      <c r="H639" s="60"/>
      <c r="I639" s="60"/>
      <c r="J639" s="8"/>
      <c r="K639" s="61"/>
      <c r="L639" s="61"/>
      <c r="M639" s="61"/>
      <c r="N639" s="61"/>
      <c r="O639" s="61"/>
      <c r="P639" s="62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9">
      <c r="A640" s="11"/>
      <c r="B640" s="60"/>
      <c r="C640" s="60"/>
      <c r="D640" s="60"/>
      <c r="E640" s="60"/>
      <c r="F640" s="60"/>
      <c r="G640" s="60"/>
      <c r="H640" s="60"/>
      <c r="I640" s="60"/>
      <c r="J640" s="8"/>
      <c r="K640" s="61"/>
      <c r="L640" s="61"/>
      <c r="M640" s="61"/>
      <c r="N640" s="61"/>
      <c r="O640" s="61"/>
      <c r="P640" s="62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9">
      <c r="A641" s="11"/>
      <c r="B641" s="60"/>
      <c r="C641" s="60"/>
      <c r="D641" s="60"/>
      <c r="E641" s="60"/>
      <c r="F641" s="60"/>
      <c r="G641" s="60"/>
      <c r="H641" s="60"/>
      <c r="I641" s="60"/>
      <c r="J641" s="8"/>
      <c r="K641" s="61"/>
      <c r="L641" s="61"/>
      <c r="M641" s="61"/>
      <c r="N641" s="61"/>
      <c r="O641" s="61"/>
      <c r="P641" s="62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9">
      <c r="A642" s="11"/>
      <c r="B642" s="60"/>
      <c r="C642" s="60"/>
      <c r="D642" s="60"/>
      <c r="E642" s="60"/>
      <c r="F642" s="60"/>
      <c r="G642" s="60"/>
      <c r="H642" s="60"/>
      <c r="I642" s="60"/>
      <c r="J642" s="8"/>
      <c r="K642" s="61"/>
      <c r="L642" s="61"/>
      <c r="M642" s="61"/>
      <c r="N642" s="61"/>
      <c r="O642" s="61"/>
      <c r="P642" s="62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9">
      <c r="A643" s="11"/>
      <c r="B643" s="60"/>
      <c r="C643" s="60"/>
      <c r="D643" s="60"/>
      <c r="E643" s="60"/>
      <c r="F643" s="60"/>
      <c r="G643" s="60"/>
      <c r="H643" s="60"/>
      <c r="I643" s="60"/>
      <c r="J643" s="8"/>
      <c r="K643" s="61"/>
      <c r="L643" s="61"/>
      <c r="M643" s="61"/>
      <c r="N643" s="61"/>
      <c r="O643" s="61"/>
      <c r="P643" s="62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9">
      <c r="A644" s="11"/>
      <c r="B644" s="60"/>
      <c r="C644" s="60"/>
      <c r="D644" s="60"/>
      <c r="E644" s="60"/>
      <c r="F644" s="60"/>
      <c r="G644" s="60"/>
      <c r="H644" s="60"/>
      <c r="I644" s="60"/>
      <c r="J644" s="8"/>
      <c r="K644" s="61"/>
      <c r="L644" s="61"/>
      <c r="M644" s="61"/>
      <c r="N644" s="61"/>
      <c r="O644" s="61"/>
      <c r="P644" s="62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9">
      <c r="A645" s="11"/>
      <c r="B645" s="60"/>
      <c r="C645" s="60"/>
      <c r="D645" s="60"/>
      <c r="E645" s="60"/>
      <c r="F645" s="60"/>
      <c r="G645" s="60"/>
      <c r="H645" s="60"/>
      <c r="I645" s="60"/>
      <c r="J645" s="8"/>
      <c r="K645" s="61"/>
      <c r="L645" s="61"/>
      <c r="M645" s="61"/>
      <c r="N645" s="61"/>
      <c r="O645" s="61"/>
      <c r="P645" s="62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9">
      <c r="A646" s="11"/>
      <c r="B646" s="60"/>
      <c r="C646" s="60"/>
      <c r="D646" s="60"/>
      <c r="E646" s="60"/>
      <c r="F646" s="60"/>
      <c r="G646" s="60"/>
      <c r="H646" s="60"/>
      <c r="I646" s="60"/>
      <c r="J646" s="8"/>
      <c r="K646" s="61"/>
      <c r="L646" s="61"/>
      <c r="M646" s="61"/>
      <c r="N646" s="61"/>
      <c r="O646" s="61"/>
      <c r="P646" s="62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9">
      <c r="A647" s="11"/>
      <c r="B647" s="60"/>
      <c r="C647" s="60"/>
      <c r="D647" s="60"/>
      <c r="E647" s="60"/>
      <c r="F647" s="60"/>
      <c r="G647" s="60"/>
      <c r="H647" s="60"/>
      <c r="I647" s="60"/>
      <c r="J647" s="8"/>
      <c r="K647" s="61"/>
      <c r="L647" s="61"/>
      <c r="M647" s="61"/>
      <c r="N647" s="61"/>
      <c r="O647" s="61"/>
      <c r="P647" s="62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9">
      <c r="A648" s="11"/>
      <c r="B648" s="60"/>
      <c r="C648" s="60"/>
      <c r="D648" s="60"/>
      <c r="E648" s="60"/>
      <c r="F648" s="60"/>
      <c r="G648" s="60"/>
      <c r="H648" s="60"/>
      <c r="I648" s="60"/>
      <c r="J648" s="8"/>
      <c r="K648" s="61"/>
      <c r="L648" s="61"/>
      <c r="M648" s="61"/>
      <c r="N648" s="61"/>
      <c r="O648" s="61"/>
      <c r="P648" s="62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9">
      <c r="A649" s="11"/>
      <c r="B649" s="60"/>
      <c r="C649" s="60"/>
      <c r="D649" s="60"/>
      <c r="E649" s="60"/>
      <c r="F649" s="60"/>
      <c r="G649" s="60"/>
      <c r="H649" s="60"/>
      <c r="I649" s="60"/>
      <c r="J649" s="8"/>
      <c r="K649" s="61"/>
      <c r="L649" s="61"/>
      <c r="M649" s="61"/>
      <c r="N649" s="61"/>
      <c r="O649" s="61"/>
      <c r="P649" s="62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9">
      <c r="A650" s="11"/>
      <c r="B650" s="60"/>
      <c r="C650" s="60"/>
      <c r="D650" s="60"/>
      <c r="E650" s="60"/>
      <c r="F650" s="60"/>
      <c r="G650" s="60"/>
      <c r="H650" s="60"/>
      <c r="I650" s="60"/>
      <c r="J650" s="8"/>
      <c r="K650" s="61"/>
      <c r="L650" s="61"/>
      <c r="M650" s="61"/>
      <c r="N650" s="61"/>
      <c r="O650" s="61"/>
      <c r="P650" s="62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9">
      <c r="A651" s="11"/>
      <c r="B651" s="60"/>
      <c r="C651" s="60"/>
      <c r="D651" s="60"/>
      <c r="E651" s="60"/>
      <c r="F651" s="60"/>
      <c r="G651" s="60"/>
      <c r="H651" s="60"/>
      <c r="I651" s="60"/>
      <c r="J651" s="8"/>
      <c r="K651" s="61"/>
      <c r="L651" s="61"/>
      <c r="M651" s="61"/>
      <c r="N651" s="61"/>
      <c r="O651" s="61"/>
      <c r="P651" s="62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9">
      <c r="A652" s="11"/>
      <c r="B652" s="60"/>
      <c r="C652" s="60"/>
      <c r="D652" s="60"/>
      <c r="E652" s="60"/>
      <c r="F652" s="60"/>
      <c r="G652" s="60"/>
      <c r="H652" s="60"/>
      <c r="I652" s="60"/>
      <c r="J652" s="8"/>
      <c r="K652" s="61"/>
      <c r="L652" s="61"/>
      <c r="M652" s="61"/>
      <c r="N652" s="61"/>
      <c r="O652" s="61"/>
      <c r="P652" s="62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9">
      <c r="A653" s="11"/>
      <c r="B653" s="60"/>
      <c r="C653" s="60"/>
      <c r="D653" s="60"/>
      <c r="E653" s="60"/>
      <c r="F653" s="60"/>
      <c r="G653" s="60"/>
      <c r="H653" s="60"/>
      <c r="I653" s="60"/>
      <c r="J653" s="8"/>
      <c r="K653" s="61"/>
      <c r="L653" s="61"/>
      <c r="M653" s="61"/>
      <c r="N653" s="61"/>
      <c r="O653" s="61"/>
      <c r="P653" s="62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9">
      <c r="A654" s="11"/>
      <c r="B654" s="60"/>
      <c r="C654" s="60"/>
      <c r="D654" s="60"/>
      <c r="E654" s="60"/>
      <c r="F654" s="60"/>
      <c r="G654" s="60"/>
      <c r="H654" s="60"/>
      <c r="I654" s="60"/>
      <c r="J654" s="8"/>
      <c r="K654" s="61"/>
      <c r="L654" s="61"/>
      <c r="M654" s="61"/>
      <c r="N654" s="61"/>
      <c r="O654" s="61"/>
      <c r="P654" s="62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9">
      <c r="A655" s="11"/>
      <c r="B655" s="60"/>
      <c r="C655" s="60"/>
      <c r="D655" s="60"/>
      <c r="E655" s="60"/>
      <c r="F655" s="60"/>
      <c r="G655" s="60"/>
      <c r="H655" s="60"/>
      <c r="I655" s="60"/>
      <c r="J655" s="8"/>
      <c r="K655" s="61"/>
      <c r="L655" s="61"/>
      <c r="M655" s="61"/>
      <c r="N655" s="61"/>
      <c r="O655" s="61"/>
      <c r="P655" s="62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9">
      <c r="A656" s="11"/>
      <c r="B656" s="60"/>
      <c r="C656" s="60"/>
      <c r="D656" s="60"/>
      <c r="E656" s="60"/>
      <c r="F656" s="60"/>
      <c r="G656" s="60"/>
      <c r="H656" s="60"/>
      <c r="I656" s="60"/>
      <c r="J656" s="8"/>
      <c r="K656" s="61"/>
      <c r="L656" s="61"/>
      <c r="M656" s="61"/>
      <c r="N656" s="61"/>
      <c r="O656" s="61"/>
      <c r="P656" s="62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9">
      <c r="A657" s="11"/>
      <c r="B657" s="60"/>
      <c r="C657" s="60"/>
      <c r="D657" s="60"/>
      <c r="E657" s="60"/>
      <c r="F657" s="60"/>
      <c r="G657" s="60"/>
      <c r="H657" s="60"/>
      <c r="I657" s="60"/>
      <c r="J657" s="8"/>
      <c r="K657" s="61"/>
      <c r="L657" s="61"/>
      <c r="M657" s="61"/>
      <c r="N657" s="61"/>
      <c r="O657" s="61"/>
      <c r="P657" s="62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9">
      <c r="A658" s="11"/>
      <c r="B658" s="60"/>
      <c r="C658" s="60"/>
      <c r="D658" s="60"/>
      <c r="E658" s="60"/>
      <c r="F658" s="60"/>
      <c r="G658" s="60"/>
      <c r="H658" s="60"/>
      <c r="I658" s="60"/>
      <c r="J658" s="8"/>
      <c r="K658" s="61"/>
      <c r="L658" s="61"/>
      <c r="M658" s="61"/>
      <c r="N658" s="61"/>
      <c r="O658" s="61"/>
      <c r="P658" s="62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9">
      <c r="A659" s="11"/>
      <c r="B659" s="60"/>
      <c r="C659" s="60"/>
      <c r="D659" s="60"/>
      <c r="E659" s="60"/>
      <c r="F659" s="60"/>
      <c r="G659" s="60"/>
      <c r="H659" s="60"/>
      <c r="I659" s="60"/>
      <c r="J659" s="8"/>
      <c r="K659" s="61"/>
      <c r="L659" s="61"/>
      <c r="M659" s="61"/>
      <c r="N659" s="61"/>
      <c r="O659" s="61"/>
      <c r="P659" s="62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9">
      <c r="A660" s="11"/>
      <c r="B660" s="60"/>
      <c r="C660" s="60"/>
      <c r="D660" s="60"/>
      <c r="E660" s="60"/>
      <c r="F660" s="60"/>
      <c r="G660" s="60"/>
      <c r="H660" s="60"/>
      <c r="I660" s="60"/>
      <c r="J660" s="8"/>
      <c r="K660" s="61"/>
      <c r="L660" s="61"/>
      <c r="M660" s="61"/>
      <c r="N660" s="61"/>
      <c r="O660" s="61"/>
      <c r="P660" s="62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9">
      <c r="A661" s="11"/>
      <c r="B661" s="60"/>
      <c r="C661" s="60"/>
      <c r="D661" s="60"/>
      <c r="E661" s="60"/>
      <c r="F661" s="60"/>
      <c r="G661" s="60"/>
      <c r="H661" s="60"/>
      <c r="I661" s="60"/>
      <c r="J661" s="8"/>
      <c r="K661" s="61"/>
      <c r="L661" s="61"/>
      <c r="M661" s="61"/>
      <c r="N661" s="61"/>
      <c r="O661" s="61"/>
      <c r="P661" s="62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9">
      <c r="A662" s="11"/>
      <c r="B662" s="60"/>
      <c r="C662" s="60"/>
      <c r="D662" s="60"/>
      <c r="E662" s="60"/>
      <c r="F662" s="60"/>
      <c r="G662" s="60"/>
      <c r="H662" s="60"/>
      <c r="I662" s="60"/>
      <c r="J662" s="8"/>
      <c r="K662" s="61"/>
      <c r="L662" s="61"/>
      <c r="M662" s="61"/>
      <c r="N662" s="61"/>
      <c r="O662" s="61"/>
      <c r="P662" s="62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9">
      <c r="A663" s="11"/>
      <c r="B663" s="60"/>
      <c r="C663" s="60"/>
      <c r="D663" s="60"/>
      <c r="E663" s="60"/>
      <c r="F663" s="60"/>
      <c r="G663" s="60"/>
      <c r="H663" s="60"/>
      <c r="I663" s="60"/>
      <c r="J663" s="8"/>
      <c r="K663" s="61"/>
      <c r="L663" s="61"/>
      <c r="M663" s="61"/>
      <c r="N663" s="61"/>
      <c r="O663" s="61"/>
      <c r="P663" s="62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9">
      <c r="A664" s="11"/>
      <c r="B664" s="60"/>
      <c r="C664" s="60"/>
      <c r="D664" s="60"/>
      <c r="E664" s="60"/>
      <c r="F664" s="60"/>
      <c r="G664" s="60"/>
      <c r="H664" s="60"/>
      <c r="I664" s="60"/>
      <c r="J664" s="8"/>
      <c r="K664" s="61"/>
      <c r="L664" s="61"/>
      <c r="M664" s="61"/>
      <c r="N664" s="61"/>
      <c r="O664" s="61"/>
      <c r="P664" s="62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9">
      <c r="A665" s="11"/>
      <c r="B665" s="60"/>
      <c r="C665" s="60"/>
      <c r="D665" s="60"/>
      <c r="E665" s="60"/>
      <c r="F665" s="60"/>
      <c r="G665" s="60"/>
      <c r="H665" s="60"/>
      <c r="I665" s="60"/>
      <c r="J665" s="8"/>
      <c r="K665" s="61"/>
      <c r="L665" s="61"/>
      <c r="M665" s="61"/>
      <c r="N665" s="61"/>
      <c r="O665" s="61"/>
      <c r="P665" s="62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9">
      <c r="A666" s="11"/>
      <c r="B666" s="60"/>
      <c r="C666" s="60"/>
      <c r="D666" s="60"/>
      <c r="E666" s="60"/>
      <c r="F666" s="60"/>
      <c r="G666" s="60"/>
      <c r="H666" s="60"/>
      <c r="I666" s="60"/>
      <c r="J666" s="8"/>
      <c r="K666" s="61"/>
      <c r="L666" s="61"/>
      <c r="M666" s="61"/>
      <c r="N666" s="61"/>
      <c r="O666" s="61"/>
      <c r="P666" s="62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9">
      <c r="A667" s="11"/>
      <c r="B667" s="60"/>
      <c r="C667" s="60"/>
      <c r="D667" s="60"/>
      <c r="E667" s="60"/>
      <c r="F667" s="60"/>
      <c r="G667" s="60"/>
      <c r="H667" s="60"/>
      <c r="I667" s="60"/>
      <c r="J667" s="8"/>
      <c r="K667" s="61"/>
      <c r="L667" s="61"/>
      <c r="M667" s="61"/>
      <c r="N667" s="61"/>
      <c r="O667" s="61"/>
      <c r="P667" s="62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9">
      <c r="A668" s="11"/>
      <c r="B668" s="60"/>
      <c r="C668" s="60"/>
      <c r="D668" s="60"/>
      <c r="E668" s="60"/>
      <c r="F668" s="60"/>
      <c r="G668" s="60"/>
      <c r="H668" s="60"/>
      <c r="I668" s="60"/>
      <c r="J668" s="8"/>
      <c r="K668" s="61"/>
      <c r="L668" s="61"/>
      <c r="M668" s="61"/>
      <c r="N668" s="61"/>
      <c r="O668" s="61"/>
      <c r="P668" s="62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9">
      <c r="A669" s="11"/>
      <c r="B669" s="60"/>
      <c r="C669" s="60"/>
      <c r="D669" s="60"/>
      <c r="E669" s="60"/>
      <c r="F669" s="60"/>
      <c r="G669" s="60"/>
      <c r="H669" s="60"/>
      <c r="I669" s="60"/>
      <c r="J669" s="8"/>
      <c r="K669" s="61"/>
      <c r="L669" s="61"/>
      <c r="M669" s="61"/>
      <c r="N669" s="61"/>
      <c r="O669" s="61"/>
      <c r="P669" s="62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9">
      <c r="A670" s="11"/>
      <c r="B670" s="60"/>
      <c r="C670" s="60"/>
      <c r="D670" s="60"/>
      <c r="E670" s="60"/>
      <c r="F670" s="60"/>
      <c r="G670" s="60"/>
      <c r="H670" s="60"/>
      <c r="I670" s="60"/>
      <c r="J670" s="8"/>
      <c r="K670" s="61"/>
      <c r="L670" s="61"/>
      <c r="M670" s="61"/>
      <c r="N670" s="61"/>
      <c r="O670" s="61"/>
      <c r="P670" s="62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9">
      <c r="A671" s="11"/>
      <c r="B671" s="60"/>
      <c r="C671" s="60"/>
      <c r="D671" s="60"/>
      <c r="E671" s="60"/>
      <c r="F671" s="60"/>
      <c r="G671" s="60"/>
      <c r="H671" s="60"/>
      <c r="I671" s="60"/>
      <c r="J671" s="8"/>
      <c r="K671" s="61"/>
      <c r="L671" s="61"/>
      <c r="M671" s="61"/>
      <c r="N671" s="61"/>
      <c r="O671" s="61"/>
      <c r="P671" s="62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9">
      <c r="A672" s="11"/>
      <c r="B672" s="60"/>
      <c r="C672" s="60"/>
      <c r="D672" s="60"/>
      <c r="E672" s="60"/>
      <c r="F672" s="60"/>
      <c r="G672" s="60"/>
      <c r="H672" s="60"/>
      <c r="I672" s="60"/>
      <c r="J672" s="8"/>
      <c r="K672" s="61"/>
      <c r="L672" s="61"/>
      <c r="M672" s="61"/>
      <c r="N672" s="61"/>
      <c r="O672" s="61"/>
      <c r="P672" s="62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9">
      <c r="A673" s="11"/>
      <c r="B673" s="60"/>
      <c r="C673" s="60"/>
      <c r="D673" s="60"/>
      <c r="E673" s="60"/>
      <c r="F673" s="60"/>
      <c r="G673" s="60"/>
      <c r="H673" s="60"/>
      <c r="I673" s="60"/>
      <c r="J673" s="8"/>
      <c r="K673" s="61"/>
      <c r="L673" s="61"/>
      <c r="M673" s="61"/>
      <c r="N673" s="61"/>
      <c r="O673" s="61"/>
      <c r="P673" s="62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9">
      <c r="A674" s="11"/>
      <c r="B674" s="60"/>
      <c r="C674" s="60"/>
      <c r="D674" s="60"/>
      <c r="E674" s="60"/>
      <c r="F674" s="60"/>
      <c r="G674" s="60"/>
      <c r="H674" s="60"/>
      <c r="I674" s="60"/>
      <c r="J674" s="8"/>
      <c r="K674" s="61"/>
      <c r="L674" s="61"/>
      <c r="M674" s="61"/>
      <c r="N674" s="61"/>
      <c r="O674" s="61"/>
      <c r="P674" s="62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9">
      <c r="A675" s="11"/>
      <c r="B675" s="60"/>
      <c r="C675" s="60"/>
      <c r="D675" s="60"/>
      <c r="E675" s="60"/>
      <c r="F675" s="60"/>
      <c r="G675" s="60"/>
      <c r="H675" s="60"/>
      <c r="I675" s="60"/>
      <c r="J675" s="8"/>
      <c r="K675" s="61"/>
      <c r="L675" s="61"/>
      <c r="M675" s="61"/>
      <c r="N675" s="61"/>
      <c r="O675" s="61"/>
      <c r="P675" s="62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9">
      <c r="A676" s="11"/>
      <c r="B676" s="60"/>
      <c r="C676" s="60"/>
      <c r="D676" s="60"/>
      <c r="E676" s="60"/>
      <c r="F676" s="60"/>
      <c r="G676" s="60"/>
      <c r="H676" s="60"/>
      <c r="I676" s="60"/>
      <c r="J676" s="8"/>
      <c r="K676" s="61"/>
      <c r="L676" s="61"/>
      <c r="M676" s="61"/>
      <c r="N676" s="61"/>
      <c r="O676" s="61"/>
      <c r="P676" s="62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9">
      <c r="A677" s="11"/>
      <c r="B677" s="60"/>
      <c r="C677" s="60"/>
      <c r="D677" s="60"/>
      <c r="E677" s="60"/>
      <c r="F677" s="60"/>
      <c r="G677" s="60"/>
      <c r="H677" s="60"/>
      <c r="I677" s="60"/>
      <c r="J677" s="8"/>
      <c r="K677" s="61"/>
      <c r="L677" s="61"/>
      <c r="M677" s="61"/>
      <c r="N677" s="61"/>
      <c r="O677" s="61"/>
      <c r="P677" s="62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9">
      <c r="A678" s="11"/>
      <c r="B678" s="60"/>
      <c r="C678" s="60"/>
      <c r="D678" s="60"/>
      <c r="E678" s="60"/>
      <c r="F678" s="60"/>
      <c r="G678" s="60"/>
      <c r="H678" s="60"/>
      <c r="I678" s="60"/>
      <c r="J678" s="8"/>
      <c r="K678" s="61"/>
      <c r="L678" s="61"/>
      <c r="M678" s="61"/>
      <c r="N678" s="61"/>
      <c r="O678" s="61"/>
      <c r="P678" s="62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9">
      <c r="A679" s="11"/>
      <c r="B679" s="60"/>
      <c r="C679" s="60"/>
      <c r="D679" s="60"/>
      <c r="E679" s="60"/>
      <c r="F679" s="60"/>
      <c r="G679" s="60"/>
      <c r="H679" s="60"/>
      <c r="I679" s="60"/>
      <c r="J679" s="8"/>
      <c r="K679" s="61"/>
      <c r="L679" s="61"/>
      <c r="M679" s="61"/>
      <c r="N679" s="61"/>
      <c r="O679" s="61"/>
      <c r="P679" s="62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9">
      <c r="A680" s="11"/>
      <c r="B680" s="60"/>
      <c r="C680" s="60"/>
      <c r="D680" s="60"/>
      <c r="E680" s="60"/>
      <c r="F680" s="60"/>
      <c r="G680" s="60"/>
      <c r="H680" s="60"/>
      <c r="I680" s="60"/>
      <c r="J680" s="8"/>
      <c r="K680" s="61"/>
      <c r="L680" s="61"/>
      <c r="M680" s="61"/>
      <c r="N680" s="61"/>
      <c r="O680" s="61"/>
      <c r="P680" s="62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9">
      <c r="A681" s="11"/>
      <c r="B681" s="60"/>
      <c r="C681" s="60"/>
      <c r="D681" s="60"/>
      <c r="E681" s="60"/>
      <c r="F681" s="60"/>
      <c r="G681" s="60"/>
      <c r="H681" s="60"/>
      <c r="I681" s="60"/>
      <c r="J681" s="8"/>
      <c r="K681" s="61"/>
      <c r="L681" s="61"/>
      <c r="M681" s="61"/>
      <c r="N681" s="61"/>
      <c r="O681" s="61"/>
      <c r="P681" s="62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9">
      <c r="A682" s="11"/>
      <c r="B682" s="60"/>
      <c r="C682" s="60"/>
      <c r="D682" s="60"/>
      <c r="E682" s="60"/>
      <c r="F682" s="60"/>
      <c r="G682" s="60"/>
      <c r="H682" s="60"/>
      <c r="I682" s="60"/>
      <c r="J682" s="8"/>
      <c r="K682" s="61"/>
      <c r="L682" s="61"/>
      <c r="M682" s="61"/>
      <c r="N682" s="61"/>
      <c r="O682" s="61"/>
      <c r="P682" s="62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9">
      <c r="A683" s="11"/>
      <c r="B683" s="60"/>
      <c r="C683" s="60"/>
      <c r="D683" s="60"/>
      <c r="E683" s="60"/>
      <c r="F683" s="60"/>
      <c r="G683" s="60"/>
      <c r="H683" s="60"/>
      <c r="I683" s="60"/>
      <c r="J683" s="8"/>
      <c r="K683" s="61"/>
      <c r="L683" s="61"/>
      <c r="M683" s="61"/>
      <c r="N683" s="61"/>
      <c r="O683" s="61"/>
      <c r="P683" s="62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9">
      <c r="A684" s="11"/>
      <c r="B684" s="60"/>
      <c r="C684" s="60"/>
      <c r="D684" s="60"/>
      <c r="E684" s="60"/>
      <c r="F684" s="60"/>
      <c r="G684" s="60"/>
      <c r="H684" s="60"/>
      <c r="I684" s="60"/>
      <c r="J684" s="8"/>
      <c r="K684" s="61"/>
      <c r="L684" s="61"/>
      <c r="M684" s="61"/>
      <c r="N684" s="61"/>
      <c r="O684" s="61"/>
      <c r="P684" s="62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9">
      <c r="A685" s="11"/>
      <c r="B685" s="60"/>
      <c r="C685" s="60"/>
      <c r="D685" s="60"/>
      <c r="E685" s="60"/>
      <c r="F685" s="60"/>
      <c r="G685" s="60"/>
      <c r="H685" s="60"/>
      <c r="I685" s="60"/>
      <c r="J685" s="8"/>
      <c r="K685" s="61"/>
      <c r="L685" s="61"/>
      <c r="M685" s="61"/>
      <c r="N685" s="61"/>
      <c r="O685" s="61"/>
      <c r="P685" s="62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9">
      <c r="A686" s="11"/>
      <c r="B686" s="60"/>
      <c r="C686" s="60"/>
      <c r="D686" s="60"/>
      <c r="E686" s="60"/>
      <c r="F686" s="60"/>
      <c r="G686" s="60"/>
      <c r="H686" s="60"/>
      <c r="I686" s="60"/>
      <c r="J686" s="8"/>
      <c r="K686" s="61"/>
      <c r="L686" s="61"/>
      <c r="M686" s="61"/>
      <c r="N686" s="61"/>
      <c r="O686" s="61"/>
      <c r="P686" s="62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9">
      <c r="A687" s="11"/>
      <c r="B687" s="60"/>
      <c r="C687" s="60"/>
      <c r="D687" s="60"/>
      <c r="E687" s="60"/>
      <c r="F687" s="60"/>
      <c r="G687" s="60"/>
      <c r="H687" s="60"/>
      <c r="I687" s="60"/>
      <c r="J687" s="8"/>
      <c r="K687" s="61"/>
      <c r="L687" s="61"/>
      <c r="M687" s="61"/>
      <c r="N687" s="61"/>
      <c r="O687" s="61"/>
      <c r="P687" s="62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9">
      <c r="A688" s="11"/>
      <c r="B688" s="60"/>
      <c r="C688" s="60"/>
      <c r="D688" s="60"/>
      <c r="E688" s="60"/>
      <c r="F688" s="60"/>
      <c r="G688" s="60"/>
      <c r="H688" s="60"/>
      <c r="I688" s="60"/>
      <c r="J688" s="8"/>
      <c r="K688" s="61"/>
      <c r="L688" s="61"/>
      <c r="M688" s="61"/>
      <c r="N688" s="61"/>
      <c r="O688" s="61"/>
      <c r="P688" s="62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9">
      <c r="A689" s="11"/>
      <c r="B689" s="60"/>
      <c r="C689" s="60"/>
      <c r="D689" s="60"/>
      <c r="E689" s="60"/>
      <c r="F689" s="60"/>
      <c r="G689" s="60"/>
      <c r="H689" s="60"/>
      <c r="I689" s="60"/>
      <c r="J689" s="8"/>
      <c r="K689" s="61"/>
      <c r="L689" s="61"/>
      <c r="M689" s="61"/>
      <c r="N689" s="61"/>
      <c r="O689" s="61"/>
      <c r="P689" s="62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9">
      <c r="A690" s="11"/>
      <c r="B690" s="60"/>
      <c r="C690" s="60"/>
      <c r="D690" s="60"/>
      <c r="E690" s="60"/>
      <c r="F690" s="60"/>
      <c r="G690" s="60"/>
      <c r="H690" s="60"/>
      <c r="I690" s="60"/>
      <c r="J690" s="8"/>
      <c r="K690" s="61"/>
      <c r="L690" s="61"/>
      <c r="M690" s="61"/>
      <c r="N690" s="61"/>
      <c r="O690" s="61"/>
      <c r="P690" s="62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9">
      <c r="A691" s="11"/>
      <c r="B691" s="60"/>
      <c r="C691" s="60"/>
      <c r="D691" s="60"/>
      <c r="E691" s="60"/>
      <c r="F691" s="60"/>
      <c r="G691" s="60"/>
      <c r="H691" s="60"/>
      <c r="I691" s="60"/>
      <c r="J691" s="8"/>
      <c r="K691" s="61"/>
      <c r="L691" s="61"/>
      <c r="M691" s="61"/>
      <c r="N691" s="61"/>
      <c r="O691" s="61"/>
      <c r="P691" s="62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9">
      <c r="A692" s="11"/>
      <c r="B692" s="60"/>
      <c r="C692" s="60"/>
      <c r="D692" s="60"/>
      <c r="E692" s="60"/>
      <c r="F692" s="60"/>
      <c r="G692" s="60"/>
      <c r="H692" s="60"/>
      <c r="I692" s="60"/>
      <c r="J692" s="8"/>
      <c r="K692" s="61"/>
      <c r="L692" s="61"/>
      <c r="M692" s="61"/>
      <c r="N692" s="61"/>
      <c r="O692" s="61"/>
      <c r="P692" s="62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9">
      <c r="A693" s="11"/>
      <c r="B693" s="60"/>
      <c r="C693" s="60"/>
      <c r="D693" s="60"/>
      <c r="E693" s="60"/>
      <c r="F693" s="60"/>
      <c r="G693" s="60"/>
      <c r="H693" s="60"/>
      <c r="I693" s="60"/>
      <c r="J693" s="8"/>
      <c r="K693" s="61"/>
      <c r="L693" s="61"/>
      <c r="M693" s="61"/>
      <c r="N693" s="61"/>
      <c r="O693" s="61"/>
      <c r="P693" s="62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9">
      <c r="A694" s="11"/>
      <c r="B694" s="60"/>
      <c r="C694" s="60"/>
      <c r="D694" s="60"/>
      <c r="E694" s="60"/>
      <c r="F694" s="60"/>
      <c r="G694" s="60"/>
      <c r="H694" s="60"/>
      <c r="I694" s="60"/>
      <c r="J694" s="8"/>
      <c r="K694" s="61"/>
      <c r="L694" s="61"/>
      <c r="M694" s="61"/>
      <c r="N694" s="61"/>
      <c r="O694" s="61"/>
      <c r="P694" s="62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9">
      <c r="A695" s="11"/>
      <c r="B695" s="60"/>
      <c r="C695" s="60"/>
      <c r="D695" s="60"/>
      <c r="E695" s="60"/>
      <c r="F695" s="60"/>
      <c r="G695" s="60"/>
      <c r="H695" s="60"/>
      <c r="I695" s="60"/>
      <c r="J695" s="8"/>
      <c r="K695" s="61"/>
      <c r="L695" s="61"/>
      <c r="M695" s="61"/>
      <c r="N695" s="61"/>
      <c r="O695" s="61"/>
      <c r="P695" s="62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9">
      <c r="A696" s="11"/>
      <c r="B696" s="60"/>
      <c r="C696" s="60"/>
      <c r="D696" s="60"/>
      <c r="E696" s="60"/>
      <c r="F696" s="60"/>
      <c r="G696" s="60"/>
      <c r="H696" s="60"/>
      <c r="I696" s="60"/>
      <c r="J696" s="8"/>
      <c r="K696" s="61"/>
      <c r="L696" s="61"/>
      <c r="M696" s="61"/>
      <c r="N696" s="61"/>
      <c r="O696" s="61"/>
      <c r="P696" s="62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9">
      <c r="A697" s="11"/>
      <c r="B697" s="60"/>
      <c r="C697" s="60"/>
      <c r="D697" s="60"/>
      <c r="E697" s="60"/>
      <c r="F697" s="60"/>
      <c r="G697" s="60"/>
      <c r="H697" s="60"/>
      <c r="I697" s="60"/>
      <c r="J697" s="8"/>
      <c r="K697" s="61"/>
      <c r="L697" s="61"/>
      <c r="M697" s="61"/>
      <c r="N697" s="61"/>
      <c r="O697" s="61"/>
      <c r="P697" s="62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9">
      <c r="A698" s="11"/>
      <c r="B698" s="60"/>
      <c r="C698" s="60"/>
      <c r="D698" s="60"/>
      <c r="E698" s="60"/>
      <c r="F698" s="60"/>
      <c r="G698" s="60"/>
      <c r="H698" s="60"/>
      <c r="I698" s="60"/>
      <c r="J698" s="8"/>
      <c r="K698" s="61"/>
      <c r="L698" s="61"/>
      <c r="M698" s="61"/>
      <c r="N698" s="61"/>
      <c r="O698" s="61"/>
      <c r="P698" s="62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9">
      <c r="A699" s="11"/>
      <c r="B699" s="60"/>
      <c r="C699" s="60"/>
      <c r="D699" s="60"/>
      <c r="E699" s="60"/>
      <c r="F699" s="60"/>
      <c r="G699" s="60"/>
      <c r="H699" s="60"/>
      <c r="I699" s="60"/>
      <c r="J699" s="8"/>
      <c r="K699" s="61"/>
      <c r="L699" s="61"/>
      <c r="M699" s="61"/>
      <c r="N699" s="61"/>
      <c r="O699" s="61"/>
      <c r="P699" s="62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9">
      <c r="A700" s="11"/>
      <c r="B700" s="60"/>
      <c r="C700" s="60"/>
      <c r="D700" s="60"/>
      <c r="E700" s="60"/>
      <c r="F700" s="60"/>
      <c r="G700" s="60"/>
      <c r="H700" s="60"/>
      <c r="I700" s="60"/>
      <c r="J700" s="8"/>
      <c r="K700" s="61"/>
      <c r="L700" s="61"/>
      <c r="M700" s="61"/>
      <c r="N700" s="61"/>
      <c r="O700" s="61"/>
      <c r="P700" s="62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9">
      <c r="A701" s="11"/>
      <c r="B701" s="60"/>
      <c r="C701" s="60"/>
      <c r="D701" s="60"/>
      <c r="E701" s="60"/>
      <c r="F701" s="60"/>
      <c r="G701" s="60"/>
      <c r="H701" s="60"/>
      <c r="I701" s="60"/>
      <c r="J701" s="8"/>
      <c r="K701" s="61"/>
      <c r="L701" s="61"/>
      <c r="M701" s="61"/>
      <c r="N701" s="61"/>
      <c r="O701" s="61"/>
      <c r="P701" s="62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9">
      <c r="A702" s="11"/>
      <c r="B702" s="60"/>
      <c r="C702" s="60"/>
      <c r="D702" s="60"/>
      <c r="E702" s="60"/>
      <c r="F702" s="60"/>
      <c r="G702" s="60"/>
      <c r="H702" s="60"/>
      <c r="I702" s="60"/>
      <c r="J702" s="8"/>
      <c r="K702" s="61"/>
      <c r="L702" s="61"/>
      <c r="M702" s="61"/>
      <c r="N702" s="61"/>
      <c r="O702" s="61"/>
      <c r="P702" s="62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9">
      <c r="A703" s="11"/>
      <c r="B703" s="60"/>
      <c r="C703" s="60"/>
      <c r="D703" s="60"/>
      <c r="E703" s="60"/>
      <c r="F703" s="60"/>
      <c r="G703" s="60"/>
      <c r="H703" s="60"/>
      <c r="I703" s="60"/>
      <c r="J703" s="8"/>
      <c r="K703" s="61"/>
      <c r="L703" s="61"/>
      <c r="M703" s="61"/>
      <c r="N703" s="61"/>
      <c r="O703" s="61"/>
      <c r="P703" s="62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9">
      <c r="A704" s="11"/>
      <c r="B704" s="60"/>
      <c r="C704" s="60"/>
      <c r="D704" s="60"/>
      <c r="E704" s="60"/>
      <c r="F704" s="60"/>
      <c r="G704" s="60"/>
      <c r="H704" s="60"/>
      <c r="I704" s="60"/>
      <c r="J704" s="8"/>
      <c r="K704" s="61"/>
      <c r="L704" s="61"/>
      <c r="M704" s="61"/>
      <c r="N704" s="61"/>
      <c r="O704" s="61"/>
      <c r="P704" s="62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9">
      <c r="A705" s="11"/>
      <c r="B705" s="60"/>
      <c r="C705" s="60"/>
      <c r="D705" s="60"/>
      <c r="E705" s="60"/>
      <c r="F705" s="60"/>
      <c r="G705" s="60"/>
      <c r="H705" s="60"/>
      <c r="I705" s="60"/>
      <c r="J705" s="8"/>
      <c r="K705" s="61"/>
      <c r="L705" s="61"/>
      <c r="M705" s="61"/>
      <c r="N705" s="61"/>
      <c r="O705" s="61"/>
      <c r="P705" s="62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9">
      <c r="A706" s="11"/>
      <c r="B706" s="60"/>
      <c r="C706" s="60"/>
      <c r="D706" s="60"/>
      <c r="E706" s="60"/>
      <c r="F706" s="60"/>
      <c r="G706" s="60"/>
      <c r="H706" s="60"/>
      <c r="I706" s="60"/>
      <c r="J706" s="8"/>
      <c r="K706" s="61"/>
      <c r="L706" s="61"/>
      <c r="M706" s="61"/>
      <c r="N706" s="61"/>
      <c r="O706" s="61"/>
      <c r="P706" s="62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9">
      <c r="A707" s="11"/>
      <c r="B707" s="60"/>
      <c r="C707" s="60"/>
      <c r="D707" s="60"/>
      <c r="E707" s="60"/>
      <c r="F707" s="60"/>
      <c r="G707" s="60"/>
      <c r="H707" s="60"/>
      <c r="I707" s="60"/>
      <c r="J707" s="8"/>
      <c r="K707" s="61"/>
      <c r="L707" s="61"/>
      <c r="M707" s="61"/>
      <c r="N707" s="61"/>
      <c r="O707" s="61"/>
      <c r="P707" s="62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9">
      <c r="A708" s="11"/>
      <c r="B708" s="60"/>
      <c r="C708" s="60"/>
      <c r="D708" s="60"/>
      <c r="E708" s="60"/>
      <c r="F708" s="60"/>
      <c r="G708" s="60"/>
      <c r="H708" s="60"/>
      <c r="I708" s="60"/>
      <c r="J708" s="8"/>
      <c r="K708" s="61"/>
      <c r="L708" s="61"/>
      <c r="M708" s="61"/>
      <c r="N708" s="61"/>
      <c r="O708" s="61"/>
      <c r="P708" s="62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9">
      <c r="A709" s="11"/>
      <c r="B709" s="60"/>
      <c r="C709" s="60"/>
      <c r="D709" s="60"/>
      <c r="E709" s="60"/>
      <c r="F709" s="60"/>
      <c r="G709" s="60"/>
      <c r="H709" s="60"/>
      <c r="I709" s="60"/>
      <c r="J709" s="8"/>
      <c r="K709" s="61"/>
      <c r="L709" s="61"/>
      <c r="M709" s="61"/>
      <c r="N709" s="61"/>
      <c r="O709" s="61"/>
      <c r="P709" s="62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9">
      <c r="A710" s="11"/>
      <c r="B710" s="60"/>
      <c r="C710" s="60"/>
      <c r="D710" s="60"/>
      <c r="E710" s="60"/>
      <c r="F710" s="60"/>
      <c r="G710" s="60"/>
      <c r="H710" s="60"/>
      <c r="I710" s="60"/>
      <c r="J710" s="8"/>
      <c r="K710" s="61"/>
      <c r="L710" s="61"/>
      <c r="M710" s="61"/>
      <c r="N710" s="61"/>
      <c r="O710" s="61"/>
      <c r="P710" s="62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9">
      <c r="A711" s="11"/>
      <c r="B711" s="60"/>
      <c r="C711" s="60"/>
      <c r="D711" s="60"/>
      <c r="E711" s="60"/>
      <c r="F711" s="60"/>
      <c r="G711" s="60"/>
      <c r="H711" s="60"/>
      <c r="I711" s="60"/>
      <c r="J711" s="8"/>
      <c r="K711" s="61"/>
      <c r="L711" s="61"/>
      <c r="M711" s="61"/>
      <c r="N711" s="61"/>
      <c r="O711" s="61"/>
      <c r="P711" s="62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9">
      <c r="A712" s="11"/>
      <c r="B712" s="60"/>
      <c r="C712" s="60"/>
      <c r="D712" s="60"/>
      <c r="E712" s="60"/>
      <c r="F712" s="60"/>
      <c r="G712" s="60"/>
      <c r="H712" s="60"/>
      <c r="I712" s="60"/>
      <c r="J712" s="8"/>
      <c r="K712" s="61"/>
      <c r="L712" s="61"/>
      <c r="M712" s="61"/>
      <c r="N712" s="61"/>
      <c r="O712" s="61"/>
      <c r="P712" s="62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9">
      <c r="A713" s="11"/>
      <c r="B713" s="60"/>
      <c r="C713" s="60"/>
      <c r="D713" s="60"/>
      <c r="E713" s="60"/>
      <c r="F713" s="60"/>
      <c r="G713" s="60"/>
      <c r="H713" s="60"/>
      <c r="I713" s="60"/>
      <c r="J713" s="8"/>
      <c r="K713" s="61"/>
      <c r="L713" s="61"/>
      <c r="M713" s="61"/>
      <c r="N713" s="61"/>
      <c r="O713" s="61"/>
      <c r="P713" s="62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9">
      <c r="A714" s="11"/>
      <c r="B714" s="60"/>
      <c r="C714" s="60"/>
      <c r="D714" s="60"/>
      <c r="E714" s="60"/>
      <c r="F714" s="60"/>
      <c r="G714" s="60"/>
      <c r="H714" s="60"/>
      <c r="I714" s="60"/>
      <c r="J714" s="8"/>
      <c r="K714" s="61"/>
      <c r="L714" s="61"/>
      <c r="M714" s="61"/>
      <c r="N714" s="61"/>
      <c r="O714" s="61"/>
      <c r="P714" s="62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9">
      <c r="A715" s="11"/>
      <c r="B715" s="60"/>
      <c r="C715" s="60"/>
      <c r="D715" s="60"/>
      <c r="E715" s="60"/>
      <c r="F715" s="60"/>
      <c r="G715" s="60"/>
      <c r="H715" s="60"/>
      <c r="I715" s="60"/>
      <c r="J715" s="8"/>
      <c r="K715" s="61"/>
      <c r="L715" s="61"/>
      <c r="M715" s="61"/>
      <c r="N715" s="61"/>
      <c r="O715" s="61"/>
      <c r="P715" s="62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9">
      <c r="A716" s="11"/>
      <c r="B716" s="60"/>
      <c r="C716" s="60"/>
      <c r="D716" s="60"/>
      <c r="E716" s="60"/>
      <c r="F716" s="60"/>
      <c r="G716" s="60"/>
      <c r="H716" s="60"/>
      <c r="I716" s="60"/>
      <c r="J716" s="8"/>
      <c r="K716" s="61"/>
      <c r="L716" s="61"/>
      <c r="M716" s="61"/>
      <c r="N716" s="61"/>
      <c r="O716" s="61"/>
      <c r="P716" s="62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9">
      <c r="A717" s="11"/>
      <c r="B717" s="60"/>
      <c r="C717" s="60"/>
      <c r="D717" s="60"/>
      <c r="E717" s="60"/>
      <c r="F717" s="60"/>
      <c r="G717" s="60"/>
      <c r="H717" s="60"/>
      <c r="I717" s="60"/>
      <c r="J717" s="8"/>
      <c r="K717" s="61"/>
      <c r="L717" s="61"/>
      <c r="M717" s="61"/>
      <c r="N717" s="61"/>
      <c r="O717" s="61"/>
      <c r="P717" s="62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9">
      <c r="A718" s="11"/>
      <c r="B718" s="60"/>
      <c r="C718" s="60"/>
      <c r="D718" s="60"/>
      <c r="E718" s="60"/>
      <c r="F718" s="60"/>
      <c r="G718" s="60"/>
      <c r="H718" s="60"/>
      <c r="I718" s="60"/>
      <c r="J718" s="8"/>
      <c r="K718" s="61"/>
      <c r="L718" s="61"/>
      <c r="M718" s="61"/>
      <c r="N718" s="61"/>
      <c r="O718" s="61"/>
      <c r="P718" s="62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9">
      <c r="A719" s="11"/>
      <c r="B719" s="60"/>
      <c r="C719" s="60"/>
      <c r="D719" s="60"/>
      <c r="E719" s="60"/>
      <c r="F719" s="60"/>
      <c r="G719" s="60"/>
      <c r="H719" s="60"/>
      <c r="I719" s="60"/>
      <c r="J719" s="8"/>
      <c r="K719" s="61"/>
      <c r="L719" s="61"/>
      <c r="M719" s="61"/>
      <c r="N719" s="61"/>
      <c r="O719" s="61"/>
      <c r="P719" s="62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9">
      <c r="A720" s="11"/>
      <c r="B720" s="60"/>
      <c r="C720" s="60"/>
      <c r="D720" s="60"/>
      <c r="E720" s="60"/>
      <c r="F720" s="60"/>
      <c r="G720" s="60"/>
      <c r="H720" s="60"/>
      <c r="I720" s="60"/>
      <c r="J720" s="8"/>
      <c r="K720" s="61"/>
      <c r="L720" s="61"/>
      <c r="M720" s="61"/>
      <c r="N720" s="61"/>
      <c r="O720" s="61"/>
      <c r="P720" s="62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9">
      <c r="A721" s="11"/>
      <c r="B721" s="60"/>
      <c r="C721" s="60"/>
      <c r="D721" s="60"/>
      <c r="E721" s="60"/>
      <c r="F721" s="60"/>
      <c r="G721" s="60"/>
      <c r="H721" s="60"/>
      <c r="I721" s="60"/>
      <c r="J721" s="8"/>
      <c r="K721" s="61"/>
      <c r="L721" s="61"/>
      <c r="M721" s="61"/>
      <c r="N721" s="61"/>
      <c r="O721" s="61"/>
      <c r="P721" s="62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9">
      <c r="A722" s="11"/>
      <c r="B722" s="60"/>
      <c r="C722" s="60"/>
      <c r="D722" s="60"/>
      <c r="E722" s="60"/>
      <c r="F722" s="60"/>
      <c r="G722" s="60"/>
      <c r="H722" s="60"/>
      <c r="I722" s="60"/>
      <c r="J722" s="8"/>
      <c r="K722" s="61"/>
      <c r="L722" s="61"/>
      <c r="M722" s="61"/>
      <c r="N722" s="61"/>
      <c r="O722" s="61"/>
      <c r="P722" s="62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9">
      <c r="A723" s="11"/>
      <c r="B723" s="60"/>
      <c r="C723" s="60"/>
      <c r="D723" s="60"/>
      <c r="E723" s="60"/>
      <c r="F723" s="60"/>
      <c r="G723" s="60"/>
      <c r="H723" s="60"/>
      <c r="I723" s="60"/>
      <c r="J723" s="8"/>
      <c r="K723" s="61"/>
      <c r="L723" s="61"/>
      <c r="M723" s="61"/>
      <c r="N723" s="61"/>
      <c r="O723" s="61"/>
      <c r="P723" s="62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9">
      <c r="A724" s="11"/>
      <c r="B724" s="60"/>
      <c r="C724" s="60"/>
      <c r="D724" s="60"/>
      <c r="E724" s="60"/>
      <c r="F724" s="60"/>
      <c r="G724" s="60"/>
      <c r="H724" s="60"/>
      <c r="I724" s="60"/>
      <c r="J724" s="8"/>
      <c r="K724" s="61"/>
      <c r="L724" s="61"/>
      <c r="M724" s="61"/>
      <c r="N724" s="61"/>
      <c r="O724" s="61"/>
      <c r="P724" s="62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9">
      <c r="A725" s="11"/>
      <c r="B725" s="60"/>
      <c r="C725" s="60"/>
      <c r="D725" s="60"/>
      <c r="E725" s="60"/>
      <c r="F725" s="60"/>
      <c r="G725" s="60"/>
      <c r="H725" s="60"/>
      <c r="I725" s="60"/>
      <c r="J725" s="8"/>
      <c r="K725" s="61"/>
      <c r="L725" s="61"/>
      <c r="M725" s="61"/>
      <c r="N725" s="61"/>
      <c r="O725" s="61"/>
      <c r="P725" s="62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9">
      <c r="A726" s="11"/>
      <c r="B726" s="60"/>
      <c r="C726" s="60"/>
      <c r="D726" s="60"/>
      <c r="E726" s="60"/>
      <c r="F726" s="60"/>
      <c r="G726" s="60"/>
      <c r="H726" s="60"/>
      <c r="I726" s="60"/>
      <c r="J726" s="8"/>
      <c r="K726" s="61"/>
      <c r="L726" s="61"/>
      <c r="M726" s="61"/>
      <c r="N726" s="61"/>
      <c r="O726" s="61"/>
      <c r="P726" s="62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9">
      <c r="A727" s="11"/>
      <c r="B727" s="60"/>
      <c r="C727" s="60"/>
      <c r="D727" s="60"/>
      <c r="E727" s="60"/>
      <c r="F727" s="60"/>
      <c r="G727" s="60"/>
      <c r="H727" s="60"/>
      <c r="I727" s="60"/>
      <c r="J727" s="8"/>
      <c r="K727" s="61"/>
      <c r="L727" s="61"/>
      <c r="M727" s="61"/>
      <c r="N727" s="61"/>
      <c r="O727" s="61"/>
      <c r="P727" s="62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9">
      <c r="A728" s="11"/>
      <c r="B728" s="60"/>
      <c r="C728" s="60"/>
      <c r="D728" s="60"/>
      <c r="E728" s="60"/>
      <c r="F728" s="60"/>
      <c r="G728" s="60"/>
      <c r="H728" s="60"/>
      <c r="I728" s="60"/>
      <c r="J728" s="8"/>
      <c r="K728" s="61"/>
      <c r="L728" s="61"/>
      <c r="M728" s="61"/>
      <c r="N728" s="61"/>
      <c r="O728" s="61"/>
      <c r="P728" s="62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9">
      <c r="A729" s="11"/>
      <c r="B729" s="60"/>
      <c r="C729" s="60"/>
      <c r="D729" s="60"/>
      <c r="E729" s="60"/>
      <c r="F729" s="60"/>
      <c r="G729" s="60"/>
      <c r="H729" s="60"/>
      <c r="I729" s="60"/>
      <c r="J729" s="8"/>
      <c r="K729" s="61"/>
      <c r="L729" s="61"/>
      <c r="M729" s="61"/>
      <c r="N729" s="61"/>
      <c r="O729" s="61"/>
      <c r="P729" s="62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9">
      <c r="A730" s="11"/>
      <c r="B730" s="60"/>
      <c r="C730" s="60"/>
      <c r="D730" s="60"/>
      <c r="E730" s="60"/>
      <c r="F730" s="60"/>
      <c r="G730" s="60"/>
      <c r="H730" s="60"/>
      <c r="I730" s="60"/>
      <c r="J730" s="8"/>
      <c r="K730" s="61"/>
      <c r="L730" s="61"/>
      <c r="M730" s="61"/>
      <c r="N730" s="61"/>
      <c r="O730" s="61"/>
      <c r="P730" s="62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9">
      <c r="A731" s="11"/>
      <c r="B731" s="60"/>
      <c r="C731" s="60"/>
      <c r="D731" s="60"/>
      <c r="E731" s="60"/>
      <c r="F731" s="60"/>
      <c r="G731" s="60"/>
      <c r="H731" s="60"/>
      <c r="I731" s="60"/>
      <c r="J731" s="8"/>
      <c r="K731" s="61"/>
      <c r="L731" s="61"/>
      <c r="M731" s="61"/>
      <c r="N731" s="61"/>
      <c r="O731" s="61"/>
      <c r="P731" s="62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9">
      <c r="A732" s="11"/>
      <c r="B732" s="60"/>
      <c r="C732" s="60"/>
      <c r="D732" s="60"/>
      <c r="E732" s="60"/>
      <c r="F732" s="60"/>
      <c r="G732" s="60"/>
      <c r="H732" s="60"/>
      <c r="I732" s="60"/>
      <c r="J732" s="8"/>
      <c r="K732" s="61"/>
      <c r="L732" s="61"/>
      <c r="M732" s="61"/>
      <c r="N732" s="61"/>
      <c r="O732" s="61"/>
      <c r="P732" s="62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9">
      <c r="A733" s="11"/>
      <c r="B733" s="60"/>
      <c r="C733" s="60"/>
      <c r="D733" s="60"/>
      <c r="E733" s="60"/>
      <c r="F733" s="60"/>
      <c r="G733" s="60"/>
      <c r="H733" s="60"/>
      <c r="I733" s="60"/>
      <c r="J733" s="8"/>
      <c r="K733" s="61"/>
      <c r="L733" s="61"/>
      <c r="M733" s="61"/>
      <c r="N733" s="61"/>
      <c r="O733" s="61"/>
      <c r="P733" s="62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9">
      <c r="A734" s="11"/>
      <c r="B734" s="60"/>
      <c r="C734" s="60"/>
      <c r="D734" s="60"/>
      <c r="E734" s="60"/>
      <c r="F734" s="60"/>
      <c r="G734" s="60"/>
      <c r="H734" s="60"/>
      <c r="I734" s="60"/>
      <c r="J734" s="8"/>
      <c r="K734" s="61"/>
      <c r="L734" s="61"/>
      <c r="M734" s="61"/>
      <c r="N734" s="61"/>
      <c r="O734" s="61"/>
      <c r="P734" s="62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9">
      <c r="A735" s="11"/>
      <c r="B735" s="60"/>
      <c r="C735" s="60"/>
      <c r="D735" s="60"/>
      <c r="E735" s="60"/>
      <c r="F735" s="60"/>
      <c r="G735" s="60"/>
      <c r="H735" s="60"/>
      <c r="I735" s="60"/>
      <c r="J735" s="8"/>
      <c r="K735" s="61"/>
      <c r="L735" s="61"/>
      <c r="M735" s="61"/>
      <c r="N735" s="61"/>
      <c r="O735" s="61"/>
      <c r="P735" s="62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9">
      <c r="A736" s="11"/>
      <c r="B736" s="60"/>
      <c r="C736" s="60"/>
      <c r="D736" s="60"/>
      <c r="E736" s="60"/>
      <c r="F736" s="60"/>
      <c r="G736" s="60"/>
      <c r="H736" s="60"/>
      <c r="I736" s="60"/>
      <c r="J736" s="8"/>
      <c r="K736" s="61"/>
      <c r="L736" s="61"/>
      <c r="M736" s="61"/>
      <c r="N736" s="61"/>
      <c r="O736" s="61"/>
      <c r="P736" s="62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9">
      <c r="A737" s="11"/>
      <c r="B737" s="60"/>
      <c r="C737" s="60"/>
      <c r="D737" s="60"/>
      <c r="E737" s="60"/>
      <c r="F737" s="60"/>
      <c r="G737" s="60"/>
      <c r="H737" s="60"/>
      <c r="I737" s="60"/>
      <c r="J737" s="8"/>
      <c r="K737" s="61"/>
      <c r="L737" s="61"/>
      <c r="M737" s="61"/>
      <c r="N737" s="61"/>
      <c r="O737" s="61"/>
      <c r="P737" s="62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9">
      <c r="A738" s="11"/>
      <c r="B738" s="60"/>
      <c r="C738" s="60"/>
      <c r="D738" s="60"/>
      <c r="E738" s="60"/>
      <c r="F738" s="60"/>
      <c r="G738" s="60"/>
      <c r="H738" s="60"/>
      <c r="I738" s="60"/>
      <c r="J738" s="8"/>
      <c r="K738" s="61"/>
      <c r="L738" s="61"/>
      <c r="M738" s="61"/>
      <c r="N738" s="61"/>
      <c r="O738" s="61"/>
      <c r="P738" s="62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9">
      <c r="A739" s="11"/>
      <c r="B739" s="60"/>
      <c r="C739" s="60"/>
      <c r="D739" s="60"/>
      <c r="E739" s="60"/>
      <c r="F739" s="60"/>
      <c r="G739" s="60"/>
      <c r="H739" s="60"/>
      <c r="I739" s="60"/>
      <c r="J739" s="8"/>
      <c r="K739" s="61"/>
      <c r="L739" s="61"/>
      <c r="M739" s="61"/>
      <c r="N739" s="61"/>
      <c r="O739" s="61"/>
      <c r="P739" s="62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9">
      <c r="A740" s="11"/>
      <c r="B740" s="60"/>
      <c r="C740" s="60"/>
      <c r="D740" s="60"/>
      <c r="E740" s="60"/>
      <c r="F740" s="60"/>
      <c r="G740" s="60"/>
      <c r="H740" s="60"/>
      <c r="I740" s="60"/>
      <c r="J740" s="8"/>
      <c r="K740" s="61"/>
      <c r="L740" s="61"/>
      <c r="M740" s="61"/>
      <c r="N740" s="61"/>
      <c r="O740" s="61"/>
      <c r="P740" s="62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9">
      <c r="A741" s="11"/>
      <c r="B741" s="60"/>
      <c r="C741" s="60"/>
      <c r="D741" s="60"/>
      <c r="E741" s="60"/>
      <c r="F741" s="60"/>
      <c r="G741" s="60"/>
      <c r="H741" s="60"/>
      <c r="I741" s="60"/>
      <c r="J741" s="8"/>
      <c r="K741" s="61"/>
      <c r="L741" s="61"/>
      <c r="M741" s="61"/>
      <c r="N741" s="61"/>
      <c r="O741" s="61"/>
      <c r="P741" s="62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9">
      <c r="A742" s="11"/>
      <c r="B742" s="60"/>
      <c r="C742" s="60"/>
      <c r="D742" s="60"/>
      <c r="E742" s="60"/>
      <c r="F742" s="60"/>
      <c r="G742" s="60"/>
      <c r="H742" s="60"/>
      <c r="I742" s="60"/>
      <c r="J742" s="8"/>
      <c r="K742" s="61"/>
      <c r="L742" s="61"/>
      <c r="M742" s="61"/>
      <c r="N742" s="61"/>
      <c r="O742" s="61"/>
      <c r="P742" s="62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9">
      <c r="A743" s="11"/>
      <c r="B743" s="60"/>
      <c r="C743" s="60"/>
      <c r="D743" s="60"/>
      <c r="E743" s="60"/>
      <c r="F743" s="60"/>
      <c r="G743" s="60"/>
      <c r="H743" s="60"/>
      <c r="I743" s="60"/>
      <c r="J743" s="8"/>
      <c r="K743" s="61"/>
      <c r="L743" s="61"/>
      <c r="M743" s="61"/>
      <c r="N743" s="61"/>
      <c r="O743" s="61"/>
      <c r="P743" s="62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9">
      <c r="A744" s="11"/>
      <c r="B744" s="60"/>
      <c r="C744" s="60"/>
      <c r="D744" s="60"/>
      <c r="E744" s="60"/>
      <c r="F744" s="60"/>
      <c r="G744" s="60"/>
      <c r="H744" s="60"/>
      <c r="I744" s="60"/>
      <c r="J744" s="8"/>
      <c r="K744" s="61"/>
      <c r="L744" s="61"/>
      <c r="M744" s="61"/>
      <c r="N744" s="61"/>
      <c r="O744" s="61"/>
      <c r="P744" s="62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9">
      <c r="A745" s="11"/>
      <c r="B745" s="60"/>
      <c r="C745" s="60"/>
      <c r="D745" s="60"/>
      <c r="E745" s="60"/>
      <c r="F745" s="60"/>
      <c r="G745" s="60"/>
      <c r="H745" s="60"/>
      <c r="I745" s="60"/>
      <c r="J745" s="8"/>
      <c r="K745" s="61"/>
      <c r="L745" s="61"/>
      <c r="M745" s="61"/>
      <c r="N745" s="61"/>
      <c r="O745" s="61"/>
      <c r="P745" s="62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9">
      <c r="A746" s="11"/>
      <c r="B746" s="60"/>
      <c r="C746" s="60"/>
      <c r="D746" s="60"/>
      <c r="E746" s="60"/>
      <c r="F746" s="60"/>
      <c r="G746" s="60"/>
      <c r="H746" s="60"/>
      <c r="I746" s="60"/>
      <c r="J746" s="8"/>
      <c r="K746" s="61"/>
      <c r="L746" s="61"/>
      <c r="M746" s="61"/>
      <c r="N746" s="61"/>
      <c r="O746" s="61"/>
      <c r="P746" s="62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9">
      <c r="A747" s="11"/>
      <c r="B747" s="60"/>
      <c r="C747" s="60"/>
      <c r="D747" s="60"/>
      <c r="E747" s="60"/>
      <c r="F747" s="60"/>
      <c r="G747" s="60"/>
      <c r="H747" s="60"/>
      <c r="I747" s="60"/>
      <c r="J747" s="8"/>
      <c r="K747" s="61"/>
      <c r="L747" s="61"/>
      <c r="M747" s="61"/>
      <c r="N747" s="61"/>
      <c r="O747" s="61"/>
      <c r="P747" s="62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9">
      <c r="A748" s="11"/>
      <c r="B748" s="60"/>
      <c r="C748" s="60"/>
      <c r="D748" s="60"/>
      <c r="E748" s="60"/>
      <c r="F748" s="60"/>
      <c r="G748" s="60"/>
      <c r="H748" s="60"/>
      <c r="I748" s="60"/>
      <c r="J748" s="8"/>
      <c r="K748" s="61"/>
      <c r="L748" s="61"/>
      <c r="M748" s="61"/>
      <c r="N748" s="61"/>
      <c r="O748" s="61"/>
      <c r="P748" s="62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9">
      <c r="A749" s="11"/>
      <c r="B749" s="60"/>
      <c r="C749" s="60"/>
      <c r="D749" s="60"/>
      <c r="E749" s="60"/>
      <c r="F749" s="60"/>
      <c r="G749" s="60"/>
      <c r="H749" s="60"/>
      <c r="I749" s="60"/>
      <c r="J749" s="8"/>
      <c r="K749" s="61"/>
      <c r="L749" s="61"/>
      <c r="M749" s="61"/>
      <c r="N749" s="61"/>
      <c r="O749" s="61"/>
      <c r="P749" s="62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9">
      <c r="A750" s="11"/>
      <c r="B750" s="60"/>
      <c r="C750" s="60"/>
      <c r="D750" s="60"/>
      <c r="E750" s="60"/>
      <c r="F750" s="60"/>
      <c r="G750" s="60"/>
      <c r="H750" s="60"/>
      <c r="I750" s="60"/>
      <c r="J750" s="8"/>
      <c r="K750" s="61"/>
      <c r="L750" s="61"/>
      <c r="M750" s="61"/>
      <c r="N750" s="61"/>
      <c r="O750" s="61"/>
      <c r="P750" s="62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9">
      <c r="A751" s="11"/>
      <c r="B751" s="60"/>
      <c r="C751" s="60"/>
      <c r="D751" s="60"/>
      <c r="E751" s="60"/>
      <c r="F751" s="60"/>
      <c r="G751" s="60"/>
      <c r="H751" s="60"/>
      <c r="I751" s="60"/>
      <c r="J751" s="8"/>
      <c r="K751" s="61"/>
      <c r="L751" s="61"/>
      <c r="M751" s="61"/>
      <c r="N751" s="61"/>
      <c r="O751" s="61"/>
      <c r="P751" s="62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9">
      <c r="A752" s="11"/>
      <c r="B752" s="60"/>
      <c r="C752" s="60"/>
      <c r="D752" s="60"/>
      <c r="E752" s="60"/>
      <c r="F752" s="60"/>
      <c r="G752" s="60"/>
      <c r="H752" s="60"/>
      <c r="I752" s="60"/>
      <c r="J752" s="8"/>
      <c r="K752" s="61"/>
      <c r="L752" s="61"/>
      <c r="M752" s="61"/>
      <c r="N752" s="61"/>
      <c r="O752" s="61"/>
      <c r="P752" s="62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9">
      <c r="A753" s="11"/>
      <c r="B753" s="60"/>
      <c r="C753" s="60"/>
      <c r="D753" s="60"/>
      <c r="E753" s="60"/>
      <c r="F753" s="60"/>
      <c r="G753" s="60"/>
      <c r="H753" s="60"/>
      <c r="I753" s="60"/>
      <c r="J753" s="8"/>
      <c r="K753" s="61"/>
      <c r="L753" s="61"/>
      <c r="M753" s="61"/>
      <c r="N753" s="61"/>
      <c r="O753" s="61"/>
      <c r="P753" s="62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9">
      <c r="A754" s="11"/>
      <c r="B754" s="60"/>
      <c r="C754" s="60"/>
      <c r="D754" s="60"/>
      <c r="E754" s="60"/>
      <c r="F754" s="60"/>
      <c r="G754" s="60"/>
      <c r="H754" s="60"/>
      <c r="I754" s="60"/>
      <c r="J754" s="8"/>
      <c r="K754" s="61"/>
      <c r="L754" s="61"/>
      <c r="M754" s="61"/>
      <c r="N754" s="61"/>
      <c r="O754" s="61"/>
      <c r="P754" s="62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9">
      <c r="A755" s="11"/>
      <c r="B755" s="60"/>
      <c r="C755" s="60"/>
      <c r="D755" s="60"/>
      <c r="E755" s="60"/>
      <c r="F755" s="60"/>
      <c r="G755" s="60"/>
      <c r="H755" s="60"/>
      <c r="I755" s="60"/>
      <c r="J755" s="8"/>
      <c r="K755" s="61"/>
      <c r="L755" s="61"/>
      <c r="M755" s="61"/>
      <c r="N755" s="61"/>
      <c r="O755" s="61"/>
      <c r="P755" s="62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9">
      <c r="A756" s="11"/>
      <c r="B756" s="60"/>
      <c r="C756" s="60"/>
      <c r="D756" s="60"/>
      <c r="E756" s="60"/>
      <c r="F756" s="60"/>
      <c r="G756" s="60"/>
      <c r="H756" s="60"/>
      <c r="I756" s="60"/>
      <c r="J756" s="8"/>
      <c r="K756" s="61"/>
      <c r="L756" s="61"/>
      <c r="M756" s="61"/>
      <c r="N756" s="61"/>
      <c r="O756" s="61"/>
      <c r="P756" s="62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9">
      <c r="A757" s="11"/>
      <c r="B757" s="60"/>
      <c r="C757" s="60"/>
      <c r="D757" s="60"/>
      <c r="E757" s="60"/>
      <c r="F757" s="60"/>
      <c r="G757" s="60"/>
      <c r="H757" s="60"/>
      <c r="I757" s="60"/>
      <c r="J757" s="8"/>
      <c r="K757" s="61"/>
      <c r="L757" s="61"/>
      <c r="M757" s="61"/>
      <c r="N757" s="61"/>
      <c r="O757" s="61"/>
      <c r="P757" s="62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9">
      <c r="A758" s="11"/>
      <c r="B758" s="60"/>
      <c r="C758" s="60"/>
      <c r="D758" s="60"/>
      <c r="E758" s="60"/>
      <c r="F758" s="60"/>
      <c r="G758" s="60"/>
      <c r="H758" s="60"/>
      <c r="I758" s="60"/>
      <c r="J758" s="8"/>
      <c r="K758" s="61"/>
      <c r="L758" s="61"/>
      <c r="M758" s="61"/>
      <c r="N758" s="61"/>
      <c r="O758" s="61"/>
      <c r="P758" s="62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9">
      <c r="A759" s="11"/>
      <c r="B759" s="60"/>
      <c r="C759" s="60"/>
      <c r="D759" s="60"/>
      <c r="E759" s="60"/>
      <c r="F759" s="60"/>
      <c r="G759" s="60"/>
      <c r="H759" s="60"/>
      <c r="I759" s="60"/>
      <c r="J759" s="8"/>
      <c r="K759" s="61"/>
      <c r="L759" s="61"/>
      <c r="M759" s="61"/>
      <c r="N759" s="61"/>
      <c r="O759" s="61"/>
      <c r="P759" s="62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9">
      <c r="A760" s="11"/>
      <c r="B760" s="60"/>
      <c r="C760" s="60"/>
      <c r="D760" s="60"/>
      <c r="E760" s="60"/>
      <c r="F760" s="60"/>
      <c r="G760" s="60"/>
      <c r="H760" s="60"/>
      <c r="I760" s="60"/>
      <c r="J760" s="8"/>
      <c r="K760" s="61"/>
      <c r="L760" s="61"/>
      <c r="M760" s="61"/>
      <c r="N760" s="61"/>
      <c r="O760" s="61"/>
      <c r="P760" s="62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9">
      <c r="A761" s="11"/>
      <c r="B761" s="60"/>
      <c r="C761" s="60"/>
      <c r="D761" s="60"/>
      <c r="E761" s="60"/>
      <c r="F761" s="60"/>
      <c r="G761" s="60"/>
      <c r="H761" s="60"/>
      <c r="I761" s="60"/>
      <c r="J761" s="8"/>
      <c r="K761" s="61"/>
      <c r="L761" s="61"/>
      <c r="M761" s="61"/>
      <c r="N761" s="61"/>
      <c r="O761" s="61"/>
      <c r="P761" s="62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9">
      <c r="A762" s="11"/>
      <c r="B762" s="60"/>
      <c r="C762" s="60"/>
      <c r="D762" s="60"/>
      <c r="E762" s="60"/>
      <c r="F762" s="60"/>
      <c r="G762" s="60"/>
      <c r="H762" s="60"/>
      <c r="I762" s="60"/>
      <c r="J762" s="8"/>
      <c r="K762" s="61"/>
      <c r="L762" s="61"/>
      <c r="M762" s="61"/>
      <c r="N762" s="61"/>
      <c r="O762" s="61"/>
      <c r="P762" s="62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9">
      <c r="A763" s="11"/>
      <c r="B763" s="60"/>
      <c r="C763" s="60"/>
      <c r="D763" s="60"/>
      <c r="E763" s="60"/>
      <c r="F763" s="60"/>
      <c r="G763" s="60"/>
      <c r="H763" s="60"/>
      <c r="I763" s="60"/>
      <c r="J763" s="8"/>
      <c r="K763" s="61"/>
      <c r="L763" s="61"/>
      <c r="M763" s="61"/>
      <c r="N763" s="61"/>
      <c r="O763" s="61"/>
      <c r="P763" s="62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9">
      <c r="A764" s="11"/>
      <c r="B764" s="60"/>
      <c r="C764" s="60"/>
      <c r="D764" s="60"/>
      <c r="E764" s="60"/>
      <c r="F764" s="60"/>
      <c r="G764" s="60"/>
      <c r="H764" s="60"/>
      <c r="I764" s="60"/>
      <c r="J764" s="8"/>
      <c r="K764" s="61"/>
      <c r="L764" s="61"/>
      <c r="M764" s="61"/>
      <c r="N764" s="61"/>
      <c r="O764" s="61"/>
      <c r="P764" s="62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9">
      <c r="A765" s="11"/>
      <c r="B765" s="60"/>
      <c r="C765" s="60"/>
      <c r="D765" s="60"/>
      <c r="E765" s="60"/>
      <c r="F765" s="60"/>
      <c r="G765" s="60"/>
      <c r="H765" s="60"/>
      <c r="I765" s="60"/>
      <c r="J765" s="8"/>
      <c r="K765" s="61"/>
      <c r="L765" s="61"/>
      <c r="M765" s="61"/>
      <c r="N765" s="61"/>
      <c r="O765" s="61"/>
      <c r="P765" s="62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9">
      <c r="A766" s="11"/>
      <c r="B766" s="60"/>
      <c r="C766" s="60"/>
      <c r="D766" s="60"/>
      <c r="E766" s="60"/>
      <c r="F766" s="60"/>
      <c r="G766" s="60"/>
      <c r="H766" s="60"/>
      <c r="I766" s="60"/>
      <c r="J766" s="8"/>
      <c r="K766" s="61"/>
      <c r="L766" s="61"/>
      <c r="M766" s="61"/>
      <c r="N766" s="61"/>
      <c r="O766" s="61"/>
      <c r="P766" s="62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9">
      <c r="A767" s="11"/>
      <c r="B767" s="60"/>
      <c r="C767" s="60"/>
      <c r="D767" s="60"/>
      <c r="E767" s="60"/>
      <c r="F767" s="60"/>
      <c r="G767" s="60"/>
      <c r="H767" s="60"/>
      <c r="I767" s="60"/>
      <c r="J767" s="8"/>
      <c r="K767" s="61"/>
      <c r="L767" s="61"/>
      <c r="M767" s="61"/>
      <c r="N767" s="61"/>
      <c r="O767" s="61"/>
      <c r="P767" s="62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9">
      <c r="A768" s="11"/>
      <c r="B768" s="60"/>
      <c r="C768" s="60"/>
      <c r="D768" s="60"/>
      <c r="E768" s="60"/>
      <c r="F768" s="60"/>
      <c r="G768" s="60"/>
      <c r="H768" s="60"/>
      <c r="I768" s="60"/>
      <c r="J768" s="8"/>
      <c r="K768" s="61"/>
      <c r="L768" s="61"/>
      <c r="M768" s="61"/>
      <c r="N768" s="61"/>
      <c r="O768" s="61"/>
      <c r="P768" s="62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9">
      <c r="A769" s="11"/>
      <c r="B769" s="60"/>
      <c r="C769" s="60"/>
      <c r="D769" s="60"/>
      <c r="E769" s="60"/>
      <c r="F769" s="60"/>
      <c r="G769" s="60"/>
      <c r="H769" s="60"/>
      <c r="I769" s="60"/>
      <c r="J769" s="8"/>
      <c r="K769" s="61"/>
      <c r="L769" s="61"/>
      <c r="M769" s="61"/>
      <c r="N769" s="61"/>
      <c r="O769" s="61"/>
      <c r="P769" s="62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9">
      <c r="A770" s="11"/>
      <c r="B770" s="60"/>
      <c r="C770" s="60"/>
      <c r="D770" s="60"/>
      <c r="E770" s="60"/>
      <c r="F770" s="60"/>
      <c r="G770" s="60"/>
      <c r="H770" s="60"/>
      <c r="I770" s="60"/>
      <c r="J770" s="8"/>
      <c r="K770" s="61"/>
      <c r="L770" s="61"/>
      <c r="M770" s="61"/>
      <c r="N770" s="61"/>
      <c r="O770" s="61"/>
      <c r="P770" s="62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9">
      <c r="A771" s="11"/>
      <c r="B771" s="60"/>
      <c r="C771" s="60"/>
      <c r="D771" s="60"/>
      <c r="E771" s="60"/>
      <c r="F771" s="60"/>
      <c r="G771" s="60"/>
      <c r="H771" s="60"/>
      <c r="I771" s="60"/>
      <c r="J771" s="8"/>
      <c r="K771" s="61"/>
      <c r="L771" s="61"/>
      <c r="M771" s="61"/>
      <c r="N771" s="61"/>
      <c r="O771" s="61"/>
      <c r="P771" s="62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9">
      <c r="A772" s="11"/>
      <c r="B772" s="60"/>
      <c r="C772" s="60"/>
      <c r="D772" s="60"/>
      <c r="E772" s="60"/>
      <c r="F772" s="60"/>
      <c r="G772" s="60"/>
      <c r="H772" s="60"/>
      <c r="I772" s="60"/>
      <c r="J772" s="8"/>
      <c r="K772" s="61"/>
      <c r="L772" s="61"/>
      <c r="M772" s="61"/>
      <c r="N772" s="61"/>
      <c r="O772" s="61"/>
      <c r="P772" s="62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9">
      <c r="A773" s="11"/>
      <c r="B773" s="60"/>
      <c r="C773" s="60"/>
      <c r="D773" s="60"/>
      <c r="E773" s="60"/>
      <c r="F773" s="60"/>
      <c r="G773" s="60"/>
      <c r="H773" s="60"/>
      <c r="I773" s="60"/>
      <c r="J773" s="8"/>
      <c r="K773" s="61"/>
      <c r="L773" s="61"/>
      <c r="M773" s="61"/>
      <c r="N773" s="61"/>
      <c r="O773" s="61"/>
      <c r="P773" s="62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9">
      <c r="A774" s="11"/>
      <c r="B774" s="60"/>
      <c r="C774" s="60"/>
      <c r="D774" s="60"/>
      <c r="E774" s="60"/>
      <c r="F774" s="60"/>
      <c r="G774" s="60"/>
      <c r="H774" s="60"/>
      <c r="I774" s="60"/>
      <c r="J774" s="8"/>
      <c r="K774" s="61"/>
      <c r="L774" s="61"/>
      <c r="M774" s="61"/>
      <c r="N774" s="61"/>
      <c r="O774" s="61"/>
      <c r="P774" s="62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9">
      <c r="A775" s="11"/>
      <c r="B775" s="60"/>
      <c r="C775" s="60"/>
      <c r="D775" s="60"/>
      <c r="E775" s="60"/>
      <c r="F775" s="60"/>
      <c r="G775" s="60"/>
      <c r="H775" s="60"/>
      <c r="I775" s="60"/>
      <c r="J775" s="8"/>
      <c r="K775" s="61"/>
      <c r="L775" s="61"/>
      <c r="M775" s="61"/>
      <c r="N775" s="61"/>
      <c r="O775" s="61"/>
      <c r="P775" s="62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9">
      <c r="A776" s="11"/>
      <c r="B776" s="60"/>
      <c r="C776" s="60"/>
      <c r="D776" s="60"/>
      <c r="E776" s="60"/>
      <c r="F776" s="60"/>
      <c r="G776" s="60"/>
      <c r="H776" s="60"/>
      <c r="I776" s="60"/>
      <c r="J776" s="8"/>
      <c r="K776" s="61"/>
      <c r="L776" s="61"/>
      <c r="M776" s="61"/>
      <c r="N776" s="61"/>
      <c r="O776" s="61"/>
      <c r="P776" s="62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9">
      <c r="A777" s="11"/>
      <c r="B777" s="60"/>
      <c r="C777" s="60"/>
      <c r="D777" s="60"/>
      <c r="E777" s="60"/>
      <c r="F777" s="60"/>
      <c r="G777" s="60"/>
      <c r="H777" s="60"/>
      <c r="I777" s="60"/>
      <c r="J777" s="8"/>
      <c r="K777" s="61"/>
      <c r="L777" s="61"/>
      <c r="M777" s="61"/>
      <c r="N777" s="61"/>
      <c r="O777" s="61"/>
      <c r="P777" s="62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9">
      <c r="A778" s="11"/>
      <c r="B778" s="60"/>
      <c r="C778" s="60"/>
      <c r="D778" s="60"/>
      <c r="E778" s="60"/>
      <c r="F778" s="60"/>
      <c r="G778" s="60"/>
      <c r="H778" s="60"/>
      <c r="I778" s="60"/>
      <c r="J778" s="8"/>
      <c r="K778" s="61"/>
      <c r="L778" s="61"/>
      <c r="M778" s="61"/>
      <c r="N778" s="61"/>
      <c r="O778" s="61"/>
      <c r="P778" s="62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9">
      <c r="A779" s="11"/>
      <c r="B779" s="60"/>
      <c r="C779" s="60"/>
      <c r="D779" s="60"/>
      <c r="E779" s="60"/>
      <c r="F779" s="60"/>
      <c r="G779" s="60"/>
      <c r="H779" s="60"/>
      <c r="I779" s="60"/>
      <c r="J779" s="8"/>
      <c r="K779" s="61"/>
      <c r="L779" s="61"/>
      <c r="M779" s="61"/>
      <c r="N779" s="61"/>
      <c r="O779" s="61"/>
      <c r="P779" s="62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9">
      <c r="A780" s="11"/>
      <c r="B780" s="60"/>
      <c r="C780" s="60"/>
      <c r="D780" s="60"/>
      <c r="E780" s="60"/>
      <c r="F780" s="60"/>
      <c r="G780" s="60"/>
      <c r="H780" s="60"/>
      <c r="I780" s="60"/>
      <c r="J780" s="8"/>
      <c r="K780" s="61"/>
      <c r="L780" s="61"/>
      <c r="M780" s="61"/>
      <c r="N780" s="61"/>
      <c r="O780" s="61"/>
      <c r="P780" s="62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9">
      <c r="A781" s="11"/>
      <c r="B781" s="60"/>
      <c r="C781" s="60"/>
      <c r="D781" s="60"/>
      <c r="E781" s="60"/>
      <c r="F781" s="60"/>
      <c r="G781" s="60"/>
      <c r="H781" s="60"/>
      <c r="I781" s="60"/>
      <c r="J781" s="8"/>
      <c r="K781" s="61"/>
      <c r="L781" s="61"/>
      <c r="M781" s="61"/>
      <c r="N781" s="61"/>
      <c r="O781" s="61"/>
      <c r="P781" s="62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9">
      <c r="A782" s="11"/>
      <c r="B782" s="60"/>
      <c r="C782" s="60"/>
      <c r="D782" s="60"/>
      <c r="E782" s="60"/>
      <c r="F782" s="60"/>
      <c r="G782" s="60"/>
      <c r="H782" s="60"/>
      <c r="I782" s="60"/>
      <c r="J782" s="8"/>
      <c r="K782" s="61"/>
      <c r="L782" s="61"/>
      <c r="M782" s="61"/>
      <c r="N782" s="61"/>
      <c r="O782" s="61"/>
      <c r="P782" s="62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9">
      <c r="A783" s="11"/>
      <c r="B783" s="60"/>
      <c r="C783" s="60"/>
      <c r="D783" s="60"/>
      <c r="E783" s="60"/>
      <c r="F783" s="60"/>
      <c r="G783" s="60"/>
      <c r="H783" s="60"/>
      <c r="I783" s="60"/>
      <c r="J783" s="8"/>
      <c r="K783" s="61"/>
      <c r="L783" s="61"/>
      <c r="M783" s="61"/>
      <c r="N783" s="61"/>
      <c r="O783" s="61"/>
      <c r="P783" s="62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9">
      <c r="A784" s="11"/>
      <c r="B784" s="60"/>
      <c r="C784" s="60"/>
      <c r="D784" s="60"/>
      <c r="E784" s="60"/>
      <c r="F784" s="60"/>
      <c r="G784" s="60"/>
      <c r="H784" s="60"/>
      <c r="I784" s="60"/>
      <c r="J784" s="8"/>
      <c r="K784" s="61"/>
      <c r="L784" s="61"/>
      <c r="M784" s="61"/>
      <c r="N784" s="61"/>
      <c r="O784" s="61"/>
      <c r="P784" s="62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9">
      <c r="A785" s="11"/>
      <c r="B785" s="60"/>
      <c r="C785" s="60"/>
      <c r="D785" s="60"/>
      <c r="E785" s="60"/>
      <c r="F785" s="60"/>
      <c r="G785" s="60"/>
      <c r="H785" s="60"/>
      <c r="I785" s="60"/>
      <c r="J785" s="8"/>
      <c r="K785" s="61"/>
      <c r="L785" s="61"/>
      <c r="M785" s="61"/>
      <c r="N785" s="61"/>
      <c r="O785" s="61"/>
      <c r="P785" s="62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9">
      <c r="A786" s="11"/>
      <c r="B786" s="60"/>
      <c r="C786" s="60"/>
      <c r="D786" s="60"/>
      <c r="E786" s="60"/>
      <c r="F786" s="60"/>
      <c r="G786" s="60"/>
      <c r="H786" s="60"/>
      <c r="I786" s="60"/>
      <c r="J786" s="8"/>
      <c r="K786" s="61"/>
      <c r="L786" s="61"/>
      <c r="M786" s="61"/>
      <c r="N786" s="61"/>
      <c r="O786" s="61"/>
      <c r="P786" s="62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9">
      <c r="A787" s="11"/>
      <c r="B787" s="60"/>
      <c r="C787" s="60"/>
      <c r="D787" s="60"/>
      <c r="E787" s="60"/>
      <c r="F787" s="60"/>
      <c r="G787" s="60"/>
      <c r="H787" s="60"/>
      <c r="I787" s="60"/>
      <c r="J787" s="8"/>
      <c r="K787" s="61"/>
      <c r="L787" s="61"/>
      <c r="M787" s="61"/>
      <c r="N787" s="61"/>
      <c r="O787" s="61"/>
      <c r="P787" s="62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9">
      <c r="A788" s="11"/>
      <c r="B788" s="60"/>
      <c r="C788" s="60"/>
      <c r="D788" s="60"/>
      <c r="E788" s="60"/>
      <c r="F788" s="60"/>
      <c r="G788" s="60"/>
      <c r="H788" s="60"/>
      <c r="I788" s="60"/>
      <c r="J788" s="8"/>
      <c r="K788" s="61"/>
      <c r="L788" s="61"/>
      <c r="M788" s="61"/>
      <c r="N788" s="61"/>
      <c r="O788" s="61"/>
      <c r="P788" s="62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9">
      <c r="A789" s="11"/>
      <c r="B789" s="60"/>
      <c r="C789" s="60"/>
      <c r="D789" s="60"/>
      <c r="E789" s="60"/>
      <c r="F789" s="60"/>
      <c r="G789" s="60"/>
      <c r="H789" s="60"/>
      <c r="I789" s="60"/>
      <c r="J789" s="8"/>
      <c r="K789" s="61"/>
      <c r="L789" s="61"/>
      <c r="M789" s="61"/>
      <c r="N789" s="61"/>
      <c r="O789" s="61"/>
      <c r="P789" s="62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9">
      <c r="A790" s="11"/>
      <c r="B790" s="60"/>
      <c r="C790" s="60"/>
      <c r="D790" s="60"/>
      <c r="E790" s="60"/>
      <c r="F790" s="60"/>
      <c r="G790" s="60"/>
      <c r="H790" s="60"/>
      <c r="I790" s="60"/>
      <c r="J790" s="8"/>
      <c r="K790" s="61"/>
      <c r="L790" s="61"/>
      <c r="M790" s="61"/>
      <c r="N790" s="61"/>
      <c r="O790" s="61"/>
      <c r="P790" s="62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9">
      <c r="A791" s="11"/>
      <c r="B791" s="60"/>
      <c r="C791" s="60"/>
      <c r="D791" s="60"/>
      <c r="E791" s="60"/>
      <c r="F791" s="60"/>
      <c r="G791" s="60"/>
      <c r="H791" s="60"/>
      <c r="I791" s="60"/>
      <c r="J791" s="8"/>
      <c r="K791" s="61"/>
      <c r="L791" s="61"/>
      <c r="M791" s="61"/>
      <c r="N791" s="61"/>
      <c r="O791" s="61"/>
      <c r="P791" s="62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9">
      <c r="A792" s="11"/>
      <c r="B792" s="60"/>
      <c r="C792" s="60"/>
      <c r="D792" s="60"/>
      <c r="E792" s="60"/>
      <c r="F792" s="60"/>
      <c r="G792" s="60"/>
      <c r="H792" s="60"/>
      <c r="I792" s="60"/>
      <c r="J792" s="8"/>
      <c r="K792" s="61"/>
      <c r="L792" s="61"/>
      <c r="M792" s="61"/>
      <c r="N792" s="61"/>
      <c r="O792" s="61"/>
      <c r="P792" s="62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9">
      <c r="A793" s="11"/>
      <c r="B793" s="60"/>
      <c r="C793" s="60"/>
      <c r="D793" s="60"/>
      <c r="E793" s="60"/>
      <c r="F793" s="60"/>
      <c r="G793" s="60"/>
      <c r="H793" s="60"/>
      <c r="I793" s="60"/>
      <c r="J793" s="8"/>
      <c r="K793" s="61"/>
      <c r="L793" s="61"/>
      <c r="M793" s="61"/>
      <c r="N793" s="61"/>
      <c r="O793" s="61"/>
      <c r="P793" s="62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9">
      <c r="A794" s="11"/>
      <c r="B794" s="60"/>
      <c r="C794" s="60"/>
      <c r="D794" s="60"/>
      <c r="E794" s="60"/>
      <c r="F794" s="60"/>
      <c r="G794" s="60"/>
      <c r="H794" s="60"/>
      <c r="I794" s="60"/>
      <c r="J794" s="8"/>
      <c r="K794" s="61"/>
      <c r="L794" s="61"/>
      <c r="M794" s="61"/>
      <c r="N794" s="61"/>
      <c r="O794" s="61"/>
      <c r="P794" s="62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9">
      <c r="A795" s="11"/>
      <c r="B795" s="60"/>
      <c r="C795" s="60"/>
      <c r="D795" s="60"/>
      <c r="E795" s="60"/>
      <c r="F795" s="60"/>
      <c r="G795" s="60"/>
      <c r="H795" s="60"/>
      <c r="I795" s="60"/>
      <c r="J795" s="8"/>
      <c r="K795" s="61"/>
      <c r="L795" s="61"/>
      <c r="M795" s="61"/>
      <c r="N795" s="61"/>
      <c r="O795" s="61"/>
      <c r="P795" s="62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9">
      <c r="A796" s="11"/>
      <c r="B796" s="60"/>
      <c r="C796" s="60"/>
      <c r="D796" s="60"/>
      <c r="E796" s="60"/>
      <c r="F796" s="60"/>
      <c r="G796" s="60"/>
      <c r="H796" s="60"/>
      <c r="I796" s="60"/>
      <c r="J796" s="8"/>
      <c r="K796" s="61"/>
      <c r="L796" s="61"/>
      <c r="M796" s="61"/>
      <c r="N796" s="61"/>
      <c r="O796" s="61"/>
      <c r="P796" s="62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9">
      <c r="A797" s="11"/>
      <c r="B797" s="60"/>
      <c r="C797" s="60"/>
      <c r="D797" s="60"/>
      <c r="E797" s="60"/>
      <c r="F797" s="60"/>
      <c r="G797" s="60"/>
      <c r="H797" s="60"/>
      <c r="I797" s="60"/>
      <c r="J797" s="8"/>
      <c r="K797" s="61"/>
      <c r="L797" s="61"/>
      <c r="M797" s="61"/>
      <c r="N797" s="61"/>
      <c r="O797" s="61"/>
      <c r="P797" s="62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9">
      <c r="A798" s="11"/>
      <c r="B798" s="60"/>
      <c r="C798" s="60"/>
      <c r="D798" s="60"/>
      <c r="E798" s="60"/>
      <c r="F798" s="60"/>
      <c r="G798" s="60"/>
      <c r="H798" s="60"/>
      <c r="I798" s="60"/>
      <c r="J798" s="8"/>
      <c r="K798" s="61"/>
      <c r="L798" s="61"/>
      <c r="M798" s="61"/>
      <c r="N798" s="61"/>
      <c r="O798" s="61"/>
      <c r="P798" s="62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9">
      <c r="A799" s="11"/>
      <c r="B799" s="60"/>
      <c r="C799" s="60"/>
      <c r="D799" s="60"/>
      <c r="E799" s="60"/>
      <c r="F799" s="60"/>
      <c r="G799" s="60"/>
      <c r="H799" s="60"/>
      <c r="I799" s="60"/>
      <c r="J799" s="8"/>
      <c r="K799" s="61"/>
      <c r="L799" s="61"/>
      <c r="M799" s="61"/>
      <c r="N799" s="61"/>
      <c r="O799" s="61"/>
      <c r="P799" s="62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9">
      <c r="A800" s="11"/>
      <c r="B800" s="60"/>
      <c r="C800" s="60"/>
      <c r="D800" s="60"/>
      <c r="E800" s="60"/>
      <c r="F800" s="60"/>
      <c r="G800" s="60"/>
      <c r="H800" s="60"/>
      <c r="I800" s="60"/>
      <c r="J800" s="8"/>
      <c r="K800" s="61"/>
      <c r="L800" s="61"/>
      <c r="M800" s="61"/>
      <c r="N800" s="61"/>
      <c r="O800" s="61"/>
      <c r="P800" s="62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9">
      <c r="A801" s="11"/>
      <c r="B801" s="60"/>
      <c r="C801" s="60"/>
      <c r="D801" s="60"/>
      <c r="E801" s="60"/>
      <c r="F801" s="60"/>
      <c r="G801" s="60"/>
      <c r="H801" s="60"/>
      <c r="I801" s="60"/>
      <c r="J801" s="8"/>
      <c r="K801" s="61"/>
      <c r="L801" s="61"/>
      <c r="M801" s="61"/>
      <c r="N801" s="61"/>
      <c r="O801" s="61"/>
      <c r="P801" s="62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9">
      <c r="A802" s="11"/>
      <c r="B802" s="60"/>
      <c r="C802" s="60"/>
      <c r="D802" s="60"/>
      <c r="E802" s="60"/>
      <c r="F802" s="60"/>
      <c r="G802" s="60"/>
      <c r="H802" s="60"/>
      <c r="I802" s="60"/>
      <c r="J802" s="8"/>
      <c r="K802" s="61"/>
      <c r="L802" s="61"/>
      <c r="M802" s="61"/>
      <c r="N802" s="61"/>
      <c r="O802" s="61"/>
      <c r="P802" s="62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9">
      <c r="A803" s="11"/>
      <c r="B803" s="60"/>
      <c r="C803" s="60"/>
      <c r="D803" s="60"/>
      <c r="E803" s="60"/>
      <c r="F803" s="60"/>
      <c r="G803" s="60"/>
      <c r="H803" s="60"/>
      <c r="I803" s="60"/>
      <c r="J803" s="8"/>
      <c r="K803" s="61"/>
      <c r="L803" s="61"/>
      <c r="M803" s="61"/>
      <c r="N803" s="61"/>
      <c r="O803" s="61"/>
      <c r="P803" s="62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9">
      <c r="A804" s="11"/>
      <c r="B804" s="60"/>
      <c r="C804" s="60"/>
      <c r="D804" s="60"/>
      <c r="E804" s="60"/>
      <c r="F804" s="60"/>
      <c r="G804" s="60"/>
      <c r="H804" s="60"/>
      <c r="I804" s="60"/>
      <c r="J804" s="8"/>
      <c r="K804" s="61"/>
      <c r="L804" s="61"/>
      <c r="M804" s="61"/>
      <c r="N804" s="61"/>
      <c r="O804" s="61"/>
      <c r="P804" s="62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9">
      <c r="A805" s="11"/>
      <c r="B805" s="60"/>
      <c r="C805" s="60"/>
      <c r="D805" s="60"/>
      <c r="E805" s="60"/>
      <c r="F805" s="60"/>
      <c r="G805" s="60"/>
      <c r="H805" s="60"/>
      <c r="I805" s="60"/>
      <c r="J805" s="8"/>
      <c r="K805" s="61"/>
      <c r="L805" s="61"/>
      <c r="M805" s="61"/>
      <c r="N805" s="61"/>
      <c r="O805" s="61"/>
      <c r="P805" s="62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9">
      <c r="A806" s="11"/>
      <c r="B806" s="60"/>
      <c r="C806" s="60"/>
      <c r="D806" s="60"/>
      <c r="E806" s="60"/>
      <c r="F806" s="60"/>
      <c r="G806" s="60"/>
      <c r="H806" s="60"/>
      <c r="I806" s="60"/>
      <c r="J806" s="8"/>
      <c r="K806" s="61"/>
      <c r="L806" s="61"/>
      <c r="M806" s="61"/>
      <c r="N806" s="61"/>
      <c r="O806" s="61"/>
      <c r="P806" s="62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9">
      <c r="A807" s="11"/>
      <c r="B807" s="60"/>
      <c r="C807" s="60"/>
      <c r="D807" s="60"/>
      <c r="E807" s="60"/>
      <c r="F807" s="60"/>
      <c r="G807" s="60"/>
      <c r="H807" s="60"/>
      <c r="I807" s="60"/>
      <c r="J807" s="8"/>
      <c r="K807" s="61"/>
      <c r="L807" s="61"/>
      <c r="M807" s="61"/>
      <c r="N807" s="61"/>
      <c r="O807" s="61"/>
      <c r="P807" s="62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9">
      <c r="A808" s="11"/>
      <c r="B808" s="60"/>
      <c r="C808" s="60"/>
      <c r="D808" s="60"/>
      <c r="E808" s="60"/>
      <c r="F808" s="60"/>
      <c r="G808" s="60"/>
      <c r="H808" s="60"/>
      <c r="I808" s="60"/>
      <c r="J808" s="8"/>
      <c r="K808" s="61"/>
      <c r="L808" s="61"/>
      <c r="M808" s="61"/>
      <c r="N808" s="61"/>
      <c r="O808" s="61"/>
      <c r="P808" s="62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9">
      <c r="A809" s="11"/>
      <c r="B809" s="60"/>
      <c r="C809" s="60"/>
      <c r="D809" s="60"/>
      <c r="E809" s="60"/>
      <c r="F809" s="60"/>
      <c r="G809" s="60"/>
      <c r="H809" s="60"/>
      <c r="I809" s="60"/>
      <c r="J809" s="8"/>
      <c r="K809" s="61"/>
      <c r="L809" s="61"/>
      <c r="M809" s="61"/>
      <c r="N809" s="61"/>
      <c r="O809" s="61"/>
      <c r="P809" s="62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9">
      <c r="A810" s="11"/>
      <c r="B810" s="60"/>
      <c r="C810" s="60"/>
      <c r="D810" s="60"/>
      <c r="E810" s="60"/>
      <c r="F810" s="60"/>
      <c r="G810" s="60"/>
      <c r="H810" s="60"/>
      <c r="I810" s="60"/>
      <c r="J810" s="8"/>
      <c r="K810" s="61"/>
      <c r="L810" s="61"/>
      <c r="M810" s="61"/>
      <c r="N810" s="61"/>
      <c r="O810" s="61"/>
      <c r="P810" s="62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9">
      <c r="A811" s="11"/>
      <c r="B811" s="60"/>
      <c r="C811" s="60"/>
      <c r="D811" s="60"/>
      <c r="E811" s="60"/>
      <c r="F811" s="60"/>
      <c r="G811" s="60"/>
      <c r="H811" s="60"/>
      <c r="I811" s="60"/>
      <c r="J811" s="8"/>
      <c r="K811" s="61"/>
      <c r="L811" s="61"/>
      <c r="M811" s="61"/>
      <c r="N811" s="61"/>
      <c r="O811" s="61"/>
      <c r="P811" s="62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9">
      <c r="A812" s="11"/>
      <c r="B812" s="60"/>
      <c r="C812" s="60"/>
      <c r="D812" s="60"/>
      <c r="E812" s="60"/>
      <c r="F812" s="60"/>
      <c r="G812" s="60"/>
      <c r="H812" s="60"/>
      <c r="I812" s="60"/>
      <c r="J812" s="8"/>
      <c r="K812" s="61"/>
      <c r="L812" s="61"/>
      <c r="M812" s="61"/>
      <c r="N812" s="61"/>
      <c r="O812" s="61"/>
      <c r="P812" s="62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9">
      <c r="A813" s="11"/>
      <c r="B813" s="60"/>
      <c r="C813" s="60"/>
      <c r="D813" s="60"/>
      <c r="E813" s="60"/>
      <c r="F813" s="60"/>
      <c r="G813" s="60"/>
      <c r="H813" s="60"/>
      <c r="I813" s="60"/>
      <c r="J813" s="8"/>
      <c r="K813" s="61"/>
      <c r="L813" s="61"/>
      <c r="M813" s="61"/>
      <c r="N813" s="61"/>
      <c r="O813" s="61"/>
      <c r="P813" s="62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9">
      <c r="A814" s="11"/>
      <c r="B814" s="60"/>
      <c r="C814" s="60"/>
      <c r="D814" s="60"/>
      <c r="E814" s="60"/>
      <c r="F814" s="60"/>
      <c r="G814" s="60"/>
      <c r="H814" s="60"/>
      <c r="I814" s="60"/>
      <c r="J814" s="8"/>
      <c r="K814" s="61"/>
      <c r="L814" s="61"/>
      <c r="M814" s="61"/>
      <c r="N814" s="61"/>
      <c r="O814" s="61"/>
      <c r="P814" s="62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9">
      <c r="A815" s="11"/>
      <c r="B815" s="60"/>
      <c r="C815" s="60"/>
      <c r="D815" s="60"/>
      <c r="E815" s="60"/>
      <c r="F815" s="60"/>
      <c r="G815" s="60"/>
      <c r="H815" s="60"/>
      <c r="I815" s="60"/>
      <c r="J815" s="8"/>
      <c r="K815" s="61"/>
      <c r="L815" s="61"/>
      <c r="M815" s="61"/>
      <c r="N815" s="61"/>
      <c r="O815" s="61"/>
      <c r="P815" s="62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9">
      <c r="A816" s="11"/>
      <c r="B816" s="60"/>
      <c r="C816" s="60"/>
      <c r="D816" s="60"/>
      <c r="E816" s="60"/>
      <c r="F816" s="60"/>
      <c r="G816" s="60"/>
      <c r="H816" s="60"/>
      <c r="I816" s="60"/>
      <c r="J816" s="8"/>
      <c r="K816" s="61"/>
      <c r="L816" s="61"/>
      <c r="M816" s="61"/>
      <c r="N816" s="61"/>
      <c r="O816" s="61"/>
      <c r="P816" s="62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9">
      <c r="A817" s="11"/>
      <c r="B817" s="60"/>
      <c r="C817" s="60"/>
      <c r="D817" s="60"/>
      <c r="E817" s="60"/>
      <c r="F817" s="60"/>
      <c r="G817" s="60"/>
      <c r="H817" s="60"/>
      <c r="I817" s="60"/>
      <c r="J817" s="8"/>
      <c r="K817" s="61"/>
      <c r="L817" s="61"/>
      <c r="M817" s="61"/>
      <c r="N817" s="61"/>
      <c r="O817" s="61"/>
      <c r="P817" s="62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9">
      <c r="A818" s="11"/>
      <c r="B818" s="60"/>
      <c r="C818" s="60"/>
      <c r="D818" s="60"/>
      <c r="E818" s="60"/>
      <c r="F818" s="60"/>
      <c r="G818" s="60"/>
      <c r="H818" s="60"/>
      <c r="I818" s="60"/>
      <c r="J818" s="8"/>
      <c r="K818" s="61"/>
      <c r="L818" s="61"/>
      <c r="M818" s="61"/>
      <c r="N818" s="61"/>
      <c r="O818" s="61"/>
      <c r="P818" s="62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9">
      <c r="A819" s="11"/>
      <c r="B819" s="60"/>
      <c r="C819" s="60"/>
      <c r="D819" s="60"/>
      <c r="E819" s="60"/>
      <c r="F819" s="60"/>
      <c r="G819" s="60"/>
      <c r="H819" s="60"/>
      <c r="I819" s="60"/>
      <c r="J819" s="8"/>
      <c r="K819" s="61"/>
      <c r="L819" s="61"/>
      <c r="M819" s="61"/>
      <c r="N819" s="61"/>
      <c r="O819" s="61"/>
      <c r="P819" s="62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9">
      <c r="A820" s="11"/>
      <c r="B820" s="60"/>
      <c r="C820" s="60"/>
      <c r="D820" s="60"/>
      <c r="E820" s="60"/>
      <c r="F820" s="60"/>
      <c r="G820" s="60"/>
      <c r="H820" s="60"/>
      <c r="I820" s="60"/>
      <c r="J820" s="8"/>
      <c r="K820" s="61"/>
      <c r="L820" s="61"/>
      <c r="M820" s="61"/>
      <c r="N820" s="61"/>
      <c r="O820" s="61"/>
      <c r="P820" s="62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9">
      <c r="A821" s="11"/>
      <c r="B821" s="60"/>
      <c r="C821" s="60"/>
      <c r="D821" s="60"/>
      <c r="E821" s="60"/>
      <c r="F821" s="60"/>
      <c r="G821" s="60"/>
      <c r="H821" s="60"/>
      <c r="I821" s="60"/>
      <c r="J821" s="8"/>
      <c r="K821" s="61"/>
      <c r="L821" s="61"/>
      <c r="M821" s="61"/>
      <c r="N821" s="61"/>
      <c r="O821" s="61"/>
      <c r="P821" s="62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9">
      <c r="A822" s="11"/>
      <c r="B822" s="60"/>
      <c r="C822" s="60"/>
      <c r="D822" s="60"/>
      <c r="E822" s="60"/>
      <c r="F822" s="60"/>
      <c r="G822" s="60"/>
      <c r="H822" s="60"/>
      <c r="I822" s="60"/>
      <c r="J822" s="8"/>
      <c r="K822" s="61"/>
      <c r="L822" s="61"/>
      <c r="M822" s="61"/>
      <c r="N822" s="61"/>
      <c r="O822" s="61"/>
      <c r="P822" s="62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9">
      <c r="A823" s="11"/>
      <c r="B823" s="60"/>
      <c r="C823" s="60"/>
      <c r="D823" s="60"/>
      <c r="E823" s="60"/>
      <c r="F823" s="60"/>
      <c r="G823" s="60"/>
      <c r="H823" s="60"/>
      <c r="I823" s="60"/>
      <c r="J823" s="8"/>
      <c r="K823" s="61"/>
      <c r="L823" s="61"/>
      <c r="M823" s="61"/>
      <c r="N823" s="61"/>
      <c r="O823" s="61"/>
      <c r="P823" s="62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9">
      <c r="A824" s="11"/>
      <c r="B824" s="60"/>
      <c r="C824" s="60"/>
      <c r="D824" s="60"/>
      <c r="E824" s="60"/>
      <c r="F824" s="60"/>
      <c r="G824" s="60"/>
      <c r="H824" s="60"/>
      <c r="I824" s="60"/>
      <c r="J824" s="8"/>
      <c r="K824" s="61"/>
      <c r="L824" s="61"/>
      <c r="M824" s="61"/>
      <c r="N824" s="61"/>
      <c r="O824" s="61"/>
      <c r="P824" s="62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9">
      <c r="A825" s="11"/>
      <c r="B825" s="60"/>
      <c r="C825" s="60"/>
      <c r="D825" s="60"/>
      <c r="E825" s="60"/>
      <c r="F825" s="60"/>
      <c r="G825" s="60"/>
      <c r="H825" s="60"/>
      <c r="I825" s="60"/>
      <c r="J825" s="8"/>
      <c r="K825" s="61"/>
      <c r="L825" s="61"/>
      <c r="M825" s="61"/>
      <c r="N825" s="61"/>
      <c r="O825" s="61"/>
      <c r="P825" s="62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9">
      <c r="A826" s="11"/>
      <c r="B826" s="60"/>
      <c r="C826" s="60"/>
      <c r="D826" s="60"/>
      <c r="E826" s="60"/>
      <c r="F826" s="60"/>
      <c r="G826" s="60"/>
      <c r="H826" s="60"/>
      <c r="I826" s="60"/>
      <c r="J826" s="8"/>
      <c r="K826" s="61"/>
      <c r="L826" s="61"/>
      <c r="M826" s="61"/>
      <c r="N826" s="61"/>
      <c r="O826" s="61"/>
      <c r="P826" s="62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9">
      <c r="A827" s="11"/>
      <c r="B827" s="60"/>
      <c r="C827" s="60"/>
      <c r="D827" s="60"/>
      <c r="E827" s="60"/>
      <c r="F827" s="60"/>
      <c r="G827" s="60"/>
      <c r="H827" s="60"/>
      <c r="I827" s="60"/>
      <c r="J827" s="8"/>
      <c r="K827" s="61"/>
      <c r="L827" s="61"/>
      <c r="M827" s="61"/>
      <c r="N827" s="61"/>
      <c r="O827" s="61"/>
      <c r="P827" s="62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9">
      <c r="A828" s="11"/>
      <c r="B828" s="60"/>
      <c r="C828" s="60"/>
      <c r="D828" s="60"/>
      <c r="E828" s="60"/>
      <c r="F828" s="60"/>
      <c r="G828" s="60"/>
      <c r="H828" s="60"/>
      <c r="I828" s="60"/>
      <c r="J828" s="8"/>
      <c r="K828" s="61"/>
      <c r="L828" s="61"/>
      <c r="M828" s="61"/>
      <c r="N828" s="61"/>
      <c r="O828" s="61"/>
      <c r="P828" s="62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9">
      <c r="A829" s="11"/>
      <c r="B829" s="60"/>
      <c r="C829" s="60"/>
      <c r="D829" s="60"/>
      <c r="E829" s="60"/>
      <c r="F829" s="60"/>
      <c r="G829" s="60"/>
      <c r="H829" s="60"/>
      <c r="I829" s="60"/>
      <c r="J829" s="8"/>
      <c r="K829" s="61"/>
      <c r="L829" s="61"/>
      <c r="M829" s="61"/>
      <c r="N829" s="61"/>
      <c r="O829" s="61"/>
      <c r="P829" s="62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9">
      <c r="A830" s="11"/>
      <c r="B830" s="60"/>
      <c r="C830" s="60"/>
      <c r="D830" s="60"/>
      <c r="E830" s="60"/>
      <c r="F830" s="60"/>
      <c r="G830" s="60"/>
      <c r="H830" s="60"/>
      <c r="I830" s="60"/>
      <c r="J830" s="8"/>
      <c r="K830" s="61"/>
      <c r="L830" s="61"/>
      <c r="M830" s="61"/>
      <c r="N830" s="61"/>
      <c r="O830" s="61"/>
      <c r="P830" s="62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9">
      <c r="A831" s="11"/>
      <c r="B831" s="60"/>
      <c r="C831" s="60"/>
      <c r="D831" s="60"/>
      <c r="E831" s="60"/>
      <c r="F831" s="60"/>
      <c r="G831" s="60"/>
      <c r="H831" s="60"/>
      <c r="I831" s="60"/>
      <c r="J831" s="8"/>
      <c r="K831" s="61"/>
      <c r="L831" s="61"/>
      <c r="M831" s="61"/>
      <c r="N831" s="61"/>
      <c r="O831" s="61"/>
      <c r="P831" s="62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9">
      <c r="A832" s="11"/>
      <c r="B832" s="60"/>
      <c r="C832" s="60"/>
      <c r="D832" s="60"/>
      <c r="E832" s="60"/>
      <c r="F832" s="60"/>
      <c r="G832" s="60"/>
      <c r="H832" s="60"/>
      <c r="I832" s="60"/>
      <c r="J832" s="8"/>
      <c r="K832" s="61"/>
      <c r="L832" s="61"/>
      <c r="M832" s="61"/>
      <c r="N832" s="61"/>
      <c r="O832" s="61"/>
      <c r="P832" s="62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9">
      <c r="A833" s="11"/>
      <c r="B833" s="60"/>
      <c r="C833" s="60"/>
      <c r="D833" s="60"/>
      <c r="E833" s="60"/>
      <c r="F833" s="60"/>
      <c r="G833" s="60"/>
      <c r="H833" s="60"/>
      <c r="I833" s="60"/>
      <c r="J833" s="8"/>
      <c r="K833" s="61"/>
      <c r="L833" s="61"/>
      <c r="M833" s="61"/>
      <c r="N833" s="61"/>
      <c r="O833" s="61"/>
      <c r="P833" s="62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9">
      <c r="A834" s="11"/>
      <c r="B834" s="60"/>
      <c r="C834" s="60"/>
      <c r="D834" s="60"/>
      <c r="E834" s="60"/>
      <c r="F834" s="60"/>
      <c r="G834" s="60"/>
      <c r="H834" s="60"/>
      <c r="I834" s="60"/>
      <c r="J834" s="8"/>
      <c r="K834" s="61"/>
      <c r="L834" s="61"/>
      <c r="M834" s="61"/>
      <c r="N834" s="61"/>
      <c r="O834" s="61"/>
      <c r="P834" s="62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9">
      <c r="A835" s="11"/>
      <c r="B835" s="60"/>
      <c r="C835" s="60"/>
      <c r="D835" s="60"/>
      <c r="E835" s="60"/>
      <c r="F835" s="60"/>
      <c r="G835" s="60"/>
      <c r="H835" s="60"/>
      <c r="I835" s="60"/>
      <c r="J835" s="8"/>
      <c r="K835" s="61"/>
      <c r="L835" s="61"/>
      <c r="M835" s="61"/>
      <c r="N835" s="61"/>
      <c r="O835" s="61"/>
      <c r="P835" s="62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9">
      <c r="A836" s="11"/>
      <c r="B836" s="60"/>
      <c r="C836" s="60"/>
      <c r="D836" s="60"/>
      <c r="E836" s="60"/>
      <c r="F836" s="60"/>
      <c r="G836" s="60"/>
      <c r="H836" s="60"/>
      <c r="I836" s="60"/>
      <c r="J836" s="8"/>
      <c r="K836" s="61"/>
      <c r="L836" s="61"/>
      <c r="M836" s="61"/>
      <c r="N836" s="61"/>
      <c r="O836" s="61"/>
      <c r="P836" s="62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9">
      <c r="A837" s="11"/>
      <c r="B837" s="60"/>
      <c r="C837" s="60"/>
      <c r="D837" s="60"/>
      <c r="E837" s="60"/>
      <c r="F837" s="60"/>
      <c r="G837" s="60"/>
      <c r="H837" s="60"/>
      <c r="I837" s="60"/>
      <c r="J837" s="8"/>
      <c r="K837" s="61"/>
      <c r="L837" s="61"/>
      <c r="M837" s="61"/>
      <c r="N837" s="61"/>
      <c r="O837" s="61"/>
      <c r="P837" s="62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9">
      <c r="A838" s="11"/>
      <c r="B838" s="60"/>
      <c r="C838" s="60"/>
      <c r="D838" s="60"/>
      <c r="E838" s="60"/>
      <c r="F838" s="60"/>
      <c r="G838" s="60"/>
      <c r="H838" s="60"/>
      <c r="I838" s="60"/>
      <c r="J838" s="8"/>
      <c r="K838" s="61"/>
      <c r="L838" s="61"/>
      <c r="M838" s="61"/>
      <c r="N838" s="61"/>
      <c r="O838" s="61"/>
      <c r="P838" s="62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9">
      <c r="A839" s="11"/>
      <c r="B839" s="60"/>
      <c r="C839" s="60"/>
      <c r="D839" s="60"/>
      <c r="E839" s="60"/>
      <c r="F839" s="60"/>
      <c r="G839" s="60"/>
      <c r="H839" s="60"/>
      <c r="I839" s="60"/>
      <c r="J839" s="8"/>
      <c r="K839" s="61"/>
      <c r="L839" s="61"/>
      <c r="M839" s="61"/>
      <c r="N839" s="61"/>
      <c r="O839" s="61"/>
      <c r="P839" s="62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9">
      <c r="A840" s="11"/>
      <c r="B840" s="60"/>
      <c r="C840" s="60"/>
      <c r="D840" s="60"/>
      <c r="E840" s="60"/>
      <c r="F840" s="60"/>
      <c r="G840" s="60"/>
      <c r="H840" s="60"/>
      <c r="I840" s="60"/>
      <c r="J840" s="8"/>
      <c r="K840" s="61"/>
      <c r="L840" s="61"/>
      <c r="M840" s="61"/>
      <c r="N840" s="61"/>
      <c r="O840" s="61"/>
      <c r="P840" s="62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9">
      <c r="A841" s="11"/>
      <c r="B841" s="60"/>
      <c r="C841" s="60"/>
      <c r="D841" s="60"/>
      <c r="E841" s="60"/>
      <c r="F841" s="60"/>
      <c r="G841" s="60"/>
      <c r="H841" s="60"/>
      <c r="I841" s="60"/>
      <c r="J841" s="8"/>
      <c r="K841" s="61"/>
      <c r="L841" s="61"/>
      <c r="M841" s="61"/>
      <c r="N841" s="61"/>
      <c r="O841" s="61"/>
      <c r="P841" s="62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9">
      <c r="A842" s="11"/>
      <c r="B842" s="60"/>
      <c r="C842" s="60"/>
      <c r="D842" s="60"/>
      <c r="E842" s="60"/>
      <c r="F842" s="60"/>
      <c r="G842" s="60"/>
      <c r="H842" s="60"/>
      <c r="I842" s="60"/>
      <c r="J842" s="8"/>
      <c r="K842" s="61"/>
      <c r="L842" s="61"/>
      <c r="M842" s="61"/>
      <c r="N842" s="61"/>
      <c r="O842" s="61"/>
      <c r="P842" s="62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9">
      <c r="A843" s="11"/>
      <c r="B843" s="60"/>
      <c r="C843" s="60"/>
      <c r="D843" s="60"/>
      <c r="E843" s="60"/>
      <c r="F843" s="60"/>
      <c r="G843" s="60"/>
      <c r="H843" s="60"/>
      <c r="I843" s="60"/>
      <c r="J843" s="8"/>
      <c r="K843" s="61"/>
      <c r="L843" s="61"/>
      <c r="M843" s="61"/>
      <c r="N843" s="61"/>
      <c r="O843" s="61"/>
      <c r="P843" s="62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9">
      <c r="A844" s="11"/>
      <c r="B844" s="60"/>
      <c r="C844" s="60"/>
      <c r="D844" s="60"/>
      <c r="E844" s="60"/>
      <c r="F844" s="60"/>
      <c r="G844" s="60"/>
      <c r="H844" s="60"/>
      <c r="I844" s="60"/>
      <c r="J844" s="8"/>
      <c r="K844" s="61"/>
      <c r="L844" s="61"/>
      <c r="M844" s="61"/>
      <c r="N844" s="61"/>
      <c r="O844" s="61"/>
      <c r="P844" s="62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9">
      <c r="A845" s="11"/>
      <c r="B845" s="60"/>
      <c r="C845" s="60"/>
      <c r="D845" s="60"/>
      <c r="E845" s="60"/>
      <c r="F845" s="60"/>
      <c r="G845" s="60"/>
      <c r="H845" s="60"/>
      <c r="I845" s="60"/>
      <c r="J845" s="8"/>
      <c r="K845" s="61"/>
      <c r="L845" s="61"/>
      <c r="M845" s="61"/>
      <c r="N845" s="61"/>
      <c r="O845" s="61"/>
      <c r="P845" s="62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9">
      <c r="A846" s="11"/>
      <c r="B846" s="60"/>
      <c r="C846" s="60"/>
      <c r="D846" s="60"/>
      <c r="E846" s="60"/>
      <c r="F846" s="60"/>
      <c r="G846" s="60"/>
      <c r="H846" s="60"/>
      <c r="I846" s="60"/>
      <c r="J846" s="8"/>
      <c r="K846" s="61"/>
      <c r="L846" s="61"/>
      <c r="M846" s="61"/>
      <c r="N846" s="61"/>
      <c r="O846" s="61"/>
      <c r="P846" s="62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9">
      <c r="A847" s="11"/>
      <c r="B847" s="60"/>
      <c r="C847" s="60"/>
      <c r="D847" s="60"/>
      <c r="E847" s="60"/>
      <c r="F847" s="60"/>
      <c r="G847" s="60"/>
      <c r="H847" s="60"/>
      <c r="I847" s="60"/>
      <c r="J847" s="8"/>
      <c r="K847" s="61"/>
      <c r="L847" s="61"/>
      <c r="M847" s="61"/>
      <c r="N847" s="61"/>
      <c r="O847" s="61"/>
      <c r="P847" s="62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9">
      <c r="A848" s="11"/>
      <c r="B848" s="60"/>
      <c r="C848" s="60"/>
      <c r="D848" s="60"/>
      <c r="E848" s="60"/>
      <c r="F848" s="60"/>
      <c r="G848" s="60"/>
      <c r="H848" s="60"/>
      <c r="I848" s="60"/>
      <c r="J848" s="8"/>
      <c r="K848" s="61"/>
      <c r="L848" s="61"/>
      <c r="M848" s="61"/>
      <c r="N848" s="61"/>
      <c r="O848" s="61"/>
      <c r="P848" s="62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9">
      <c r="A849" s="11"/>
      <c r="B849" s="60"/>
      <c r="C849" s="60"/>
      <c r="D849" s="60"/>
      <c r="E849" s="60"/>
      <c r="F849" s="60"/>
      <c r="G849" s="60"/>
      <c r="H849" s="60"/>
      <c r="I849" s="60"/>
      <c r="J849" s="8"/>
      <c r="K849" s="61"/>
      <c r="L849" s="61"/>
      <c r="M849" s="61"/>
      <c r="N849" s="61"/>
      <c r="O849" s="61"/>
      <c r="P849" s="62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9">
      <c r="A850" s="11"/>
      <c r="B850" s="60"/>
      <c r="C850" s="60"/>
      <c r="D850" s="60"/>
      <c r="E850" s="60"/>
      <c r="F850" s="60"/>
      <c r="G850" s="60"/>
      <c r="H850" s="60"/>
      <c r="I850" s="60"/>
      <c r="J850" s="8"/>
      <c r="K850" s="61"/>
      <c r="L850" s="61"/>
      <c r="M850" s="61"/>
      <c r="N850" s="61"/>
      <c r="O850" s="61"/>
      <c r="P850" s="62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9">
      <c r="A851" s="11"/>
      <c r="B851" s="60"/>
      <c r="C851" s="60"/>
      <c r="D851" s="60"/>
      <c r="E851" s="60"/>
      <c r="F851" s="60"/>
      <c r="G851" s="60"/>
      <c r="H851" s="60"/>
      <c r="I851" s="60"/>
      <c r="J851" s="8"/>
      <c r="K851" s="61"/>
      <c r="L851" s="61"/>
      <c r="M851" s="61"/>
      <c r="N851" s="61"/>
      <c r="O851" s="61"/>
      <c r="P851" s="62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9">
      <c r="A852" s="11"/>
      <c r="B852" s="60"/>
      <c r="C852" s="60"/>
      <c r="D852" s="60"/>
      <c r="E852" s="60"/>
      <c r="F852" s="60"/>
      <c r="G852" s="60"/>
      <c r="H852" s="60"/>
      <c r="I852" s="60"/>
      <c r="J852" s="8"/>
      <c r="K852" s="61"/>
      <c r="L852" s="61"/>
      <c r="M852" s="61"/>
      <c r="N852" s="61"/>
      <c r="O852" s="61"/>
      <c r="P852" s="62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9">
      <c r="A853" s="11"/>
      <c r="B853" s="60"/>
      <c r="C853" s="60"/>
      <c r="D853" s="60"/>
      <c r="E853" s="60"/>
      <c r="F853" s="60"/>
      <c r="G853" s="60"/>
      <c r="H853" s="60"/>
      <c r="I853" s="60"/>
      <c r="J853" s="8"/>
      <c r="K853" s="61"/>
      <c r="L853" s="61"/>
      <c r="M853" s="61"/>
      <c r="N853" s="61"/>
      <c r="O853" s="61"/>
      <c r="P853" s="62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9">
      <c r="A854" s="11"/>
      <c r="B854" s="60"/>
      <c r="C854" s="60"/>
      <c r="D854" s="60"/>
      <c r="E854" s="60"/>
      <c r="F854" s="60"/>
      <c r="G854" s="60"/>
      <c r="H854" s="60"/>
      <c r="I854" s="60"/>
      <c r="J854" s="8"/>
      <c r="K854" s="61"/>
      <c r="L854" s="61"/>
      <c r="M854" s="61"/>
      <c r="N854" s="61"/>
      <c r="O854" s="61"/>
      <c r="P854" s="62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9">
      <c r="A855" s="11"/>
      <c r="B855" s="60"/>
      <c r="C855" s="60"/>
      <c r="D855" s="60"/>
      <c r="E855" s="60"/>
      <c r="F855" s="60"/>
      <c r="G855" s="60"/>
      <c r="H855" s="60"/>
      <c r="I855" s="60"/>
      <c r="J855" s="8"/>
      <c r="K855" s="61"/>
      <c r="L855" s="61"/>
      <c r="M855" s="61"/>
      <c r="N855" s="61"/>
      <c r="O855" s="61"/>
      <c r="P855" s="62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9">
      <c r="A856" s="11"/>
      <c r="B856" s="60"/>
      <c r="C856" s="60"/>
      <c r="D856" s="60"/>
      <c r="E856" s="60"/>
      <c r="F856" s="60"/>
      <c r="G856" s="60"/>
      <c r="H856" s="60"/>
      <c r="I856" s="60"/>
      <c r="J856" s="8"/>
      <c r="K856" s="61"/>
      <c r="L856" s="61"/>
      <c r="M856" s="61"/>
      <c r="N856" s="61"/>
      <c r="O856" s="61"/>
      <c r="P856" s="62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9">
      <c r="A857" s="11"/>
      <c r="B857" s="60"/>
      <c r="C857" s="60"/>
      <c r="D857" s="60"/>
      <c r="E857" s="60"/>
      <c r="F857" s="60"/>
      <c r="G857" s="60"/>
      <c r="H857" s="60"/>
      <c r="I857" s="60"/>
      <c r="J857" s="8"/>
      <c r="K857" s="61"/>
      <c r="L857" s="61"/>
      <c r="M857" s="61"/>
      <c r="N857" s="61"/>
      <c r="O857" s="61"/>
      <c r="P857" s="62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9">
      <c r="A858" s="11"/>
      <c r="B858" s="60"/>
      <c r="C858" s="60"/>
      <c r="D858" s="60"/>
      <c r="E858" s="60"/>
      <c r="F858" s="60"/>
      <c r="G858" s="60"/>
      <c r="H858" s="60"/>
      <c r="I858" s="60"/>
      <c r="J858" s="8"/>
      <c r="K858" s="61"/>
      <c r="L858" s="61"/>
      <c r="M858" s="61"/>
      <c r="N858" s="61"/>
      <c r="O858" s="61"/>
      <c r="P858" s="62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9">
      <c r="A859" s="11"/>
      <c r="B859" s="60"/>
      <c r="C859" s="60"/>
      <c r="D859" s="60"/>
      <c r="E859" s="60"/>
      <c r="F859" s="60"/>
      <c r="G859" s="60"/>
      <c r="H859" s="60"/>
      <c r="I859" s="60"/>
      <c r="J859" s="8"/>
      <c r="K859" s="61"/>
      <c r="L859" s="61"/>
      <c r="M859" s="61"/>
      <c r="N859" s="61"/>
      <c r="O859" s="61"/>
      <c r="P859" s="62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9">
      <c r="A860" s="11"/>
      <c r="B860" s="60"/>
      <c r="C860" s="60"/>
      <c r="D860" s="60"/>
      <c r="E860" s="60"/>
      <c r="F860" s="60"/>
      <c r="G860" s="60"/>
      <c r="H860" s="60"/>
      <c r="I860" s="60"/>
      <c r="J860" s="8"/>
      <c r="K860" s="61"/>
      <c r="L860" s="61"/>
      <c r="M860" s="61"/>
      <c r="N860" s="61"/>
      <c r="O860" s="61"/>
      <c r="P860" s="62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9">
      <c r="A861" s="11"/>
      <c r="B861" s="60"/>
      <c r="C861" s="60"/>
      <c r="D861" s="60"/>
      <c r="E861" s="60"/>
      <c r="F861" s="60"/>
      <c r="G861" s="60"/>
      <c r="H861" s="60"/>
      <c r="I861" s="60"/>
      <c r="J861" s="8"/>
      <c r="K861" s="61"/>
      <c r="L861" s="61"/>
      <c r="M861" s="61"/>
      <c r="N861" s="61"/>
      <c r="O861" s="61"/>
      <c r="P861" s="62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9">
      <c r="A862" s="11"/>
      <c r="B862" s="60"/>
      <c r="C862" s="60"/>
      <c r="D862" s="60"/>
      <c r="E862" s="60"/>
      <c r="F862" s="60"/>
      <c r="G862" s="60"/>
      <c r="H862" s="60"/>
      <c r="I862" s="60"/>
      <c r="J862" s="8"/>
      <c r="K862" s="61"/>
      <c r="L862" s="61"/>
      <c r="M862" s="61"/>
      <c r="N862" s="61"/>
      <c r="O862" s="61"/>
      <c r="P862" s="62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9">
      <c r="A863" s="11"/>
      <c r="B863" s="60"/>
      <c r="C863" s="60"/>
      <c r="D863" s="60"/>
      <c r="E863" s="60"/>
      <c r="F863" s="60"/>
      <c r="G863" s="60"/>
      <c r="H863" s="60"/>
      <c r="I863" s="60"/>
      <c r="J863" s="8"/>
      <c r="K863" s="61"/>
      <c r="L863" s="61"/>
      <c r="M863" s="61"/>
      <c r="N863" s="61"/>
      <c r="O863" s="61"/>
      <c r="P863" s="62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9">
      <c r="A864" s="11"/>
      <c r="B864" s="60"/>
      <c r="C864" s="60"/>
      <c r="D864" s="60"/>
      <c r="E864" s="60"/>
      <c r="F864" s="60"/>
      <c r="G864" s="60"/>
      <c r="H864" s="60"/>
      <c r="I864" s="60"/>
      <c r="J864" s="8"/>
      <c r="K864" s="61"/>
      <c r="L864" s="61"/>
      <c r="M864" s="61"/>
      <c r="N864" s="61"/>
      <c r="O864" s="61"/>
      <c r="P864" s="62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9">
      <c r="A865" s="11"/>
      <c r="B865" s="60"/>
      <c r="C865" s="60"/>
      <c r="D865" s="60"/>
      <c r="E865" s="60"/>
      <c r="F865" s="60"/>
      <c r="G865" s="60"/>
      <c r="H865" s="60"/>
      <c r="I865" s="60"/>
      <c r="J865" s="8"/>
      <c r="K865" s="61"/>
      <c r="L865" s="61"/>
      <c r="M865" s="61"/>
      <c r="N865" s="61"/>
      <c r="O865" s="61"/>
      <c r="P865" s="62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9">
      <c r="A866" s="11"/>
      <c r="B866" s="60"/>
      <c r="C866" s="60"/>
      <c r="D866" s="60"/>
      <c r="E866" s="60"/>
      <c r="F866" s="60"/>
      <c r="G866" s="60"/>
      <c r="H866" s="60"/>
      <c r="I866" s="60"/>
      <c r="J866" s="8"/>
      <c r="K866" s="61"/>
      <c r="L866" s="61"/>
      <c r="M866" s="61"/>
      <c r="N866" s="61"/>
      <c r="O866" s="61"/>
      <c r="P866" s="62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9">
      <c r="A867" s="11"/>
      <c r="B867" s="60"/>
      <c r="C867" s="60"/>
      <c r="D867" s="60"/>
      <c r="E867" s="60"/>
      <c r="F867" s="60"/>
      <c r="G867" s="60"/>
      <c r="H867" s="60"/>
      <c r="I867" s="60"/>
      <c r="J867" s="8"/>
      <c r="K867" s="61"/>
      <c r="L867" s="61"/>
      <c r="M867" s="61"/>
      <c r="N867" s="61"/>
      <c r="O867" s="61"/>
      <c r="P867" s="62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9">
      <c r="A868" s="11"/>
      <c r="B868" s="60"/>
      <c r="C868" s="60"/>
      <c r="D868" s="60"/>
      <c r="E868" s="60"/>
      <c r="F868" s="60"/>
      <c r="G868" s="60"/>
      <c r="H868" s="60"/>
      <c r="I868" s="60"/>
      <c r="J868" s="8"/>
      <c r="K868" s="61"/>
      <c r="L868" s="61"/>
      <c r="M868" s="61"/>
      <c r="N868" s="61"/>
      <c r="O868" s="61"/>
      <c r="P868" s="62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9">
      <c r="A869" s="11"/>
      <c r="B869" s="60"/>
      <c r="C869" s="60"/>
      <c r="D869" s="60"/>
      <c r="E869" s="60"/>
      <c r="F869" s="60"/>
      <c r="G869" s="60"/>
      <c r="H869" s="60"/>
      <c r="I869" s="60"/>
      <c r="J869" s="8"/>
      <c r="K869" s="61"/>
      <c r="L869" s="61"/>
      <c r="M869" s="61"/>
      <c r="N869" s="61"/>
      <c r="O869" s="61"/>
      <c r="P869" s="62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9">
      <c r="A870" s="11"/>
      <c r="B870" s="60"/>
      <c r="C870" s="60"/>
      <c r="D870" s="60"/>
      <c r="E870" s="60"/>
      <c r="F870" s="60"/>
      <c r="G870" s="60"/>
      <c r="H870" s="60"/>
      <c r="I870" s="60"/>
      <c r="J870" s="8"/>
      <c r="K870" s="61"/>
      <c r="L870" s="61"/>
      <c r="M870" s="61"/>
      <c r="N870" s="61"/>
      <c r="O870" s="61"/>
      <c r="P870" s="62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9">
      <c r="A871" s="11"/>
      <c r="B871" s="60"/>
      <c r="C871" s="60"/>
      <c r="D871" s="60"/>
      <c r="E871" s="60"/>
      <c r="F871" s="60"/>
      <c r="G871" s="60"/>
      <c r="H871" s="60"/>
      <c r="I871" s="60"/>
      <c r="J871" s="8"/>
      <c r="K871" s="61"/>
      <c r="L871" s="61"/>
      <c r="M871" s="61"/>
      <c r="N871" s="61"/>
      <c r="O871" s="61"/>
      <c r="P871" s="62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9">
      <c r="A872" s="11"/>
      <c r="B872" s="60"/>
      <c r="C872" s="60"/>
      <c r="D872" s="60"/>
      <c r="E872" s="60"/>
      <c r="F872" s="60"/>
      <c r="G872" s="60"/>
      <c r="H872" s="60"/>
      <c r="I872" s="60"/>
      <c r="J872" s="8"/>
      <c r="K872" s="61"/>
      <c r="L872" s="61"/>
      <c r="M872" s="61"/>
      <c r="N872" s="61"/>
      <c r="O872" s="61"/>
      <c r="P872" s="62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9">
      <c r="A873" s="11"/>
      <c r="B873" s="60"/>
      <c r="C873" s="60"/>
      <c r="D873" s="60"/>
      <c r="E873" s="60"/>
      <c r="F873" s="60"/>
      <c r="G873" s="60"/>
      <c r="H873" s="60"/>
      <c r="I873" s="60"/>
      <c r="J873" s="8"/>
      <c r="K873" s="61"/>
      <c r="L873" s="61"/>
      <c r="M873" s="61"/>
      <c r="N873" s="61"/>
      <c r="O873" s="61"/>
      <c r="P873" s="62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9">
      <c r="A874" s="11"/>
      <c r="B874" s="60"/>
      <c r="C874" s="60"/>
      <c r="D874" s="60"/>
      <c r="E874" s="60"/>
      <c r="F874" s="60"/>
      <c r="G874" s="60"/>
      <c r="H874" s="60"/>
      <c r="I874" s="60"/>
      <c r="J874" s="8"/>
      <c r="K874" s="61"/>
      <c r="L874" s="61"/>
      <c r="M874" s="61"/>
      <c r="N874" s="61"/>
      <c r="O874" s="61"/>
      <c r="P874" s="62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9">
      <c r="A875" s="11"/>
      <c r="B875" s="60"/>
      <c r="C875" s="60"/>
      <c r="D875" s="60"/>
      <c r="E875" s="60"/>
      <c r="F875" s="60"/>
      <c r="G875" s="60"/>
      <c r="H875" s="60"/>
      <c r="I875" s="60"/>
      <c r="J875" s="8"/>
      <c r="K875" s="61"/>
      <c r="L875" s="61"/>
      <c r="M875" s="61"/>
      <c r="N875" s="61"/>
      <c r="O875" s="61"/>
      <c r="P875" s="62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9">
      <c r="A876" s="11"/>
      <c r="B876" s="60"/>
      <c r="C876" s="60"/>
      <c r="D876" s="60"/>
      <c r="E876" s="60"/>
      <c r="F876" s="60"/>
      <c r="G876" s="60"/>
      <c r="H876" s="60"/>
      <c r="I876" s="60"/>
      <c r="J876" s="8"/>
      <c r="K876" s="61"/>
      <c r="L876" s="61"/>
      <c r="M876" s="61"/>
      <c r="N876" s="61"/>
      <c r="O876" s="61"/>
      <c r="P876" s="62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9">
      <c r="A877" s="11"/>
      <c r="B877" s="60"/>
      <c r="C877" s="60"/>
      <c r="D877" s="60"/>
      <c r="E877" s="60"/>
      <c r="F877" s="60"/>
      <c r="G877" s="60"/>
      <c r="H877" s="60"/>
      <c r="I877" s="60"/>
      <c r="J877" s="8"/>
      <c r="K877" s="61"/>
      <c r="L877" s="61"/>
      <c r="M877" s="61"/>
      <c r="N877" s="61"/>
      <c r="O877" s="61"/>
      <c r="P877" s="62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9">
      <c r="A878" s="11"/>
      <c r="B878" s="60"/>
      <c r="C878" s="60"/>
      <c r="D878" s="60"/>
      <c r="E878" s="60"/>
      <c r="F878" s="60"/>
      <c r="G878" s="60"/>
      <c r="H878" s="60"/>
      <c r="I878" s="60"/>
      <c r="J878" s="8"/>
      <c r="K878" s="61"/>
      <c r="L878" s="61"/>
      <c r="M878" s="61"/>
      <c r="N878" s="61"/>
      <c r="O878" s="61"/>
      <c r="P878" s="62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9">
      <c r="A879" s="11"/>
      <c r="B879" s="60"/>
      <c r="C879" s="60"/>
      <c r="D879" s="60"/>
      <c r="E879" s="60"/>
      <c r="F879" s="60"/>
      <c r="G879" s="60"/>
      <c r="H879" s="60"/>
      <c r="I879" s="60"/>
      <c r="J879" s="8"/>
      <c r="K879" s="61"/>
      <c r="L879" s="61"/>
      <c r="M879" s="61"/>
      <c r="N879" s="61"/>
      <c r="O879" s="61"/>
      <c r="P879" s="62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9">
      <c r="A880" s="11"/>
      <c r="B880" s="60"/>
      <c r="C880" s="60"/>
      <c r="D880" s="60"/>
      <c r="E880" s="60"/>
      <c r="F880" s="60"/>
      <c r="G880" s="60"/>
      <c r="H880" s="60"/>
      <c r="I880" s="60"/>
      <c r="J880" s="8"/>
      <c r="K880" s="61"/>
      <c r="L880" s="61"/>
      <c r="M880" s="61"/>
      <c r="N880" s="61"/>
      <c r="O880" s="61"/>
      <c r="P880" s="62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9">
      <c r="A881" s="11"/>
      <c r="B881" s="60"/>
      <c r="C881" s="60"/>
      <c r="D881" s="60"/>
      <c r="E881" s="60"/>
      <c r="F881" s="60"/>
      <c r="G881" s="60"/>
      <c r="H881" s="60"/>
      <c r="I881" s="60"/>
      <c r="J881" s="8"/>
      <c r="K881" s="61"/>
      <c r="L881" s="61"/>
      <c r="M881" s="61"/>
      <c r="N881" s="61"/>
      <c r="O881" s="61"/>
      <c r="P881" s="62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9">
      <c r="A882" s="11"/>
      <c r="B882" s="60"/>
      <c r="C882" s="60"/>
      <c r="D882" s="60"/>
      <c r="E882" s="60"/>
      <c r="F882" s="60"/>
      <c r="G882" s="60"/>
      <c r="H882" s="60"/>
      <c r="I882" s="60"/>
      <c r="J882" s="8"/>
      <c r="K882" s="61"/>
      <c r="L882" s="61"/>
      <c r="M882" s="61"/>
      <c r="N882" s="61"/>
      <c r="O882" s="61"/>
      <c r="P882" s="62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9">
      <c r="A883" s="11"/>
      <c r="B883" s="60"/>
      <c r="C883" s="60"/>
      <c r="D883" s="60"/>
      <c r="E883" s="60"/>
      <c r="F883" s="60"/>
      <c r="G883" s="60"/>
      <c r="H883" s="60"/>
      <c r="I883" s="60"/>
      <c r="J883" s="8"/>
      <c r="K883" s="61"/>
      <c r="L883" s="61"/>
      <c r="M883" s="61"/>
      <c r="N883" s="61"/>
      <c r="O883" s="61"/>
      <c r="P883" s="62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9">
      <c r="A884" s="11"/>
      <c r="B884" s="60"/>
      <c r="C884" s="60"/>
      <c r="D884" s="60"/>
      <c r="E884" s="60"/>
      <c r="F884" s="60"/>
      <c r="G884" s="60"/>
      <c r="H884" s="60"/>
      <c r="I884" s="60"/>
      <c r="J884" s="8"/>
      <c r="K884" s="61"/>
      <c r="L884" s="61"/>
      <c r="M884" s="61"/>
      <c r="N884" s="61"/>
      <c r="O884" s="61"/>
      <c r="P884" s="62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9">
      <c r="A885" s="11"/>
      <c r="B885" s="60"/>
      <c r="C885" s="60"/>
      <c r="D885" s="60"/>
      <c r="E885" s="60"/>
      <c r="F885" s="60"/>
      <c r="G885" s="60"/>
      <c r="H885" s="60"/>
      <c r="I885" s="60"/>
      <c r="J885" s="8"/>
      <c r="K885" s="61"/>
      <c r="L885" s="61"/>
      <c r="M885" s="61"/>
      <c r="N885" s="61"/>
      <c r="O885" s="61"/>
      <c r="P885" s="62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9">
      <c r="A886" s="11"/>
      <c r="B886" s="60"/>
      <c r="C886" s="60"/>
      <c r="D886" s="60"/>
      <c r="E886" s="60"/>
      <c r="F886" s="60"/>
      <c r="G886" s="60"/>
      <c r="H886" s="60"/>
      <c r="I886" s="60"/>
      <c r="J886" s="8"/>
      <c r="K886" s="61"/>
      <c r="L886" s="61"/>
      <c r="M886" s="61"/>
      <c r="N886" s="61"/>
      <c r="O886" s="61"/>
      <c r="P886" s="62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9">
      <c r="A887" s="11"/>
      <c r="B887" s="60"/>
      <c r="C887" s="60"/>
      <c r="D887" s="60"/>
      <c r="E887" s="60"/>
      <c r="F887" s="60"/>
      <c r="G887" s="60"/>
      <c r="H887" s="60"/>
      <c r="I887" s="60"/>
      <c r="J887" s="8"/>
      <c r="K887" s="61"/>
      <c r="L887" s="61"/>
      <c r="M887" s="61"/>
      <c r="N887" s="61"/>
      <c r="O887" s="61"/>
      <c r="P887" s="62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9">
      <c r="A888" s="11"/>
      <c r="B888" s="60"/>
      <c r="C888" s="60"/>
      <c r="D888" s="60"/>
      <c r="E888" s="60"/>
      <c r="F888" s="60"/>
      <c r="G888" s="60"/>
      <c r="H888" s="60"/>
      <c r="I888" s="60"/>
      <c r="J888" s="8"/>
      <c r="K888" s="61"/>
      <c r="L888" s="61"/>
      <c r="M888" s="61"/>
      <c r="N888" s="61"/>
      <c r="O888" s="61"/>
      <c r="P888" s="62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9">
      <c r="A889" s="11"/>
      <c r="B889" s="60"/>
      <c r="C889" s="60"/>
      <c r="D889" s="60"/>
      <c r="E889" s="60"/>
      <c r="F889" s="60"/>
      <c r="G889" s="60"/>
      <c r="H889" s="60"/>
      <c r="I889" s="60"/>
      <c r="J889" s="8"/>
      <c r="K889" s="61"/>
      <c r="L889" s="61"/>
      <c r="M889" s="61"/>
      <c r="N889" s="61"/>
      <c r="O889" s="61"/>
      <c r="P889" s="62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9">
      <c r="A890" s="11"/>
      <c r="B890" s="60"/>
      <c r="C890" s="60"/>
      <c r="D890" s="60"/>
      <c r="E890" s="60"/>
      <c r="F890" s="60"/>
      <c r="G890" s="60"/>
      <c r="H890" s="60"/>
      <c r="I890" s="60"/>
      <c r="J890" s="8"/>
      <c r="K890" s="61"/>
      <c r="L890" s="61"/>
      <c r="M890" s="61"/>
      <c r="N890" s="61"/>
      <c r="O890" s="61"/>
      <c r="P890" s="62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9">
      <c r="A891" s="11"/>
      <c r="B891" s="60"/>
      <c r="C891" s="60"/>
      <c r="D891" s="60"/>
      <c r="E891" s="60"/>
      <c r="F891" s="60"/>
      <c r="G891" s="60"/>
      <c r="H891" s="60"/>
      <c r="I891" s="60"/>
      <c r="J891" s="8"/>
      <c r="K891" s="61"/>
      <c r="L891" s="61"/>
      <c r="M891" s="61"/>
      <c r="N891" s="61"/>
      <c r="O891" s="61"/>
      <c r="P891" s="62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9">
      <c r="A892" s="11"/>
      <c r="B892" s="60"/>
      <c r="C892" s="60"/>
      <c r="D892" s="60"/>
      <c r="E892" s="60"/>
      <c r="F892" s="60"/>
      <c r="G892" s="60"/>
      <c r="H892" s="60"/>
      <c r="I892" s="60"/>
      <c r="J892" s="8"/>
      <c r="K892" s="61"/>
      <c r="L892" s="61"/>
      <c r="M892" s="61"/>
      <c r="N892" s="61"/>
      <c r="O892" s="61"/>
      <c r="P892" s="62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9">
      <c r="A893" s="11"/>
      <c r="B893" s="60"/>
      <c r="C893" s="60"/>
      <c r="D893" s="60"/>
      <c r="E893" s="60"/>
      <c r="F893" s="60"/>
      <c r="G893" s="60"/>
      <c r="H893" s="60"/>
      <c r="I893" s="60"/>
      <c r="J893" s="8"/>
      <c r="K893" s="61"/>
      <c r="L893" s="61"/>
      <c r="M893" s="61"/>
      <c r="N893" s="61"/>
      <c r="O893" s="61"/>
      <c r="P893" s="62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9">
      <c r="A894" s="11"/>
      <c r="B894" s="60"/>
      <c r="C894" s="60"/>
      <c r="D894" s="60"/>
      <c r="E894" s="60"/>
      <c r="F894" s="60"/>
      <c r="G894" s="60"/>
      <c r="H894" s="60"/>
      <c r="I894" s="60"/>
      <c r="J894" s="8"/>
      <c r="K894" s="61"/>
      <c r="L894" s="61"/>
      <c r="M894" s="61"/>
      <c r="N894" s="61"/>
      <c r="O894" s="61"/>
      <c r="P894" s="62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9">
      <c r="A895" s="11"/>
      <c r="B895" s="60"/>
      <c r="C895" s="60"/>
      <c r="D895" s="60"/>
      <c r="E895" s="60"/>
      <c r="F895" s="60"/>
      <c r="G895" s="60"/>
      <c r="H895" s="60"/>
      <c r="I895" s="60"/>
      <c r="J895" s="8"/>
      <c r="K895" s="61"/>
      <c r="L895" s="61"/>
      <c r="M895" s="61"/>
      <c r="N895" s="61"/>
      <c r="O895" s="61"/>
      <c r="P895" s="62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9">
      <c r="A896" s="11"/>
      <c r="B896" s="60"/>
      <c r="C896" s="60"/>
      <c r="D896" s="60"/>
      <c r="E896" s="60"/>
      <c r="F896" s="60"/>
      <c r="G896" s="60"/>
      <c r="H896" s="60"/>
      <c r="I896" s="60"/>
      <c r="J896" s="8"/>
      <c r="K896" s="61"/>
      <c r="L896" s="61"/>
      <c r="M896" s="61"/>
      <c r="N896" s="61"/>
      <c r="O896" s="61"/>
      <c r="P896" s="62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9">
      <c r="A897" s="11"/>
      <c r="B897" s="60"/>
      <c r="C897" s="60"/>
      <c r="D897" s="60"/>
      <c r="E897" s="60"/>
      <c r="F897" s="60"/>
      <c r="G897" s="60"/>
      <c r="H897" s="60"/>
      <c r="I897" s="60"/>
      <c r="J897" s="8"/>
      <c r="K897" s="61"/>
      <c r="L897" s="61"/>
      <c r="M897" s="61"/>
      <c r="N897" s="61"/>
      <c r="O897" s="61"/>
      <c r="P897" s="62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9">
      <c r="A898" s="11"/>
      <c r="B898" s="60"/>
      <c r="C898" s="60"/>
      <c r="D898" s="60"/>
      <c r="E898" s="60"/>
      <c r="F898" s="60"/>
      <c r="G898" s="60"/>
      <c r="H898" s="60"/>
      <c r="I898" s="60"/>
      <c r="J898" s="8"/>
      <c r="K898" s="61"/>
      <c r="L898" s="61"/>
      <c r="M898" s="61"/>
      <c r="N898" s="61"/>
      <c r="O898" s="61"/>
      <c r="P898" s="62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9">
      <c r="A899" s="11"/>
      <c r="B899" s="60"/>
      <c r="C899" s="60"/>
      <c r="D899" s="60"/>
      <c r="E899" s="60"/>
      <c r="F899" s="60"/>
      <c r="G899" s="60"/>
      <c r="H899" s="60"/>
      <c r="I899" s="60"/>
      <c r="J899" s="8"/>
      <c r="K899" s="61"/>
      <c r="L899" s="61"/>
      <c r="M899" s="61"/>
      <c r="N899" s="61"/>
      <c r="O899" s="61"/>
      <c r="P899" s="62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9">
      <c r="A900" s="11"/>
      <c r="B900" s="60"/>
      <c r="C900" s="60"/>
      <c r="D900" s="60"/>
      <c r="E900" s="60"/>
      <c r="F900" s="60"/>
      <c r="G900" s="60"/>
      <c r="H900" s="60"/>
      <c r="I900" s="60"/>
      <c r="J900" s="8"/>
      <c r="K900" s="61"/>
      <c r="L900" s="61"/>
      <c r="M900" s="61"/>
      <c r="N900" s="61"/>
      <c r="O900" s="61"/>
      <c r="P900" s="62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9">
      <c r="A901" s="11"/>
      <c r="B901" s="60"/>
      <c r="C901" s="60"/>
      <c r="D901" s="60"/>
      <c r="E901" s="60"/>
      <c r="F901" s="60"/>
      <c r="G901" s="60"/>
      <c r="H901" s="60"/>
      <c r="I901" s="60"/>
      <c r="J901" s="8"/>
      <c r="K901" s="61"/>
      <c r="L901" s="61"/>
      <c r="M901" s="61"/>
      <c r="N901" s="61"/>
      <c r="O901" s="61"/>
      <c r="P901" s="62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9">
      <c r="A902" s="11"/>
      <c r="B902" s="60"/>
      <c r="C902" s="60"/>
      <c r="D902" s="60"/>
      <c r="E902" s="60"/>
      <c r="F902" s="60"/>
      <c r="G902" s="60"/>
      <c r="H902" s="60"/>
      <c r="I902" s="60"/>
      <c r="J902" s="8"/>
      <c r="K902" s="61"/>
      <c r="L902" s="61"/>
      <c r="M902" s="61"/>
      <c r="N902" s="61"/>
      <c r="O902" s="61"/>
      <c r="P902" s="62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9">
      <c r="A903" s="11"/>
      <c r="B903" s="60"/>
      <c r="C903" s="60"/>
      <c r="D903" s="60"/>
      <c r="E903" s="60"/>
      <c r="F903" s="60"/>
      <c r="G903" s="60"/>
      <c r="H903" s="60"/>
      <c r="I903" s="60"/>
      <c r="J903" s="8"/>
      <c r="K903" s="61"/>
      <c r="L903" s="61"/>
      <c r="M903" s="61"/>
      <c r="N903" s="61"/>
      <c r="O903" s="61"/>
      <c r="P903" s="62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9">
      <c r="A904" s="11"/>
      <c r="B904" s="60"/>
      <c r="C904" s="60"/>
      <c r="D904" s="60"/>
      <c r="E904" s="60"/>
      <c r="F904" s="60"/>
      <c r="G904" s="60"/>
      <c r="H904" s="60"/>
      <c r="I904" s="60"/>
      <c r="J904" s="8"/>
      <c r="K904" s="61"/>
      <c r="L904" s="61"/>
      <c r="M904" s="61"/>
      <c r="N904" s="61"/>
      <c r="O904" s="61"/>
      <c r="P904" s="62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9">
      <c r="A905" s="11"/>
      <c r="B905" s="60"/>
      <c r="C905" s="60"/>
      <c r="D905" s="60"/>
      <c r="E905" s="60"/>
      <c r="F905" s="60"/>
      <c r="G905" s="60"/>
      <c r="H905" s="60"/>
      <c r="I905" s="60"/>
      <c r="J905" s="8"/>
      <c r="K905" s="61"/>
      <c r="L905" s="61"/>
      <c r="M905" s="61"/>
      <c r="N905" s="61"/>
      <c r="O905" s="61"/>
      <c r="P905" s="62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9">
      <c r="A906" s="11"/>
      <c r="B906" s="60"/>
      <c r="C906" s="60"/>
      <c r="D906" s="60"/>
      <c r="E906" s="60"/>
      <c r="F906" s="60"/>
      <c r="G906" s="60"/>
      <c r="H906" s="60"/>
      <c r="I906" s="60"/>
      <c r="J906" s="8"/>
      <c r="K906" s="61"/>
      <c r="L906" s="61"/>
      <c r="M906" s="61"/>
      <c r="N906" s="61"/>
      <c r="O906" s="61"/>
      <c r="P906" s="62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9">
      <c r="A907" s="11"/>
      <c r="B907" s="60"/>
      <c r="C907" s="60"/>
      <c r="D907" s="60"/>
      <c r="E907" s="60"/>
      <c r="F907" s="60"/>
      <c r="G907" s="60"/>
      <c r="H907" s="60"/>
      <c r="I907" s="60"/>
      <c r="J907" s="8"/>
      <c r="K907" s="61"/>
      <c r="L907" s="61"/>
      <c r="M907" s="61"/>
      <c r="N907" s="61"/>
      <c r="O907" s="61"/>
      <c r="P907" s="62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9">
      <c r="A908" s="11"/>
      <c r="B908" s="60"/>
      <c r="C908" s="60"/>
      <c r="D908" s="60"/>
      <c r="E908" s="60"/>
      <c r="F908" s="60"/>
      <c r="G908" s="60"/>
      <c r="H908" s="60"/>
      <c r="I908" s="60"/>
      <c r="J908" s="8"/>
      <c r="K908" s="61"/>
      <c r="L908" s="61"/>
      <c r="M908" s="61"/>
      <c r="N908" s="61"/>
      <c r="O908" s="61"/>
      <c r="P908" s="62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9">
      <c r="A909" s="11"/>
      <c r="B909" s="60"/>
      <c r="C909" s="60"/>
      <c r="D909" s="60"/>
      <c r="E909" s="60"/>
      <c r="F909" s="60"/>
      <c r="G909" s="60"/>
      <c r="H909" s="60"/>
      <c r="I909" s="60"/>
      <c r="J909" s="8"/>
      <c r="K909" s="61"/>
      <c r="L909" s="61"/>
      <c r="M909" s="61"/>
      <c r="N909" s="61"/>
      <c r="O909" s="61"/>
      <c r="P909" s="62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9">
      <c r="A910" s="11"/>
      <c r="B910" s="60"/>
      <c r="C910" s="60"/>
      <c r="D910" s="60"/>
      <c r="E910" s="60"/>
      <c r="F910" s="60"/>
      <c r="G910" s="60"/>
      <c r="H910" s="60"/>
      <c r="I910" s="60"/>
      <c r="J910" s="8"/>
      <c r="K910" s="61"/>
      <c r="L910" s="61"/>
      <c r="M910" s="61"/>
      <c r="N910" s="61"/>
      <c r="O910" s="61"/>
      <c r="P910" s="62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9">
      <c r="A911" s="11"/>
      <c r="B911" s="60"/>
      <c r="C911" s="60"/>
      <c r="D911" s="60"/>
      <c r="E911" s="60"/>
      <c r="F911" s="60"/>
      <c r="G911" s="60"/>
      <c r="H911" s="60"/>
      <c r="I911" s="60"/>
      <c r="J911" s="8"/>
      <c r="K911" s="61"/>
      <c r="L911" s="61"/>
      <c r="M911" s="61"/>
      <c r="N911" s="61"/>
      <c r="O911" s="61"/>
      <c r="P911" s="62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9">
      <c r="A912" s="11"/>
      <c r="B912" s="60"/>
      <c r="C912" s="60"/>
      <c r="D912" s="60"/>
      <c r="E912" s="60"/>
      <c r="F912" s="60"/>
      <c r="G912" s="60"/>
      <c r="H912" s="60"/>
      <c r="I912" s="60"/>
      <c r="J912" s="8"/>
      <c r="K912" s="61"/>
      <c r="L912" s="61"/>
      <c r="M912" s="61"/>
      <c r="N912" s="61"/>
      <c r="O912" s="61"/>
      <c r="P912" s="62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9">
      <c r="A913" s="11"/>
      <c r="B913" s="60"/>
      <c r="C913" s="60"/>
      <c r="D913" s="60"/>
      <c r="E913" s="60"/>
      <c r="F913" s="60"/>
      <c r="G913" s="60"/>
      <c r="H913" s="60"/>
      <c r="I913" s="60"/>
      <c r="J913" s="8"/>
      <c r="K913" s="61"/>
      <c r="L913" s="61"/>
      <c r="M913" s="61"/>
      <c r="N913" s="61"/>
      <c r="O913" s="61"/>
      <c r="P913" s="62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9">
      <c r="A914" s="11"/>
      <c r="B914" s="60"/>
      <c r="C914" s="60"/>
      <c r="D914" s="60"/>
      <c r="E914" s="60"/>
      <c r="F914" s="60"/>
      <c r="G914" s="60"/>
      <c r="H914" s="60"/>
      <c r="I914" s="60"/>
      <c r="J914" s="8"/>
      <c r="K914" s="61"/>
      <c r="L914" s="61"/>
      <c r="M914" s="61"/>
      <c r="N914" s="61"/>
      <c r="O914" s="61"/>
      <c r="P914" s="62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9">
      <c r="A915" s="11"/>
      <c r="B915" s="60"/>
      <c r="C915" s="60"/>
      <c r="D915" s="60"/>
      <c r="E915" s="60"/>
      <c r="F915" s="60"/>
      <c r="G915" s="60"/>
      <c r="H915" s="60"/>
      <c r="I915" s="60"/>
      <c r="J915" s="8"/>
      <c r="K915" s="61"/>
      <c r="L915" s="61"/>
      <c r="M915" s="61"/>
      <c r="N915" s="61"/>
      <c r="O915" s="61"/>
      <c r="P915" s="62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9">
      <c r="A916" s="11"/>
      <c r="B916" s="60"/>
      <c r="C916" s="60"/>
      <c r="D916" s="60"/>
      <c r="E916" s="60"/>
      <c r="F916" s="60"/>
      <c r="G916" s="60"/>
      <c r="H916" s="60"/>
      <c r="I916" s="60"/>
      <c r="J916" s="8"/>
      <c r="K916" s="61"/>
      <c r="L916" s="61"/>
      <c r="M916" s="61"/>
      <c r="N916" s="61"/>
      <c r="O916" s="61"/>
      <c r="P916" s="62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9">
      <c r="A917" s="11"/>
      <c r="B917" s="60"/>
      <c r="C917" s="60"/>
      <c r="D917" s="60"/>
      <c r="E917" s="60"/>
      <c r="F917" s="60"/>
      <c r="G917" s="60"/>
      <c r="H917" s="60"/>
      <c r="I917" s="60"/>
      <c r="J917" s="8"/>
      <c r="K917" s="61"/>
      <c r="L917" s="61"/>
      <c r="M917" s="61"/>
      <c r="N917" s="61"/>
      <c r="O917" s="61"/>
      <c r="P917" s="62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9">
      <c r="A918" s="11"/>
      <c r="B918" s="60"/>
      <c r="C918" s="60"/>
      <c r="D918" s="60"/>
      <c r="E918" s="60"/>
      <c r="F918" s="60"/>
      <c r="G918" s="60"/>
      <c r="H918" s="60"/>
      <c r="I918" s="60"/>
      <c r="J918" s="8"/>
      <c r="K918" s="61"/>
      <c r="L918" s="61"/>
      <c r="M918" s="61"/>
      <c r="N918" s="61"/>
      <c r="O918" s="61"/>
      <c r="P918" s="62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9">
      <c r="A919" s="11"/>
      <c r="B919" s="60"/>
      <c r="C919" s="60"/>
      <c r="D919" s="60"/>
      <c r="E919" s="60"/>
      <c r="F919" s="60"/>
      <c r="G919" s="60"/>
      <c r="H919" s="60"/>
      <c r="I919" s="60"/>
      <c r="J919" s="8"/>
      <c r="K919" s="61"/>
      <c r="L919" s="61"/>
      <c r="M919" s="61"/>
      <c r="N919" s="61"/>
      <c r="O919" s="61"/>
      <c r="P919" s="62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9">
      <c r="A920" s="11"/>
      <c r="B920" s="60"/>
      <c r="C920" s="60"/>
      <c r="D920" s="60"/>
      <c r="E920" s="60"/>
      <c r="F920" s="60"/>
      <c r="G920" s="60"/>
      <c r="H920" s="60"/>
      <c r="I920" s="60"/>
      <c r="J920" s="8"/>
      <c r="K920" s="61"/>
      <c r="L920" s="61"/>
      <c r="M920" s="61"/>
      <c r="N920" s="61"/>
      <c r="O920" s="61"/>
      <c r="P920" s="62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9">
      <c r="A921" s="11"/>
      <c r="B921" s="60"/>
      <c r="C921" s="60"/>
      <c r="D921" s="60"/>
      <c r="E921" s="60"/>
      <c r="F921" s="60"/>
      <c r="G921" s="60"/>
      <c r="H921" s="60"/>
      <c r="I921" s="60"/>
      <c r="J921" s="8"/>
      <c r="K921" s="61"/>
      <c r="L921" s="61"/>
      <c r="M921" s="61"/>
      <c r="N921" s="61"/>
      <c r="O921" s="61"/>
      <c r="P921" s="62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9">
      <c r="A922" s="11"/>
      <c r="B922" s="60"/>
      <c r="C922" s="60"/>
      <c r="D922" s="60"/>
      <c r="E922" s="60"/>
      <c r="F922" s="60"/>
      <c r="G922" s="60"/>
      <c r="H922" s="60"/>
      <c r="I922" s="60"/>
      <c r="J922" s="8"/>
      <c r="K922" s="61"/>
      <c r="L922" s="61"/>
      <c r="M922" s="61"/>
      <c r="N922" s="61"/>
      <c r="O922" s="61"/>
      <c r="P922" s="62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9">
      <c r="A923" s="11"/>
      <c r="B923" s="60"/>
      <c r="C923" s="60"/>
      <c r="D923" s="60"/>
      <c r="E923" s="60"/>
      <c r="F923" s="60"/>
      <c r="G923" s="60"/>
      <c r="H923" s="60"/>
      <c r="I923" s="60"/>
      <c r="J923" s="8"/>
      <c r="K923" s="61"/>
      <c r="L923" s="61"/>
      <c r="M923" s="61"/>
      <c r="N923" s="61"/>
      <c r="O923" s="61"/>
      <c r="P923" s="62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9">
      <c r="A924" s="11"/>
      <c r="B924" s="60"/>
      <c r="C924" s="60"/>
      <c r="D924" s="60"/>
      <c r="E924" s="60"/>
      <c r="F924" s="60"/>
      <c r="G924" s="60"/>
      <c r="H924" s="60"/>
      <c r="I924" s="60"/>
      <c r="J924" s="8"/>
      <c r="K924" s="61"/>
      <c r="L924" s="61"/>
      <c r="M924" s="61"/>
      <c r="N924" s="61"/>
      <c r="O924" s="61"/>
      <c r="P924" s="62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9">
      <c r="A925" s="11"/>
      <c r="B925" s="60"/>
      <c r="C925" s="60"/>
      <c r="D925" s="60"/>
      <c r="E925" s="60"/>
      <c r="F925" s="60"/>
      <c r="G925" s="60"/>
      <c r="H925" s="60"/>
      <c r="I925" s="60"/>
      <c r="J925" s="8"/>
      <c r="K925" s="61"/>
      <c r="L925" s="61"/>
      <c r="M925" s="61"/>
      <c r="N925" s="61"/>
      <c r="O925" s="61"/>
      <c r="P925" s="62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9">
      <c r="A926" s="11"/>
      <c r="B926" s="60"/>
      <c r="C926" s="60"/>
      <c r="D926" s="60"/>
      <c r="E926" s="60"/>
      <c r="F926" s="60"/>
      <c r="G926" s="60"/>
      <c r="H926" s="60"/>
      <c r="I926" s="60"/>
      <c r="J926" s="8"/>
      <c r="K926" s="61"/>
      <c r="L926" s="61"/>
      <c r="M926" s="61"/>
      <c r="N926" s="61"/>
      <c r="O926" s="61"/>
      <c r="P926" s="62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9">
      <c r="A927" s="11"/>
      <c r="B927" s="60"/>
      <c r="C927" s="60"/>
      <c r="D927" s="60"/>
      <c r="E927" s="60"/>
      <c r="F927" s="60"/>
      <c r="G927" s="60"/>
      <c r="H927" s="60"/>
      <c r="I927" s="60"/>
      <c r="J927" s="8"/>
      <c r="K927" s="61"/>
      <c r="L927" s="61"/>
      <c r="M927" s="61"/>
      <c r="N927" s="61"/>
      <c r="O927" s="61"/>
      <c r="P927" s="62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9">
      <c r="A928" s="11"/>
      <c r="B928" s="60"/>
      <c r="C928" s="60"/>
      <c r="D928" s="60"/>
      <c r="E928" s="60"/>
      <c r="F928" s="60"/>
      <c r="G928" s="60"/>
      <c r="H928" s="60"/>
      <c r="I928" s="60"/>
      <c r="J928" s="8"/>
      <c r="K928" s="61"/>
      <c r="L928" s="61"/>
      <c r="M928" s="61"/>
      <c r="N928" s="61"/>
      <c r="O928" s="61"/>
      <c r="P928" s="62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9">
      <c r="A929" s="11"/>
      <c r="B929" s="60"/>
      <c r="C929" s="60"/>
      <c r="D929" s="60"/>
      <c r="E929" s="60"/>
      <c r="F929" s="60"/>
      <c r="G929" s="60"/>
      <c r="H929" s="60"/>
      <c r="I929" s="60"/>
      <c r="J929" s="8"/>
      <c r="K929" s="61"/>
      <c r="L929" s="61"/>
      <c r="M929" s="61"/>
      <c r="N929" s="61"/>
      <c r="O929" s="61"/>
      <c r="P929" s="62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9">
      <c r="A930" s="11"/>
      <c r="B930" s="60"/>
      <c r="C930" s="60"/>
      <c r="D930" s="60"/>
      <c r="E930" s="60"/>
      <c r="F930" s="60"/>
      <c r="G930" s="60"/>
      <c r="H930" s="60"/>
      <c r="I930" s="60"/>
      <c r="J930" s="8"/>
      <c r="K930" s="61"/>
      <c r="L930" s="61"/>
      <c r="M930" s="61"/>
      <c r="N930" s="61"/>
      <c r="O930" s="61"/>
      <c r="P930" s="62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9">
      <c r="A931" s="11"/>
      <c r="B931" s="60"/>
      <c r="C931" s="60"/>
      <c r="D931" s="60"/>
      <c r="E931" s="60"/>
      <c r="F931" s="60"/>
      <c r="G931" s="60"/>
      <c r="H931" s="60"/>
      <c r="I931" s="60"/>
      <c r="J931" s="8"/>
      <c r="K931" s="61"/>
      <c r="L931" s="61"/>
      <c r="M931" s="61"/>
      <c r="N931" s="61"/>
      <c r="O931" s="61"/>
      <c r="P931" s="62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9">
      <c r="A932" s="11"/>
      <c r="B932" s="60"/>
      <c r="C932" s="60"/>
      <c r="D932" s="60"/>
      <c r="E932" s="60"/>
      <c r="F932" s="60"/>
      <c r="G932" s="60"/>
      <c r="H932" s="60"/>
      <c r="I932" s="60"/>
      <c r="J932" s="8"/>
      <c r="K932" s="61"/>
      <c r="L932" s="61"/>
      <c r="M932" s="61"/>
      <c r="N932" s="61"/>
      <c r="O932" s="61"/>
      <c r="P932" s="62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9">
      <c r="A933" s="11"/>
      <c r="B933" s="60"/>
      <c r="C933" s="60"/>
      <c r="D933" s="60"/>
      <c r="E933" s="60"/>
      <c r="F933" s="60"/>
      <c r="G933" s="60"/>
      <c r="H933" s="60"/>
      <c r="I933" s="60"/>
      <c r="J933" s="8"/>
      <c r="K933" s="61"/>
      <c r="L933" s="61"/>
      <c r="M933" s="61"/>
      <c r="N933" s="61"/>
      <c r="O933" s="61"/>
      <c r="P933" s="62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9">
      <c r="A934" s="11"/>
      <c r="B934" s="60"/>
      <c r="C934" s="60"/>
      <c r="D934" s="60"/>
      <c r="E934" s="60"/>
      <c r="F934" s="60"/>
      <c r="G934" s="60"/>
      <c r="H934" s="60"/>
      <c r="I934" s="60"/>
      <c r="J934" s="8"/>
      <c r="K934" s="61"/>
      <c r="L934" s="61"/>
      <c r="M934" s="61"/>
      <c r="N934" s="61"/>
      <c r="O934" s="61"/>
      <c r="P934" s="62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9">
      <c r="A935" s="11"/>
      <c r="B935" s="60"/>
      <c r="C935" s="60"/>
      <c r="D935" s="60"/>
      <c r="E935" s="60"/>
      <c r="F935" s="60"/>
      <c r="G935" s="60"/>
      <c r="H935" s="60"/>
      <c r="I935" s="60"/>
      <c r="J935" s="8"/>
      <c r="K935" s="61"/>
      <c r="L935" s="61"/>
      <c r="M935" s="61"/>
      <c r="N935" s="61"/>
      <c r="O935" s="61"/>
      <c r="P935" s="62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9">
      <c r="A936" s="11"/>
      <c r="B936" s="60"/>
      <c r="C936" s="60"/>
      <c r="D936" s="60"/>
      <c r="E936" s="60"/>
      <c r="F936" s="60"/>
      <c r="G936" s="60"/>
      <c r="H936" s="60"/>
      <c r="I936" s="60"/>
      <c r="J936" s="8"/>
      <c r="K936" s="61"/>
      <c r="L936" s="61"/>
      <c r="M936" s="61"/>
      <c r="N936" s="61"/>
      <c r="O936" s="61"/>
      <c r="P936" s="62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9">
      <c r="A937" s="11"/>
      <c r="B937" s="60"/>
      <c r="C937" s="60"/>
      <c r="D937" s="60"/>
      <c r="E937" s="60"/>
      <c r="F937" s="60"/>
      <c r="G937" s="60"/>
      <c r="H937" s="60"/>
      <c r="I937" s="60"/>
      <c r="J937" s="8"/>
      <c r="K937" s="61"/>
      <c r="L937" s="61"/>
      <c r="M937" s="61"/>
      <c r="N937" s="61"/>
      <c r="O937" s="61"/>
      <c r="P937" s="62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9">
      <c r="A938" s="11"/>
      <c r="B938" s="60"/>
      <c r="C938" s="60"/>
      <c r="D938" s="60"/>
      <c r="E938" s="60"/>
      <c r="F938" s="60"/>
      <c r="G938" s="60"/>
      <c r="H938" s="60"/>
      <c r="I938" s="60"/>
      <c r="J938" s="8"/>
      <c r="K938" s="61"/>
      <c r="L938" s="61"/>
      <c r="M938" s="61"/>
      <c r="N938" s="61"/>
      <c r="O938" s="61"/>
      <c r="P938" s="62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9">
      <c r="A939" s="11"/>
      <c r="B939" s="60"/>
      <c r="C939" s="60"/>
      <c r="D939" s="60"/>
      <c r="E939" s="60"/>
      <c r="F939" s="60"/>
      <c r="G939" s="60"/>
      <c r="H939" s="60"/>
      <c r="I939" s="60"/>
      <c r="J939" s="8"/>
      <c r="K939" s="61"/>
      <c r="L939" s="61"/>
      <c r="M939" s="61"/>
      <c r="N939" s="61"/>
      <c r="O939" s="61"/>
      <c r="P939" s="62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9">
      <c r="A940" s="11"/>
      <c r="B940" s="60"/>
      <c r="C940" s="60"/>
      <c r="D940" s="60"/>
      <c r="E940" s="60"/>
      <c r="F940" s="60"/>
      <c r="G940" s="60"/>
      <c r="H940" s="60"/>
      <c r="I940" s="60"/>
      <c r="J940" s="8"/>
      <c r="K940" s="61"/>
      <c r="L940" s="61"/>
      <c r="M940" s="61"/>
      <c r="N940" s="61"/>
      <c r="O940" s="61"/>
      <c r="P940" s="62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9">
      <c r="A941" s="11"/>
      <c r="B941" s="60"/>
      <c r="C941" s="60"/>
      <c r="D941" s="60"/>
      <c r="E941" s="60"/>
      <c r="F941" s="60"/>
      <c r="G941" s="60"/>
      <c r="H941" s="60"/>
      <c r="I941" s="60"/>
      <c r="J941" s="8"/>
      <c r="K941" s="61"/>
      <c r="L941" s="61"/>
      <c r="M941" s="61"/>
      <c r="N941" s="61"/>
      <c r="O941" s="61"/>
      <c r="P941" s="62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9">
      <c r="A942" s="11"/>
      <c r="B942" s="60"/>
      <c r="C942" s="60"/>
      <c r="D942" s="60"/>
      <c r="E942" s="60"/>
      <c r="F942" s="60"/>
      <c r="G942" s="60"/>
      <c r="H942" s="60"/>
      <c r="I942" s="60"/>
      <c r="J942" s="8"/>
      <c r="K942" s="61"/>
      <c r="L942" s="61"/>
      <c r="M942" s="61"/>
      <c r="N942" s="61"/>
      <c r="O942" s="61"/>
      <c r="P942" s="62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9">
      <c r="A943" s="11"/>
      <c r="B943" s="60"/>
      <c r="C943" s="60"/>
      <c r="D943" s="60"/>
      <c r="E943" s="60"/>
      <c r="F943" s="60"/>
      <c r="G943" s="60"/>
      <c r="H943" s="60"/>
      <c r="I943" s="60"/>
      <c r="J943" s="8"/>
      <c r="K943" s="61"/>
      <c r="L943" s="61"/>
      <c r="M943" s="61"/>
      <c r="N943" s="61"/>
      <c r="O943" s="61"/>
      <c r="P943" s="62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9">
      <c r="A944" s="11"/>
      <c r="B944" s="60"/>
      <c r="C944" s="60"/>
      <c r="D944" s="60"/>
      <c r="E944" s="60"/>
      <c r="F944" s="60"/>
      <c r="G944" s="60"/>
      <c r="H944" s="60"/>
      <c r="I944" s="60"/>
      <c r="J944" s="8"/>
      <c r="K944" s="61"/>
      <c r="L944" s="61"/>
      <c r="M944" s="61"/>
      <c r="N944" s="61"/>
      <c r="O944" s="61"/>
      <c r="P944" s="62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9">
      <c r="A945" s="11"/>
      <c r="B945" s="60"/>
      <c r="C945" s="60"/>
      <c r="D945" s="60"/>
      <c r="E945" s="60"/>
      <c r="F945" s="60"/>
      <c r="G945" s="60"/>
      <c r="H945" s="60"/>
      <c r="I945" s="60"/>
      <c r="J945" s="8"/>
      <c r="K945" s="61"/>
      <c r="L945" s="61"/>
      <c r="M945" s="61"/>
      <c r="N945" s="61"/>
      <c r="O945" s="61"/>
      <c r="P945" s="62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9">
      <c r="A946" s="11"/>
      <c r="B946" s="60"/>
      <c r="C946" s="60"/>
      <c r="D946" s="60"/>
      <c r="E946" s="60"/>
      <c r="F946" s="60"/>
      <c r="G946" s="60"/>
      <c r="H946" s="60"/>
      <c r="I946" s="60"/>
      <c r="J946" s="8"/>
      <c r="K946" s="61"/>
      <c r="L946" s="61"/>
      <c r="M946" s="61"/>
      <c r="N946" s="61"/>
      <c r="O946" s="61"/>
      <c r="P946" s="62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9">
      <c r="A947" s="11"/>
      <c r="B947" s="60"/>
      <c r="C947" s="60"/>
      <c r="D947" s="60"/>
      <c r="E947" s="60"/>
      <c r="F947" s="60"/>
      <c r="G947" s="60"/>
      <c r="H947" s="60"/>
      <c r="I947" s="60"/>
      <c r="J947" s="8"/>
      <c r="K947" s="61"/>
      <c r="L947" s="61"/>
      <c r="M947" s="61"/>
      <c r="N947" s="61"/>
      <c r="O947" s="61"/>
      <c r="P947" s="62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9">
      <c r="A948" s="11"/>
      <c r="B948" s="60"/>
      <c r="C948" s="60"/>
      <c r="D948" s="60"/>
      <c r="E948" s="60"/>
      <c r="F948" s="60"/>
      <c r="G948" s="60"/>
      <c r="H948" s="60"/>
      <c r="I948" s="60"/>
      <c r="J948" s="8"/>
      <c r="K948" s="61"/>
      <c r="L948" s="61"/>
      <c r="M948" s="61"/>
      <c r="N948" s="61"/>
      <c r="O948" s="61"/>
      <c r="P948" s="62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9">
      <c r="A949" s="11"/>
      <c r="B949" s="60"/>
      <c r="C949" s="60"/>
      <c r="D949" s="60"/>
      <c r="E949" s="60"/>
      <c r="F949" s="60"/>
      <c r="G949" s="60"/>
      <c r="H949" s="60"/>
      <c r="I949" s="60"/>
      <c r="J949" s="8"/>
      <c r="K949" s="61"/>
      <c r="L949" s="61"/>
      <c r="M949" s="61"/>
      <c r="N949" s="61"/>
      <c r="O949" s="61"/>
      <c r="P949" s="62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9">
      <c r="A950" s="11"/>
      <c r="B950" s="60"/>
      <c r="C950" s="60"/>
      <c r="D950" s="60"/>
      <c r="E950" s="60"/>
      <c r="F950" s="60"/>
      <c r="G950" s="60"/>
      <c r="H950" s="60"/>
      <c r="I950" s="60"/>
      <c r="J950" s="8"/>
      <c r="K950" s="61"/>
      <c r="L950" s="61"/>
      <c r="M950" s="61"/>
      <c r="N950" s="61"/>
      <c r="O950" s="61"/>
      <c r="P950" s="62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9">
      <c r="A951" s="11"/>
      <c r="B951" s="60"/>
      <c r="C951" s="60"/>
      <c r="D951" s="60"/>
      <c r="E951" s="60"/>
      <c r="F951" s="60"/>
      <c r="G951" s="60"/>
      <c r="H951" s="60"/>
      <c r="I951" s="60"/>
      <c r="J951" s="8"/>
      <c r="K951" s="61"/>
      <c r="L951" s="61"/>
      <c r="M951" s="61"/>
      <c r="N951" s="61"/>
      <c r="O951" s="61"/>
      <c r="P951" s="62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9">
      <c r="A952" s="11"/>
      <c r="B952" s="60"/>
      <c r="C952" s="60"/>
      <c r="D952" s="60"/>
      <c r="E952" s="60"/>
      <c r="F952" s="60"/>
      <c r="G952" s="60"/>
      <c r="H952" s="60"/>
      <c r="I952" s="60"/>
      <c r="J952" s="8"/>
      <c r="K952" s="61"/>
      <c r="L952" s="61"/>
      <c r="M952" s="61"/>
      <c r="N952" s="61"/>
      <c r="O952" s="61"/>
      <c r="P952" s="62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9">
      <c r="A953" s="11"/>
      <c r="B953" s="60"/>
      <c r="C953" s="60"/>
      <c r="D953" s="60"/>
      <c r="E953" s="60"/>
      <c r="F953" s="60"/>
      <c r="G953" s="60"/>
      <c r="H953" s="60"/>
      <c r="I953" s="60"/>
      <c r="J953" s="8"/>
      <c r="K953" s="61"/>
      <c r="L953" s="61"/>
      <c r="M953" s="61"/>
      <c r="N953" s="61"/>
      <c r="O953" s="61"/>
      <c r="P953" s="62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9">
      <c r="A954" s="11"/>
      <c r="B954" s="60"/>
      <c r="C954" s="60"/>
      <c r="D954" s="60"/>
      <c r="E954" s="60"/>
      <c r="F954" s="60"/>
      <c r="G954" s="60"/>
      <c r="H954" s="60"/>
      <c r="I954" s="60"/>
      <c r="J954" s="8"/>
      <c r="K954" s="61"/>
      <c r="L954" s="61"/>
      <c r="M954" s="61"/>
      <c r="N954" s="61"/>
      <c r="O954" s="61"/>
      <c r="P954" s="62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9">
      <c r="A955" s="11"/>
      <c r="B955" s="60"/>
      <c r="C955" s="60"/>
      <c r="D955" s="60"/>
      <c r="E955" s="60"/>
      <c r="F955" s="60"/>
      <c r="G955" s="60"/>
      <c r="H955" s="60"/>
      <c r="I955" s="60"/>
      <c r="J955" s="8"/>
      <c r="K955" s="61"/>
      <c r="L955" s="61"/>
      <c r="M955" s="61"/>
      <c r="N955" s="61"/>
      <c r="O955" s="61"/>
      <c r="P955" s="62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9">
      <c r="A956" s="11"/>
      <c r="B956" s="60"/>
      <c r="C956" s="60"/>
      <c r="D956" s="60"/>
      <c r="E956" s="60"/>
      <c r="F956" s="60"/>
      <c r="G956" s="60"/>
      <c r="H956" s="60"/>
      <c r="I956" s="60"/>
      <c r="J956" s="8"/>
      <c r="K956" s="61"/>
      <c r="L956" s="61"/>
      <c r="M956" s="61"/>
      <c r="N956" s="61"/>
      <c r="O956" s="61"/>
      <c r="P956" s="62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9">
      <c r="A957" s="11"/>
      <c r="B957" s="60"/>
      <c r="C957" s="60"/>
      <c r="D957" s="60"/>
      <c r="E957" s="60"/>
      <c r="F957" s="60"/>
      <c r="G957" s="60"/>
      <c r="H957" s="60"/>
      <c r="I957" s="60"/>
      <c r="J957" s="8"/>
      <c r="K957" s="61"/>
      <c r="L957" s="61"/>
      <c r="M957" s="61"/>
      <c r="N957" s="61"/>
      <c r="O957" s="61"/>
      <c r="P957" s="62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9">
      <c r="A958" s="11"/>
      <c r="B958" s="60"/>
      <c r="C958" s="60"/>
      <c r="D958" s="60"/>
      <c r="E958" s="60"/>
      <c r="F958" s="60"/>
      <c r="G958" s="60"/>
      <c r="H958" s="60"/>
      <c r="I958" s="60"/>
      <c r="J958" s="8"/>
      <c r="K958" s="61"/>
      <c r="L958" s="61"/>
      <c r="M958" s="61"/>
      <c r="N958" s="61"/>
      <c r="O958" s="61"/>
      <c r="P958" s="62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9">
      <c r="A959" s="11"/>
      <c r="B959" s="60"/>
      <c r="C959" s="60"/>
      <c r="D959" s="60"/>
      <c r="E959" s="60"/>
      <c r="F959" s="60"/>
      <c r="G959" s="60"/>
      <c r="H959" s="60"/>
      <c r="I959" s="60"/>
      <c r="J959" s="8"/>
      <c r="K959" s="61"/>
      <c r="L959" s="61"/>
      <c r="M959" s="61"/>
      <c r="N959" s="61"/>
      <c r="O959" s="61"/>
      <c r="P959" s="62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9">
      <c r="A960" s="11"/>
      <c r="B960" s="60"/>
      <c r="C960" s="60"/>
      <c r="D960" s="60"/>
      <c r="E960" s="60"/>
      <c r="F960" s="60"/>
      <c r="G960" s="60"/>
      <c r="H960" s="60"/>
      <c r="I960" s="60"/>
      <c r="J960" s="8"/>
      <c r="K960" s="61"/>
      <c r="L960" s="61"/>
      <c r="M960" s="61"/>
      <c r="N960" s="61"/>
      <c r="O960" s="61"/>
      <c r="P960" s="62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9">
      <c r="A961" s="11"/>
      <c r="B961" s="60"/>
      <c r="C961" s="60"/>
      <c r="D961" s="60"/>
      <c r="E961" s="60"/>
      <c r="F961" s="60"/>
      <c r="G961" s="60"/>
      <c r="H961" s="60"/>
      <c r="I961" s="60"/>
      <c r="J961" s="8"/>
      <c r="K961" s="61"/>
      <c r="L961" s="61"/>
      <c r="M961" s="61"/>
      <c r="N961" s="61"/>
      <c r="O961" s="61"/>
      <c r="P961" s="62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9">
      <c r="A962" s="11"/>
      <c r="B962" s="60"/>
      <c r="C962" s="60"/>
      <c r="D962" s="60"/>
      <c r="E962" s="60"/>
      <c r="F962" s="60"/>
      <c r="G962" s="60"/>
      <c r="H962" s="60"/>
      <c r="I962" s="60"/>
      <c r="J962" s="8"/>
      <c r="K962" s="61"/>
      <c r="L962" s="61"/>
      <c r="M962" s="61"/>
      <c r="N962" s="61"/>
      <c r="O962" s="61"/>
      <c r="P962" s="62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9">
      <c r="A963" s="11"/>
      <c r="B963" s="60"/>
      <c r="C963" s="60"/>
      <c r="D963" s="60"/>
      <c r="E963" s="60"/>
      <c r="F963" s="60"/>
      <c r="G963" s="60"/>
      <c r="H963" s="60"/>
      <c r="I963" s="60"/>
      <c r="J963" s="8"/>
      <c r="K963" s="61"/>
      <c r="L963" s="61"/>
      <c r="M963" s="61"/>
      <c r="N963" s="61"/>
      <c r="O963" s="61"/>
      <c r="P963" s="62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9">
      <c r="A964" s="11"/>
      <c r="B964" s="60"/>
      <c r="C964" s="60"/>
      <c r="D964" s="60"/>
      <c r="E964" s="60"/>
      <c r="F964" s="60"/>
      <c r="G964" s="60"/>
      <c r="H964" s="60"/>
      <c r="I964" s="60"/>
      <c r="J964" s="8"/>
      <c r="K964" s="61"/>
      <c r="L964" s="61"/>
      <c r="M964" s="61"/>
      <c r="N964" s="61"/>
      <c r="O964" s="61"/>
      <c r="P964" s="62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9">
      <c r="A965" s="11"/>
      <c r="B965" s="60"/>
      <c r="C965" s="60"/>
      <c r="D965" s="60"/>
      <c r="E965" s="60"/>
      <c r="F965" s="60"/>
      <c r="G965" s="60"/>
      <c r="H965" s="60"/>
      <c r="I965" s="60"/>
      <c r="J965" s="8"/>
      <c r="K965" s="61"/>
      <c r="L965" s="61"/>
      <c r="M965" s="61"/>
      <c r="N965" s="61"/>
      <c r="O965" s="61"/>
      <c r="P965" s="62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9">
      <c r="A966" s="11"/>
      <c r="B966" s="60"/>
      <c r="C966" s="60"/>
      <c r="D966" s="60"/>
      <c r="E966" s="60"/>
      <c r="F966" s="60"/>
      <c r="G966" s="60"/>
      <c r="H966" s="60"/>
      <c r="I966" s="60"/>
      <c r="J966" s="8"/>
      <c r="K966" s="61"/>
      <c r="L966" s="61"/>
      <c r="M966" s="61"/>
      <c r="N966" s="61"/>
      <c r="O966" s="61"/>
      <c r="P966" s="62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9">
      <c r="A967" s="11"/>
      <c r="B967" s="60"/>
      <c r="C967" s="60"/>
      <c r="D967" s="60"/>
      <c r="E967" s="60"/>
      <c r="F967" s="60"/>
      <c r="G967" s="60"/>
      <c r="H967" s="60"/>
      <c r="I967" s="60"/>
      <c r="J967" s="8"/>
      <c r="K967" s="61"/>
      <c r="L967" s="61"/>
      <c r="M967" s="61"/>
      <c r="N967" s="61"/>
      <c r="O967" s="61"/>
      <c r="P967" s="62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9">
      <c r="A968" s="11"/>
      <c r="B968" s="60"/>
      <c r="C968" s="60"/>
      <c r="D968" s="60"/>
      <c r="E968" s="60"/>
      <c r="F968" s="60"/>
      <c r="G968" s="60"/>
      <c r="H968" s="60"/>
      <c r="I968" s="60"/>
      <c r="J968" s="8"/>
      <c r="K968" s="61"/>
      <c r="L968" s="61"/>
      <c r="M968" s="61"/>
      <c r="N968" s="61"/>
      <c r="O968" s="61"/>
      <c r="P968" s="62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9">
      <c r="A969" s="11"/>
      <c r="B969" s="60"/>
      <c r="C969" s="60"/>
      <c r="D969" s="60"/>
      <c r="E969" s="60"/>
      <c r="F969" s="60"/>
      <c r="G969" s="60"/>
      <c r="H969" s="60"/>
      <c r="I969" s="60"/>
      <c r="J969" s="8"/>
      <c r="K969" s="61"/>
      <c r="L969" s="61"/>
      <c r="M969" s="61"/>
      <c r="N969" s="61"/>
      <c r="O969" s="61"/>
      <c r="P969" s="62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9">
      <c r="A970" s="11"/>
      <c r="B970" s="60"/>
      <c r="C970" s="60"/>
      <c r="D970" s="60"/>
      <c r="E970" s="60"/>
      <c r="F970" s="60"/>
      <c r="G970" s="60"/>
      <c r="H970" s="60"/>
      <c r="I970" s="60"/>
      <c r="J970" s="8"/>
      <c r="K970" s="61"/>
      <c r="L970" s="61"/>
      <c r="M970" s="61"/>
      <c r="N970" s="61"/>
      <c r="O970" s="61"/>
      <c r="P970" s="62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9">
      <c r="A971" s="11"/>
      <c r="B971" s="60"/>
      <c r="C971" s="60"/>
      <c r="D971" s="60"/>
      <c r="E971" s="60"/>
      <c r="F971" s="60"/>
      <c r="G971" s="60"/>
      <c r="H971" s="60"/>
      <c r="I971" s="60"/>
      <c r="J971" s="8"/>
      <c r="K971" s="61"/>
      <c r="L971" s="61"/>
      <c r="M971" s="61"/>
      <c r="N971" s="61"/>
      <c r="O971" s="61"/>
      <c r="P971" s="62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9">
      <c r="A972" s="11"/>
      <c r="B972" s="60"/>
      <c r="C972" s="60"/>
      <c r="D972" s="60"/>
      <c r="E972" s="60"/>
      <c r="F972" s="60"/>
      <c r="G972" s="60"/>
      <c r="H972" s="60"/>
      <c r="I972" s="60"/>
      <c r="J972" s="8"/>
      <c r="K972" s="61"/>
      <c r="L972" s="61"/>
      <c r="M972" s="61"/>
      <c r="N972" s="61"/>
      <c r="O972" s="61"/>
      <c r="P972" s="62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9">
      <c r="A973" s="11"/>
      <c r="B973" s="60"/>
      <c r="C973" s="60"/>
      <c r="D973" s="60"/>
      <c r="E973" s="60"/>
      <c r="F973" s="60"/>
      <c r="G973" s="60"/>
      <c r="H973" s="60"/>
      <c r="I973" s="60"/>
      <c r="J973" s="8"/>
      <c r="K973" s="61"/>
      <c r="L973" s="61"/>
      <c r="M973" s="61"/>
      <c r="N973" s="61"/>
      <c r="O973" s="61"/>
      <c r="P973" s="62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9">
      <c r="A974" s="11"/>
      <c r="B974" s="60"/>
      <c r="C974" s="60"/>
      <c r="D974" s="60"/>
      <c r="E974" s="60"/>
      <c r="F974" s="60"/>
      <c r="G974" s="60"/>
      <c r="H974" s="60"/>
      <c r="I974" s="60"/>
      <c r="J974" s="8"/>
      <c r="K974" s="61"/>
      <c r="L974" s="61"/>
      <c r="M974" s="61"/>
      <c r="N974" s="61"/>
      <c r="O974" s="61"/>
      <c r="P974" s="62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9">
      <c r="A975" s="11"/>
      <c r="B975" s="60"/>
      <c r="C975" s="60"/>
      <c r="D975" s="60"/>
      <c r="E975" s="60"/>
      <c r="F975" s="60"/>
      <c r="G975" s="60"/>
      <c r="H975" s="60"/>
      <c r="I975" s="60"/>
      <c r="J975" s="8"/>
      <c r="K975" s="61"/>
      <c r="L975" s="61"/>
      <c r="M975" s="61"/>
      <c r="N975" s="61"/>
      <c r="O975" s="61"/>
      <c r="P975" s="62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9">
      <c r="A976" s="11"/>
      <c r="B976" s="60"/>
      <c r="C976" s="60"/>
      <c r="D976" s="60"/>
      <c r="E976" s="60"/>
      <c r="F976" s="60"/>
      <c r="G976" s="60"/>
      <c r="H976" s="60"/>
      <c r="I976" s="60"/>
      <c r="J976" s="8"/>
      <c r="K976" s="61"/>
      <c r="L976" s="61"/>
      <c r="M976" s="61"/>
      <c r="N976" s="61"/>
      <c r="O976" s="61"/>
      <c r="P976" s="62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9">
      <c r="A977" s="11"/>
      <c r="B977" s="60"/>
      <c r="C977" s="60"/>
      <c r="D977" s="60"/>
      <c r="E977" s="60"/>
      <c r="F977" s="60"/>
      <c r="G977" s="60"/>
      <c r="H977" s="60"/>
      <c r="I977" s="60"/>
      <c r="J977" s="8"/>
      <c r="K977" s="61"/>
      <c r="L977" s="61"/>
      <c r="M977" s="61"/>
      <c r="N977" s="61"/>
      <c r="O977" s="61"/>
      <c r="P977" s="62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9">
      <c r="A978" s="11"/>
      <c r="B978" s="60"/>
      <c r="C978" s="60"/>
      <c r="D978" s="60"/>
      <c r="E978" s="60"/>
      <c r="F978" s="60"/>
      <c r="G978" s="60"/>
      <c r="H978" s="60"/>
      <c r="I978" s="60"/>
      <c r="J978" s="8"/>
      <c r="K978" s="61"/>
      <c r="L978" s="61"/>
      <c r="M978" s="61"/>
      <c r="N978" s="61"/>
      <c r="O978" s="61"/>
      <c r="P978" s="62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9">
      <c r="A979" s="11"/>
      <c r="B979" s="60"/>
      <c r="C979" s="60"/>
      <c r="D979" s="60"/>
      <c r="E979" s="60"/>
      <c r="F979" s="60"/>
      <c r="G979" s="60"/>
      <c r="H979" s="60"/>
      <c r="I979" s="60"/>
      <c r="J979" s="8"/>
      <c r="K979" s="61"/>
      <c r="L979" s="61"/>
      <c r="M979" s="61"/>
      <c r="N979" s="61"/>
      <c r="O979" s="61"/>
      <c r="P979" s="62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9">
      <c r="A980" s="11"/>
      <c r="B980" s="60"/>
      <c r="C980" s="60"/>
      <c r="D980" s="60"/>
      <c r="E980" s="60"/>
      <c r="F980" s="60"/>
      <c r="G980" s="60"/>
      <c r="H980" s="60"/>
      <c r="I980" s="60"/>
      <c r="J980" s="8"/>
      <c r="K980" s="61"/>
      <c r="L980" s="61"/>
      <c r="M980" s="61"/>
      <c r="N980" s="61"/>
      <c r="O980" s="61"/>
      <c r="P980" s="62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9">
      <c r="A981" s="11"/>
      <c r="B981" s="60"/>
      <c r="C981" s="60"/>
      <c r="D981" s="60"/>
      <c r="E981" s="60"/>
      <c r="F981" s="60"/>
      <c r="G981" s="60"/>
      <c r="H981" s="60"/>
      <c r="I981" s="60"/>
      <c r="J981" s="8"/>
      <c r="K981" s="61"/>
      <c r="L981" s="61"/>
      <c r="M981" s="61"/>
      <c r="N981" s="61"/>
      <c r="O981" s="61"/>
      <c r="P981" s="62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9">
      <c r="A982" s="11"/>
      <c r="B982" s="60"/>
      <c r="C982" s="60"/>
      <c r="D982" s="60"/>
      <c r="E982" s="60"/>
      <c r="F982" s="60"/>
      <c r="G982" s="60"/>
      <c r="H982" s="60"/>
      <c r="I982" s="60"/>
      <c r="J982" s="8"/>
      <c r="K982" s="61"/>
      <c r="L982" s="61"/>
      <c r="M982" s="61"/>
      <c r="N982" s="61"/>
      <c r="O982" s="61"/>
      <c r="P982" s="62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9">
      <c r="A983" s="11"/>
      <c r="B983" s="60"/>
      <c r="C983" s="60"/>
      <c r="D983" s="60"/>
      <c r="E983" s="60"/>
      <c r="F983" s="60"/>
      <c r="G983" s="60"/>
      <c r="H983" s="60"/>
      <c r="I983" s="60"/>
      <c r="J983" s="8"/>
      <c r="K983" s="61"/>
      <c r="L983" s="61"/>
      <c r="M983" s="61"/>
      <c r="N983" s="61"/>
      <c r="O983" s="61"/>
      <c r="P983" s="62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9">
      <c r="A984" s="11"/>
      <c r="B984" s="60"/>
      <c r="C984" s="60"/>
      <c r="D984" s="60"/>
      <c r="E984" s="60"/>
      <c r="F984" s="60"/>
      <c r="G984" s="60"/>
      <c r="H984" s="60"/>
      <c r="I984" s="60"/>
      <c r="J984" s="8"/>
      <c r="K984" s="61"/>
      <c r="L984" s="61"/>
      <c r="M984" s="61"/>
      <c r="N984" s="61"/>
      <c r="O984" s="61"/>
      <c r="P984" s="62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9">
      <c r="A985" s="11"/>
      <c r="B985" s="60"/>
      <c r="C985" s="60"/>
      <c r="D985" s="60"/>
      <c r="E985" s="60"/>
      <c r="F985" s="60"/>
      <c r="G985" s="60"/>
      <c r="H985" s="60"/>
      <c r="I985" s="60"/>
      <c r="J985" s="8"/>
      <c r="K985" s="61"/>
      <c r="L985" s="61"/>
      <c r="M985" s="61"/>
      <c r="N985" s="61"/>
      <c r="O985" s="61"/>
      <c r="P985" s="62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9">
      <c r="A986" s="11"/>
      <c r="B986" s="60"/>
      <c r="C986" s="60"/>
      <c r="D986" s="60"/>
      <c r="E986" s="60"/>
      <c r="F986" s="60"/>
      <c r="G986" s="60"/>
      <c r="H986" s="60"/>
      <c r="I986" s="60"/>
      <c r="J986" s="8"/>
      <c r="K986" s="61"/>
      <c r="L986" s="61"/>
      <c r="M986" s="61"/>
      <c r="N986" s="61"/>
      <c r="O986" s="61"/>
      <c r="P986" s="62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9">
      <c r="A987" s="11"/>
      <c r="B987" s="60"/>
      <c r="C987" s="60"/>
      <c r="D987" s="60"/>
      <c r="E987" s="60"/>
      <c r="F987" s="60"/>
      <c r="G987" s="60"/>
      <c r="H987" s="60"/>
      <c r="I987" s="60"/>
      <c r="J987" s="8"/>
      <c r="K987" s="61"/>
      <c r="L987" s="61"/>
      <c r="M987" s="61"/>
      <c r="N987" s="61"/>
      <c r="O987" s="61"/>
      <c r="P987" s="62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9">
      <c r="A988" s="11"/>
      <c r="B988" s="60"/>
      <c r="C988" s="60"/>
      <c r="D988" s="60"/>
      <c r="E988" s="60"/>
      <c r="F988" s="60"/>
      <c r="G988" s="60"/>
      <c r="H988" s="60"/>
      <c r="I988" s="60"/>
      <c r="J988" s="8"/>
      <c r="K988" s="61"/>
      <c r="L988" s="61"/>
      <c r="M988" s="61"/>
      <c r="N988" s="61"/>
      <c r="O988" s="61"/>
      <c r="P988" s="62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9">
      <c r="A989" s="11"/>
      <c r="B989" s="60"/>
      <c r="C989" s="60"/>
      <c r="D989" s="60"/>
      <c r="E989" s="60"/>
      <c r="F989" s="60"/>
      <c r="G989" s="60"/>
      <c r="H989" s="60"/>
      <c r="I989" s="60"/>
      <c r="J989" s="8"/>
      <c r="K989" s="61"/>
      <c r="L989" s="61"/>
      <c r="M989" s="61"/>
      <c r="N989" s="61"/>
      <c r="O989" s="61"/>
      <c r="P989" s="62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9">
      <c r="A990" s="11"/>
      <c r="B990" s="60"/>
      <c r="C990" s="60"/>
      <c r="D990" s="60"/>
      <c r="E990" s="60"/>
      <c r="F990" s="60"/>
      <c r="G990" s="60"/>
      <c r="H990" s="60"/>
      <c r="I990" s="60"/>
      <c r="J990" s="8"/>
      <c r="K990" s="61"/>
      <c r="L990" s="61"/>
      <c r="M990" s="61"/>
      <c r="N990" s="61"/>
      <c r="O990" s="61"/>
      <c r="P990" s="62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9">
      <c r="A991" s="11"/>
      <c r="B991" s="60"/>
      <c r="C991" s="60"/>
      <c r="D991" s="60"/>
      <c r="E991" s="60"/>
      <c r="F991" s="60"/>
      <c r="G991" s="60"/>
      <c r="H991" s="60"/>
      <c r="I991" s="60"/>
      <c r="J991" s="8"/>
      <c r="K991" s="61"/>
      <c r="L991" s="61"/>
      <c r="M991" s="61"/>
      <c r="N991" s="61"/>
      <c r="O991" s="61"/>
      <c r="P991" s="62"/>
      <c r="Q991" s="8"/>
      <c r="R991" s="8"/>
      <c r="S991" s="8"/>
      <c r="T991" s="8"/>
      <c r="U991" s="8"/>
      <c r="V991" s="8"/>
      <c r="W991" s="8"/>
      <c r="X991" s="8"/>
      <c r="Y991" s="8"/>
      <c r="Z991" s="8"/>
    </row>
  </sheetData>
  <mergeCells count="6">
    <mergeCell ref="B4:B5"/>
    <mergeCell ref="C4:C5"/>
    <mergeCell ref="B6:B7"/>
    <mergeCell ref="C6:C7"/>
    <mergeCell ref="B8:B9"/>
    <mergeCell ref="C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94"/>
  <sheetViews>
    <sheetView tabSelected="1" topLeftCell="A126" zoomScaleNormal="100" workbookViewId="0">
      <selection activeCell="A135" sqref="A135:XFD135"/>
    </sheetView>
  </sheetViews>
  <sheetFormatPr baseColWidth="10" defaultColWidth="12.6640625" defaultRowHeight="15.75" customHeight="1"/>
  <cols>
    <col min="2" max="5" width="7.1640625" customWidth="1"/>
    <col min="6" max="6" width="15.1640625" customWidth="1"/>
    <col min="7" max="7" width="22.1640625" customWidth="1"/>
    <col min="8" max="9" width="18.83203125" customWidth="1"/>
    <col min="10" max="10" width="17.83203125" customWidth="1"/>
    <col min="11" max="11" width="24.5" customWidth="1"/>
    <col min="12" max="13" width="22.1640625" customWidth="1"/>
    <col min="14" max="14" width="159.1640625" customWidth="1"/>
  </cols>
  <sheetData>
    <row r="1" spans="1:32" ht="22.5" customHeight="1">
      <c r="B1" s="63" t="s">
        <v>110</v>
      </c>
      <c r="C1" s="63"/>
      <c r="D1" s="63"/>
      <c r="E1" s="63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</row>
    <row r="2" spans="1:32" ht="22.5" customHeight="1">
      <c r="B2" s="65" t="s">
        <v>111</v>
      </c>
      <c r="C2" s="65"/>
      <c r="D2" s="65"/>
      <c r="E2" s="65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 spans="1:32" ht="30.75" customHeight="1">
      <c r="A3" s="233" t="s">
        <v>428</v>
      </c>
      <c r="B3" s="66" t="s">
        <v>464</v>
      </c>
      <c r="C3" s="66" t="s">
        <v>470</v>
      </c>
      <c r="D3" s="66" t="s">
        <v>471</v>
      </c>
      <c r="E3" s="66" t="s">
        <v>472</v>
      </c>
      <c r="F3" s="66" t="s">
        <v>112</v>
      </c>
      <c r="G3" s="66" t="s">
        <v>113</v>
      </c>
      <c r="H3" s="66" t="s">
        <v>114</v>
      </c>
      <c r="I3" s="66" t="s">
        <v>115</v>
      </c>
      <c r="J3" s="66" t="s">
        <v>116</v>
      </c>
      <c r="K3" s="66" t="s">
        <v>117</v>
      </c>
      <c r="L3" s="66" t="s">
        <v>118</v>
      </c>
      <c r="M3" s="66" t="s">
        <v>119</v>
      </c>
      <c r="N3" s="67" t="s">
        <v>6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</row>
    <row r="4" spans="1:32" ht="22.5" customHeight="1">
      <c r="A4" s="234">
        <v>0</v>
      </c>
      <c r="B4" s="231" t="b">
        <v>1</v>
      </c>
      <c r="C4" s="231" t="b">
        <v>1</v>
      </c>
      <c r="D4" s="231" t="b">
        <v>0</v>
      </c>
      <c r="E4" s="231" t="b">
        <v>1</v>
      </c>
      <c r="F4" s="68">
        <v>45476</v>
      </c>
      <c r="G4" s="69">
        <v>28183</v>
      </c>
      <c r="H4" s="70">
        <v>0.59017361111111111</v>
      </c>
      <c r="I4" s="70">
        <v>0.59172453703703709</v>
      </c>
      <c r="J4" s="70">
        <f t="shared" ref="J4:J14" si="0">I4-H4</f>
        <v>1.5509259259259833E-3</v>
      </c>
      <c r="K4" s="69" t="s">
        <v>120</v>
      </c>
      <c r="L4" s="69" t="s">
        <v>121</v>
      </c>
      <c r="M4" s="69" t="s">
        <v>122</v>
      </c>
      <c r="N4" s="71" t="s">
        <v>123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</row>
    <row r="5" spans="1:32" ht="22.5" customHeight="1">
      <c r="A5" s="234">
        <v>0</v>
      </c>
      <c r="B5" s="238" t="b">
        <v>1</v>
      </c>
      <c r="C5" s="238" t="b">
        <v>1</v>
      </c>
      <c r="D5" s="238" t="b">
        <v>0</v>
      </c>
      <c r="E5" s="238" t="b">
        <v>0</v>
      </c>
      <c r="F5" s="68">
        <v>45476</v>
      </c>
      <c r="G5" s="72">
        <v>28184</v>
      </c>
      <c r="H5" s="73">
        <v>0.59292824074074069</v>
      </c>
      <c r="I5" s="73">
        <v>0.59988425925925926</v>
      </c>
      <c r="J5" s="70">
        <f t="shared" si="0"/>
        <v>6.9560185185185697E-3</v>
      </c>
      <c r="K5" s="69" t="s">
        <v>120</v>
      </c>
      <c r="L5" s="69" t="s">
        <v>121</v>
      </c>
      <c r="M5" s="69" t="s">
        <v>122</v>
      </c>
      <c r="N5" s="71" t="s">
        <v>123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</row>
    <row r="6" spans="1:32" ht="22.5" customHeight="1">
      <c r="A6" s="234">
        <v>0</v>
      </c>
      <c r="B6" s="238" t="b">
        <v>1</v>
      </c>
      <c r="C6" s="238" t="b">
        <v>1</v>
      </c>
      <c r="D6" s="238" t="b">
        <v>0</v>
      </c>
      <c r="E6" s="238" t="b">
        <v>0</v>
      </c>
      <c r="F6" s="68">
        <v>45476</v>
      </c>
      <c r="G6" s="72">
        <v>28185</v>
      </c>
      <c r="H6" s="73">
        <v>0.60295138888888888</v>
      </c>
      <c r="I6" s="73">
        <v>0.64462962962962966</v>
      </c>
      <c r="J6" s="70">
        <f t="shared" si="0"/>
        <v>4.167824074074078E-2</v>
      </c>
      <c r="K6" s="69" t="s">
        <v>120</v>
      </c>
      <c r="L6" s="69" t="s">
        <v>121</v>
      </c>
      <c r="M6" s="69" t="s">
        <v>122</v>
      </c>
      <c r="N6" s="71" t="s">
        <v>123</v>
      </c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</row>
    <row r="7" spans="1:32" ht="22.5" customHeight="1">
      <c r="A7" s="234">
        <v>0</v>
      </c>
      <c r="B7" s="238" t="b">
        <v>1</v>
      </c>
      <c r="C7" s="238" t="b">
        <v>1</v>
      </c>
      <c r="D7" s="238" t="b">
        <v>0</v>
      </c>
      <c r="E7" s="238" t="b">
        <v>0</v>
      </c>
      <c r="F7" s="68">
        <v>45478</v>
      </c>
      <c r="G7" s="72">
        <v>28204</v>
      </c>
      <c r="H7" s="73">
        <v>0.95048611111111114</v>
      </c>
      <c r="I7" s="73">
        <v>0.97133101851851855</v>
      </c>
      <c r="J7" s="70">
        <f t="shared" si="0"/>
        <v>2.0844907407407409E-2</v>
      </c>
      <c r="K7" s="69" t="s">
        <v>120</v>
      </c>
      <c r="L7" s="69" t="s">
        <v>121</v>
      </c>
      <c r="M7" s="69" t="s">
        <v>122</v>
      </c>
      <c r="N7" s="71" t="s">
        <v>124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</row>
    <row r="8" spans="1:32" ht="22.5" customHeight="1">
      <c r="A8" s="234" t="s">
        <v>429</v>
      </c>
      <c r="B8" s="231" t="b">
        <v>1</v>
      </c>
      <c r="C8" s="231" t="b">
        <v>1</v>
      </c>
      <c r="D8" s="231" t="b">
        <v>0</v>
      </c>
      <c r="E8" s="231" t="b">
        <v>0</v>
      </c>
      <c r="F8" s="68">
        <v>45478</v>
      </c>
      <c r="G8" s="72">
        <v>28205</v>
      </c>
      <c r="H8" s="73">
        <v>0.99302083333333335</v>
      </c>
      <c r="I8" s="73">
        <v>0.32636574074074076</v>
      </c>
      <c r="J8" s="70">
        <v>0.33334490740740741</v>
      </c>
      <c r="K8" s="69" t="s">
        <v>120</v>
      </c>
      <c r="L8" s="69" t="s">
        <v>121</v>
      </c>
      <c r="M8" s="69" t="s">
        <v>122</v>
      </c>
      <c r="N8" s="71" t="s">
        <v>124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ht="22.5" customHeight="1">
      <c r="A9" s="234">
        <v>0</v>
      </c>
      <c r="B9" s="238" t="b">
        <v>1</v>
      </c>
      <c r="C9" s="238" t="b">
        <v>1</v>
      </c>
      <c r="D9" s="238" t="b">
        <v>0</v>
      </c>
      <c r="E9" s="238" t="b">
        <v>0</v>
      </c>
      <c r="F9" s="68">
        <v>45479</v>
      </c>
      <c r="G9" s="72">
        <v>28206</v>
      </c>
      <c r="H9" s="73">
        <v>0.76171296296296298</v>
      </c>
      <c r="I9" s="73">
        <v>0.83018518518518514</v>
      </c>
      <c r="J9" s="70">
        <f t="shared" si="0"/>
        <v>6.8472222222222157E-2</v>
      </c>
      <c r="K9" s="69" t="s">
        <v>120</v>
      </c>
      <c r="L9" s="69" t="s">
        <v>121</v>
      </c>
      <c r="M9" s="69" t="s">
        <v>122</v>
      </c>
      <c r="N9" s="71" t="s">
        <v>125</v>
      </c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</row>
    <row r="10" spans="1:32" ht="22.5" customHeight="1">
      <c r="A10" s="234" t="s">
        <v>430</v>
      </c>
      <c r="B10" s="238" t="b">
        <v>1</v>
      </c>
      <c r="C10" s="238" t="b">
        <v>1</v>
      </c>
      <c r="D10" s="238" t="b">
        <v>0</v>
      </c>
      <c r="E10" s="238" t="b">
        <v>0</v>
      </c>
      <c r="F10" s="68">
        <v>45479</v>
      </c>
      <c r="G10" s="72">
        <v>28213</v>
      </c>
      <c r="H10" s="73">
        <v>0.92641203703703701</v>
      </c>
      <c r="I10" s="73">
        <v>1.4953703703703703E-2</v>
      </c>
      <c r="J10" s="70">
        <v>8.8541666666666671E-2</v>
      </c>
      <c r="K10" s="69" t="s">
        <v>120</v>
      </c>
      <c r="L10" s="69" t="s">
        <v>121</v>
      </c>
      <c r="M10" s="69" t="s">
        <v>122</v>
      </c>
      <c r="N10" s="71" t="s">
        <v>125</v>
      </c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</row>
    <row r="11" spans="1:32" ht="22.5" customHeight="1">
      <c r="A11" s="234" t="s">
        <v>431</v>
      </c>
      <c r="B11" s="238" t="b">
        <v>1</v>
      </c>
      <c r="C11" s="238" t="b">
        <v>1</v>
      </c>
      <c r="D11" s="238" t="b">
        <v>0</v>
      </c>
      <c r="E11" s="238" t="b">
        <v>1</v>
      </c>
      <c r="F11" s="68">
        <v>45480</v>
      </c>
      <c r="G11" s="72">
        <v>28214</v>
      </c>
      <c r="H11" s="73">
        <v>1.5185185185185185E-2</v>
      </c>
      <c r="I11" s="73">
        <v>0.34851851851851851</v>
      </c>
      <c r="J11" s="70">
        <f t="shared" si="0"/>
        <v>0.33333333333333331</v>
      </c>
      <c r="K11" s="69" t="s">
        <v>120</v>
      </c>
      <c r="L11" s="69" t="s">
        <v>121</v>
      </c>
      <c r="M11" s="69" t="s">
        <v>122</v>
      </c>
      <c r="N11" s="243" t="s">
        <v>126</v>
      </c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</row>
    <row r="12" spans="1:32" ht="22.5" customHeight="1">
      <c r="A12" s="234">
        <v>0</v>
      </c>
      <c r="B12" s="238" t="b">
        <v>1</v>
      </c>
      <c r="C12" s="238" t="b">
        <v>1</v>
      </c>
      <c r="D12" s="238" t="b">
        <v>0</v>
      </c>
      <c r="E12" s="238" t="b">
        <v>0</v>
      </c>
      <c r="F12" s="68">
        <v>45481</v>
      </c>
      <c r="G12" s="72">
        <v>28217</v>
      </c>
      <c r="H12" s="73">
        <v>0.62444444444444447</v>
      </c>
      <c r="I12" s="73">
        <v>0.63140046296296293</v>
      </c>
      <c r="J12" s="70">
        <f t="shared" si="0"/>
        <v>6.9560185185184586E-3</v>
      </c>
      <c r="K12" s="69" t="s">
        <v>127</v>
      </c>
      <c r="L12" s="69" t="s">
        <v>121</v>
      </c>
      <c r="M12" s="69" t="s">
        <v>122</v>
      </c>
      <c r="N12" s="71" t="s">
        <v>128</v>
      </c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</row>
    <row r="13" spans="1:32" ht="22.5" customHeight="1">
      <c r="A13" s="234" t="s">
        <v>432</v>
      </c>
      <c r="B13" s="238" t="b">
        <v>1</v>
      </c>
      <c r="C13" s="238" t="b">
        <v>1</v>
      </c>
      <c r="D13" s="238" t="b">
        <v>0</v>
      </c>
      <c r="E13" s="238" t="b">
        <v>0</v>
      </c>
      <c r="F13" s="68">
        <v>45481</v>
      </c>
      <c r="G13" s="72">
        <v>28218</v>
      </c>
      <c r="H13" s="73">
        <v>0.64789351851851851</v>
      </c>
      <c r="I13" s="73">
        <v>0.65136574074074072</v>
      </c>
      <c r="J13" s="70">
        <f t="shared" si="0"/>
        <v>3.4722222222222099E-3</v>
      </c>
      <c r="K13" s="69" t="s">
        <v>127</v>
      </c>
      <c r="L13" s="69" t="s">
        <v>121</v>
      </c>
      <c r="M13" s="69" t="s">
        <v>122</v>
      </c>
      <c r="N13" s="74" t="s">
        <v>128</v>
      </c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</row>
    <row r="14" spans="1:32" ht="22.5" customHeight="1">
      <c r="A14" s="234" t="s">
        <v>432</v>
      </c>
      <c r="B14" s="238" t="b">
        <v>1</v>
      </c>
      <c r="C14" s="238" t="b">
        <v>1</v>
      </c>
      <c r="D14" s="238" t="b">
        <v>0</v>
      </c>
      <c r="E14" s="238" t="b">
        <v>0</v>
      </c>
      <c r="F14" s="68">
        <v>45481</v>
      </c>
      <c r="G14" s="72">
        <v>28223</v>
      </c>
      <c r="H14" s="73">
        <v>0.68076388888888884</v>
      </c>
      <c r="I14" s="73">
        <v>0.68423611111111116</v>
      </c>
      <c r="J14" s="70">
        <f t="shared" si="0"/>
        <v>3.4722222222223209E-3</v>
      </c>
      <c r="K14" s="69" t="s">
        <v>127</v>
      </c>
      <c r="L14" s="69" t="s">
        <v>121</v>
      </c>
      <c r="M14" s="69" t="s">
        <v>122</v>
      </c>
      <c r="N14" s="74" t="s">
        <v>128</v>
      </c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 spans="1:32" ht="22.5" customHeight="1">
      <c r="A15" s="234" t="s">
        <v>433</v>
      </c>
      <c r="B15" s="238" t="b">
        <v>1</v>
      </c>
      <c r="C15" s="238" t="b">
        <v>1</v>
      </c>
      <c r="D15" s="238" t="b">
        <v>0</v>
      </c>
      <c r="E15" s="238" t="b">
        <v>0</v>
      </c>
      <c r="F15" s="68">
        <v>45481</v>
      </c>
      <c r="G15" s="72">
        <v>28226</v>
      </c>
      <c r="H15" s="73">
        <v>0.72182870370370367</v>
      </c>
      <c r="I15" s="73">
        <v>0.30517361111111113</v>
      </c>
      <c r="J15" s="70">
        <v>0.58334490740740741</v>
      </c>
      <c r="K15" s="69" t="s">
        <v>120</v>
      </c>
      <c r="L15" s="69" t="s">
        <v>121</v>
      </c>
      <c r="M15" s="69" t="s">
        <v>122</v>
      </c>
      <c r="N15" s="71" t="s">
        <v>129</v>
      </c>
      <c r="O15" s="64" t="s">
        <v>469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</row>
    <row r="16" spans="1:32" ht="22.5" customHeight="1">
      <c r="A16" s="234">
        <v>0</v>
      </c>
      <c r="B16" s="231" t="b">
        <v>1</v>
      </c>
      <c r="C16" s="231" t="b">
        <v>1</v>
      </c>
      <c r="D16" s="231" t="b">
        <v>0</v>
      </c>
      <c r="E16" s="231" t="b">
        <v>0</v>
      </c>
      <c r="F16" s="68">
        <v>45482</v>
      </c>
      <c r="G16" s="72">
        <v>28227</v>
      </c>
      <c r="H16" s="73">
        <v>0.44211805555555556</v>
      </c>
      <c r="I16" s="73">
        <v>0.45787037037037037</v>
      </c>
      <c r="J16" s="70">
        <f t="shared" ref="J16:J59" si="1">I16-H16</f>
        <v>1.5752314814814816E-2</v>
      </c>
      <c r="K16" s="69" t="s">
        <v>120</v>
      </c>
      <c r="L16" s="69" t="s">
        <v>121</v>
      </c>
      <c r="M16" s="69" t="s">
        <v>122</v>
      </c>
      <c r="N16" s="71" t="s">
        <v>130</v>
      </c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</row>
    <row r="17" spans="1:32" ht="22.5" customHeight="1">
      <c r="A17" s="234" t="s">
        <v>429</v>
      </c>
      <c r="B17" s="231" t="b">
        <v>1</v>
      </c>
      <c r="C17" s="231" t="b">
        <v>1</v>
      </c>
      <c r="D17" s="231" t="b">
        <v>0</v>
      </c>
      <c r="E17" s="231" t="b">
        <v>0</v>
      </c>
      <c r="F17" s="68">
        <v>45482</v>
      </c>
      <c r="G17" s="72">
        <v>28228</v>
      </c>
      <c r="H17" s="73">
        <v>0.50393518518518521</v>
      </c>
      <c r="I17" s="73">
        <v>0.56295138888888885</v>
      </c>
      <c r="J17" s="70">
        <f t="shared" si="1"/>
        <v>5.901620370370364E-2</v>
      </c>
      <c r="K17" s="69" t="s">
        <v>120</v>
      </c>
      <c r="L17" s="69" t="s">
        <v>121</v>
      </c>
      <c r="M17" s="69" t="s">
        <v>122</v>
      </c>
      <c r="N17" s="71" t="s">
        <v>131</v>
      </c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</row>
    <row r="18" spans="1:32" ht="22.5" customHeight="1">
      <c r="A18" s="234" t="s">
        <v>434</v>
      </c>
      <c r="B18" s="238" t="b">
        <v>1</v>
      </c>
      <c r="C18" s="238" t="b">
        <v>1</v>
      </c>
      <c r="D18" s="238" t="b">
        <v>0</v>
      </c>
      <c r="E18" s="238" t="b">
        <v>0</v>
      </c>
      <c r="F18" s="68">
        <v>45482</v>
      </c>
      <c r="G18" s="72">
        <v>28229</v>
      </c>
      <c r="H18" s="73">
        <v>0.56453703703703706</v>
      </c>
      <c r="I18" s="73">
        <v>0.5721180555555555</v>
      </c>
      <c r="J18" s="70">
        <f t="shared" si="1"/>
        <v>7.5810185185184453E-3</v>
      </c>
      <c r="K18" s="69" t="s">
        <v>132</v>
      </c>
      <c r="L18" s="69" t="s">
        <v>121</v>
      </c>
      <c r="M18" s="69" t="s">
        <v>122</v>
      </c>
      <c r="N18" s="71" t="s">
        <v>133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 spans="1:32" ht="22.5" customHeight="1">
      <c r="A19" s="234" t="s">
        <v>435</v>
      </c>
      <c r="B19" s="238" t="b">
        <v>1</v>
      </c>
      <c r="C19" s="238" t="b">
        <v>1</v>
      </c>
      <c r="D19" s="238" t="b">
        <v>0</v>
      </c>
      <c r="E19" s="238" t="b">
        <v>0</v>
      </c>
      <c r="F19" s="68">
        <v>45482</v>
      </c>
      <c r="G19" s="72">
        <v>28230</v>
      </c>
      <c r="H19" s="73">
        <v>0.57225694444444442</v>
      </c>
      <c r="I19" s="73">
        <v>0.57564814814814813</v>
      </c>
      <c r="J19" s="70">
        <f t="shared" si="1"/>
        <v>3.3912037037037157E-3</v>
      </c>
      <c r="K19" s="69" t="s">
        <v>132</v>
      </c>
      <c r="L19" s="69" t="s">
        <v>121</v>
      </c>
      <c r="M19" s="69" t="s">
        <v>122</v>
      </c>
      <c r="N19" s="71" t="s">
        <v>133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 spans="1:32" ht="22.5" customHeight="1">
      <c r="A20" s="234" t="s">
        <v>429</v>
      </c>
      <c r="B20" s="238" t="b">
        <v>1</v>
      </c>
      <c r="C20" s="238" t="b">
        <v>1</v>
      </c>
      <c r="D20" s="238" t="b">
        <v>0</v>
      </c>
      <c r="E20" s="238" t="b">
        <v>0</v>
      </c>
      <c r="F20" s="68">
        <v>45482</v>
      </c>
      <c r="G20" s="72">
        <v>28235</v>
      </c>
      <c r="H20" s="73">
        <v>0.64939814814814811</v>
      </c>
      <c r="I20" s="73">
        <v>0.65009259259259256</v>
      </c>
      <c r="J20" s="70">
        <f t="shared" si="1"/>
        <v>6.9444444444444198E-4</v>
      </c>
      <c r="K20" s="69" t="s">
        <v>132</v>
      </c>
      <c r="L20" s="69" t="s">
        <v>121</v>
      </c>
      <c r="M20" s="69" t="s">
        <v>122</v>
      </c>
      <c r="N20" s="71" t="s">
        <v>134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</row>
    <row r="21" spans="1:32" ht="22.5" customHeight="1">
      <c r="A21" s="234">
        <v>0</v>
      </c>
      <c r="B21" s="238" t="b">
        <v>1</v>
      </c>
      <c r="C21" s="238" t="b">
        <v>1</v>
      </c>
      <c r="D21" s="238" t="b">
        <v>0</v>
      </c>
      <c r="E21" s="238" t="b">
        <v>0</v>
      </c>
      <c r="F21" s="68">
        <v>45482</v>
      </c>
      <c r="G21" s="72">
        <v>28236</v>
      </c>
      <c r="H21" s="73">
        <v>0.6540393518518518</v>
      </c>
      <c r="I21" s="73">
        <v>0.65417824074074071</v>
      </c>
      <c r="J21" s="70">
        <f t="shared" si="1"/>
        <v>1.388888888889106E-4</v>
      </c>
      <c r="K21" s="69" t="s">
        <v>132</v>
      </c>
      <c r="L21" s="69" t="s">
        <v>121</v>
      </c>
      <c r="M21" s="69" t="s">
        <v>122</v>
      </c>
      <c r="N21" s="71" t="s">
        <v>135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</row>
    <row r="22" spans="1:32" ht="22.5" customHeight="1">
      <c r="A22" s="234" t="s">
        <v>436</v>
      </c>
      <c r="B22" s="238" t="b">
        <v>1</v>
      </c>
      <c r="C22" s="238" t="b">
        <v>1</v>
      </c>
      <c r="D22" s="238" t="b">
        <v>0</v>
      </c>
      <c r="E22" s="238" t="b">
        <v>0</v>
      </c>
      <c r="F22" s="68">
        <v>45482</v>
      </c>
      <c r="G22" s="72">
        <v>28237</v>
      </c>
      <c r="H22" s="73">
        <v>0.65423611111111113</v>
      </c>
      <c r="I22" s="73">
        <v>0.77923611111111113</v>
      </c>
      <c r="J22" s="70">
        <f t="shared" si="1"/>
        <v>0.125</v>
      </c>
      <c r="K22" s="69" t="s">
        <v>132</v>
      </c>
      <c r="L22" s="69" t="s">
        <v>121</v>
      </c>
      <c r="M22" s="69" t="s">
        <v>122</v>
      </c>
      <c r="N22" s="75" t="s">
        <v>135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</row>
    <row r="23" spans="1:32" ht="22.5" customHeight="1">
      <c r="A23" s="234" t="s">
        <v>437</v>
      </c>
      <c r="B23" s="238" t="b">
        <v>1</v>
      </c>
      <c r="C23" s="238" t="b">
        <v>1</v>
      </c>
      <c r="D23" s="238" t="b">
        <v>0</v>
      </c>
      <c r="E23" s="238" t="b">
        <v>0</v>
      </c>
      <c r="F23" s="68">
        <v>45482</v>
      </c>
      <c r="G23" s="72">
        <v>28238</v>
      </c>
      <c r="H23" s="73">
        <v>0.78340277777777778</v>
      </c>
      <c r="I23" s="73">
        <v>0.80423611111111115</v>
      </c>
      <c r="J23" s="70">
        <f t="shared" si="1"/>
        <v>2.083333333333337E-2</v>
      </c>
      <c r="K23" s="69" t="s">
        <v>132</v>
      </c>
      <c r="L23" s="69" t="s">
        <v>121</v>
      </c>
      <c r="M23" s="69" t="s">
        <v>122</v>
      </c>
      <c r="N23" s="71" t="s">
        <v>136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</row>
    <row r="24" spans="1:32" ht="22.5" customHeight="1">
      <c r="A24" s="234" t="s">
        <v>432</v>
      </c>
      <c r="B24" s="238" t="b">
        <v>1</v>
      </c>
      <c r="C24" s="238" t="b">
        <v>1</v>
      </c>
      <c r="D24" s="238" t="b">
        <v>0</v>
      </c>
      <c r="E24" s="238" t="b">
        <v>0</v>
      </c>
      <c r="F24" s="68">
        <v>45482</v>
      </c>
      <c r="G24" s="72">
        <v>28239</v>
      </c>
      <c r="H24" s="73">
        <v>0.81067129629629631</v>
      </c>
      <c r="I24" s="73">
        <v>0.85234953703703709</v>
      </c>
      <c r="J24" s="70">
        <f t="shared" si="1"/>
        <v>4.167824074074078E-2</v>
      </c>
      <c r="K24" s="69" t="s">
        <v>132</v>
      </c>
      <c r="L24" s="69" t="s">
        <v>121</v>
      </c>
      <c r="M24" s="69" t="s">
        <v>122</v>
      </c>
      <c r="N24" s="75" t="s">
        <v>137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</row>
    <row r="25" spans="1:32" ht="22.5" customHeight="1">
      <c r="A25" s="234" t="s">
        <v>438</v>
      </c>
      <c r="B25" s="238" t="b">
        <v>1</v>
      </c>
      <c r="C25" s="238" t="b">
        <v>1</v>
      </c>
      <c r="D25" s="238" t="b">
        <v>0</v>
      </c>
      <c r="E25" s="238" t="b">
        <v>0</v>
      </c>
      <c r="F25" s="68">
        <v>45482</v>
      </c>
      <c r="G25" s="72">
        <v>28240</v>
      </c>
      <c r="H25" s="73">
        <v>0.86781249999999999</v>
      </c>
      <c r="I25" s="73">
        <v>0.95114583333333336</v>
      </c>
      <c r="J25" s="70">
        <f t="shared" si="1"/>
        <v>8.333333333333337E-2</v>
      </c>
      <c r="K25" s="69" t="s">
        <v>132</v>
      </c>
      <c r="L25" s="69" t="s">
        <v>121</v>
      </c>
      <c r="M25" s="69" t="s">
        <v>122</v>
      </c>
      <c r="N25" s="75" t="s">
        <v>138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</row>
    <row r="26" spans="1:32" ht="22.5" customHeight="1">
      <c r="A26" s="234" t="s">
        <v>439</v>
      </c>
      <c r="B26" s="238" t="b">
        <v>1</v>
      </c>
      <c r="C26" s="238" t="b">
        <v>1</v>
      </c>
      <c r="D26" s="238" t="b">
        <v>0</v>
      </c>
      <c r="E26" s="238" t="b">
        <v>0</v>
      </c>
      <c r="F26" s="68">
        <v>45482</v>
      </c>
      <c r="G26" s="72">
        <v>28241</v>
      </c>
      <c r="H26" s="73">
        <v>0.97881944444444446</v>
      </c>
      <c r="I26" s="73">
        <v>0.3538425925925926</v>
      </c>
      <c r="J26" s="70">
        <v>0.37502314814814813</v>
      </c>
      <c r="K26" s="69" t="s">
        <v>120</v>
      </c>
      <c r="L26" s="69" t="s">
        <v>121</v>
      </c>
      <c r="M26" s="69" t="s">
        <v>122</v>
      </c>
      <c r="N26" s="71" t="s">
        <v>139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</row>
    <row r="27" spans="1:32" ht="22.5" customHeight="1">
      <c r="A27" s="234">
        <v>0</v>
      </c>
      <c r="B27" s="238" t="b">
        <v>1</v>
      </c>
      <c r="C27" s="238" t="b">
        <v>1</v>
      </c>
      <c r="D27" s="238" t="b">
        <v>0</v>
      </c>
      <c r="E27" s="238" t="b">
        <v>0</v>
      </c>
      <c r="F27" s="68">
        <v>45483</v>
      </c>
      <c r="G27" s="72">
        <v>28242</v>
      </c>
      <c r="H27" s="73">
        <v>0.37944444444444442</v>
      </c>
      <c r="I27" s="73">
        <v>0.38056712962962963</v>
      </c>
      <c r="J27" s="70">
        <f t="shared" si="1"/>
        <v>1.1226851851852127E-3</v>
      </c>
      <c r="K27" s="69" t="s">
        <v>132</v>
      </c>
      <c r="L27" s="69" t="s">
        <v>121</v>
      </c>
      <c r="M27" s="69" t="s">
        <v>122</v>
      </c>
      <c r="N27" s="71" t="s">
        <v>140</v>
      </c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</row>
    <row r="28" spans="1:32" ht="22.5" customHeight="1">
      <c r="A28" s="234" t="s">
        <v>433</v>
      </c>
      <c r="B28" s="238" t="b">
        <v>1</v>
      </c>
      <c r="C28" s="238" t="b">
        <v>1</v>
      </c>
      <c r="D28" s="238" t="b">
        <v>0</v>
      </c>
      <c r="E28" s="238" t="b">
        <v>0</v>
      </c>
      <c r="F28" s="68">
        <v>45483</v>
      </c>
      <c r="G28" s="72">
        <v>28243</v>
      </c>
      <c r="H28" s="73">
        <v>0.38082175925925926</v>
      </c>
      <c r="I28" s="73">
        <v>0.50582175925925921</v>
      </c>
      <c r="J28" s="70">
        <f t="shared" si="1"/>
        <v>0.12499999999999994</v>
      </c>
      <c r="K28" s="69" t="s">
        <v>132</v>
      </c>
      <c r="L28" s="69" t="s">
        <v>121</v>
      </c>
      <c r="M28" s="69" t="s">
        <v>122</v>
      </c>
      <c r="N28" s="71" t="s">
        <v>141</v>
      </c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</row>
    <row r="29" spans="1:32" ht="22.5" customHeight="1">
      <c r="A29" s="234" t="s">
        <v>440</v>
      </c>
      <c r="B29" s="238" t="b">
        <v>1</v>
      </c>
      <c r="C29" s="238" t="b">
        <v>1</v>
      </c>
      <c r="D29" s="238" t="b">
        <v>0</v>
      </c>
      <c r="E29" s="238" t="b">
        <v>0</v>
      </c>
      <c r="F29" s="68">
        <v>45483</v>
      </c>
      <c r="G29" s="69">
        <v>28246</v>
      </c>
      <c r="H29" s="76">
        <v>0.52792824074074074</v>
      </c>
      <c r="I29" s="76">
        <v>0.53488425925925931</v>
      </c>
      <c r="J29" s="76">
        <f t="shared" si="1"/>
        <v>6.9560185185185697E-3</v>
      </c>
      <c r="K29" s="69" t="s">
        <v>132</v>
      </c>
      <c r="L29" s="69" t="s">
        <v>121</v>
      </c>
      <c r="M29" s="69" t="s">
        <v>122</v>
      </c>
      <c r="N29" s="71" t="s">
        <v>142</v>
      </c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 spans="1:32" ht="22.5" customHeight="1">
      <c r="A30" s="234" t="s">
        <v>432</v>
      </c>
      <c r="B30" s="238" t="b">
        <v>1</v>
      </c>
      <c r="C30" s="238" t="b">
        <v>1</v>
      </c>
      <c r="D30" s="238" t="b">
        <v>0</v>
      </c>
      <c r="E30" s="238" t="b">
        <v>0</v>
      </c>
      <c r="F30" s="68">
        <v>45483</v>
      </c>
      <c r="G30" s="69">
        <v>28249</v>
      </c>
      <c r="H30" s="70">
        <v>0.56982638888888892</v>
      </c>
      <c r="I30" s="70">
        <v>0.58026620370370374</v>
      </c>
      <c r="J30" s="70">
        <f t="shared" si="1"/>
        <v>1.0439814814814818E-2</v>
      </c>
      <c r="K30" s="69" t="s">
        <v>120</v>
      </c>
      <c r="L30" s="69" t="s">
        <v>121</v>
      </c>
      <c r="M30" s="69" t="s">
        <v>122</v>
      </c>
      <c r="N30" s="71" t="s">
        <v>143</v>
      </c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</row>
    <row r="31" spans="1:32" ht="22.5" customHeight="1">
      <c r="A31" s="234">
        <v>0</v>
      </c>
      <c r="B31" s="238" t="b">
        <v>1</v>
      </c>
      <c r="C31" s="238" t="b">
        <v>1</v>
      </c>
      <c r="D31" s="238" t="b">
        <v>0</v>
      </c>
      <c r="E31" s="238" t="b">
        <v>0</v>
      </c>
      <c r="F31" s="68">
        <v>45483</v>
      </c>
      <c r="G31" s="69">
        <v>28250</v>
      </c>
      <c r="H31" s="70">
        <v>0.58086805555555554</v>
      </c>
      <c r="I31" s="70">
        <v>0.58155092592592594</v>
      </c>
      <c r="J31" s="70">
        <f t="shared" si="1"/>
        <v>6.828703703704031E-4</v>
      </c>
      <c r="K31" s="69" t="s">
        <v>120</v>
      </c>
      <c r="L31" s="69" t="s">
        <v>121</v>
      </c>
      <c r="M31" s="69" t="s">
        <v>122</v>
      </c>
      <c r="N31" s="71" t="s">
        <v>143</v>
      </c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 spans="1:32" ht="22.5" customHeight="1">
      <c r="A32" s="234" t="s">
        <v>441</v>
      </c>
      <c r="B32" s="238" t="b">
        <v>1</v>
      </c>
      <c r="C32" s="238" t="b">
        <v>1</v>
      </c>
      <c r="D32" s="238" t="b">
        <v>0</v>
      </c>
      <c r="E32" s="238" t="b">
        <v>0</v>
      </c>
      <c r="F32" s="68">
        <v>45483</v>
      </c>
      <c r="G32" s="69">
        <v>28251</v>
      </c>
      <c r="H32" s="70">
        <v>0.58263888888888893</v>
      </c>
      <c r="I32" s="70">
        <v>0.6243171296296296</v>
      </c>
      <c r="J32" s="70">
        <f t="shared" si="1"/>
        <v>4.1678240740740669E-2</v>
      </c>
      <c r="K32" s="69" t="s">
        <v>120</v>
      </c>
      <c r="L32" s="69" t="s">
        <v>121</v>
      </c>
      <c r="M32" s="69" t="s">
        <v>122</v>
      </c>
      <c r="N32" s="71" t="s">
        <v>143</v>
      </c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</row>
    <row r="33" spans="1:32" ht="22.5" customHeight="1">
      <c r="A33" s="234" t="s">
        <v>442</v>
      </c>
      <c r="B33" s="238" t="b">
        <v>1</v>
      </c>
      <c r="C33" s="238" t="b">
        <v>1</v>
      </c>
      <c r="D33" s="238" t="b">
        <v>0</v>
      </c>
      <c r="E33" s="238" t="b">
        <v>0</v>
      </c>
      <c r="F33" s="68">
        <v>45483</v>
      </c>
      <c r="G33" s="69">
        <v>28252</v>
      </c>
      <c r="H33" s="70">
        <v>0.62890046296296298</v>
      </c>
      <c r="I33" s="70">
        <v>0.67057870370370365</v>
      </c>
      <c r="J33" s="70">
        <f t="shared" si="1"/>
        <v>4.1678240740740669E-2</v>
      </c>
      <c r="K33" s="69" t="s">
        <v>120</v>
      </c>
      <c r="L33" s="69" t="s">
        <v>121</v>
      </c>
      <c r="M33" s="69" t="s">
        <v>122</v>
      </c>
      <c r="N33" s="71" t="s">
        <v>143</v>
      </c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 spans="1:32" ht="22.5" customHeight="1">
      <c r="A34" s="234">
        <v>0</v>
      </c>
      <c r="B34" s="238" t="b">
        <v>1</v>
      </c>
      <c r="C34" s="238" t="b">
        <v>1</v>
      </c>
      <c r="D34" s="238" t="b">
        <v>0</v>
      </c>
      <c r="E34" s="238" t="b">
        <v>0</v>
      </c>
      <c r="F34" s="68">
        <v>45483</v>
      </c>
      <c r="G34" s="69">
        <v>28253</v>
      </c>
      <c r="H34" s="70">
        <v>0.67658564814814814</v>
      </c>
      <c r="I34" s="70">
        <v>0.67667824074074079</v>
      </c>
      <c r="J34" s="70">
        <f t="shared" si="1"/>
        <v>9.2592592592644074E-5</v>
      </c>
      <c r="K34" s="69" t="s">
        <v>132</v>
      </c>
      <c r="L34" s="69" t="s">
        <v>121</v>
      </c>
      <c r="M34" s="69" t="s">
        <v>122</v>
      </c>
      <c r="N34" s="71" t="s">
        <v>142</v>
      </c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</row>
    <row r="35" spans="1:32" ht="22.5" customHeight="1">
      <c r="A35" s="234" t="s">
        <v>443</v>
      </c>
      <c r="B35" s="238" t="b">
        <v>1</v>
      </c>
      <c r="C35" s="238" t="b">
        <v>1</v>
      </c>
      <c r="D35" s="238" t="b">
        <v>0</v>
      </c>
      <c r="E35" s="238" t="b">
        <v>0</v>
      </c>
      <c r="F35" s="77">
        <v>45483</v>
      </c>
      <c r="G35" s="78">
        <v>28254</v>
      </c>
      <c r="H35" s="79">
        <v>0.67704861111111114</v>
      </c>
      <c r="I35" s="79">
        <v>0.69094907407407402</v>
      </c>
      <c r="J35" s="79">
        <f t="shared" si="1"/>
        <v>1.3900462962962878E-2</v>
      </c>
      <c r="K35" s="78" t="s">
        <v>132</v>
      </c>
      <c r="L35" s="78" t="s">
        <v>121</v>
      </c>
      <c r="M35" s="78" t="s">
        <v>122</v>
      </c>
      <c r="N35" s="80" t="s">
        <v>142</v>
      </c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</row>
    <row r="36" spans="1:32" ht="22.5" customHeight="1">
      <c r="A36" s="234" t="s">
        <v>430</v>
      </c>
      <c r="B36" s="238" t="b">
        <v>1</v>
      </c>
      <c r="C36" s="238" t="b">
        <v>0</v>
      </c>
      <c r="D36" s="238" t="b">
        <v>0</v>
      </c>
      <c r="E36" s="238" t="b">
        <v>0</v>
      </c>
      <c r="F36" s="81">
        <v>45484</v>
      </c>
      <c r="G36" s="82">
        <v>28255</v>
      </c>
      <c r="H36" s="83">
        <v>0.59858796296296302</v>
      </c>
      <c r="I36" s="83">
        <v>0.72288194444444442</v>
      </c>
      <c r="J36" s="83">
        <f t="shared" si="1"/>
        <v>0.12429398148148141</v>
      </c>
      <c r="K36" s="82" t="s">
        <v>132</v>
      </c>
      <c r="L36" s="82" t="s">
        <v>144</v>
      </c>
      <c r="M36" s="82" t="s">
        <v>122</v>
      </c>
      <c r="N36" s="84" t="s">
        <v>145</v>
      </c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</row>
    <row r="37" spans="1:32" ht="22.5" customHeight="1">
      <c r="A37" s="234">
        <v>1</v>
      </c>
      <c r="B37" s="231" t="b">
        <v>0</v>
      </c>
      <c r="C37" s="231" t="b">
        <v>0</v>
      </c>
      <c r="D37" s="231" t="b">
        <v>0</v>
      </c>
      <c r="E37" s="231" t="b">
        <v>0</v>
      </c>
      <c r="F37" s="85">
        <v>45484</v>
      </c>
      <c r="G37" s="86">
        <v>28256</v>
      </c>
      <c r="H37" s="87">
        <v>0.72649305555555554</v>
      </c>
      <c r="I37" s="87">
        <v>0.73047453703703702</v>
      </c>
      <c r="J37" s="87">
        <f t="shared" si="1"/>
        <v>3.9814814814814747E-3</v>
      </c>
      <c r="K37" s="86" t="s">
        <v>146</v>
      </c>
      <c r="L37" s="86" t="s">
        <v>144</v>
      </c>
      <c r="M37" s="86" t="s">
        <v>147</v>
      </c>
      <c r="N37" s="88" t="s">
        <v>148</v>
      </c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</row>
    <row r="38" spans="1:32" ht="22.5" customHeight="1">
      <c r="A38" s="234">
        <v>1</v>
      </c>
      <c r="B38" s="231" t="b">
        <v>0</v>
      </c>
      <c r="C38" s="231" t="b">
        <v>0</v>
      </c>
      <c r="D38" s="231" t="b">
        <v>0</v>
      </c>
      <c r="E38" s="231" t="b">
        <v>0</v>
      </c>
      <c r="F38" s="85">
        <v>45484</v>
      </c>
      <c r="G38" s="86">
        <v>28257</v>
      </c>
      <c r="H38" s="87">
        <v>0.73097222222222225</v>
      </c>
      <c r="I38" s="87">
        <v>0.73199074074074078</v>
      </c>
      <c r="J38" s="87">
        <f t="shared" si="1"/>
        <v>1.0185185185185297E-3</v>
      </c>
      <c r="K38" s="86" t="s">
        <v>146</v>
      </c>
      <c r="L38" s="86" t="s">
        <v>144</v>
      </c>
      <c r="M38" s="86" t="s">
        <v>147</v>
      </c>
      <c r="N38" s="88" t="s">
        <v>149</v>
      </c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 spans="1:32" ht="22.5" customHeight="1">
      <c r="A39" s="234">
        <v>1</v>
      </c>
      <c r="B39" s="231" t="b">
        <v>0</v>
      </c>
      <c r="C39" s="231" t="b">
        <v>0</v>
      </c>
      <c r="D39" s="231" t="b">
        <v>0</v>
      </c>
      <c r="E39" s="231" t="b">
        <v>0</v>
      </c>
      <c r="F39" s="85">
        <v>45484</v>
      </c>
      <c r="G39" s="86">
        <v>28258</v>
      </c>
      <c r="H39" s="87">
        <v>0.73206018518518523</v>
      </c>
      <c r="I39" s="87">
        <v>0.73362268518518514</v>
      </c>
      <c r="J39" s="87">
        <f t="shared" si="1"/>
        <v>1.5624999999999112E-3</v>
      </c>
      <c r="K39" s="86" t="s">
        <v>146</v>
      </c>
      <c r="L39" s="86" t="s">
        <v>144</v>
      </c>
      <c r="M39" s="86" t="s">
        <v>147</v>
      </c>
      <c r="N39" s="88" t="s">
        <v>149</v>
      </c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 spans="1:32" ht="22.5" customHeight="1">
      <c r="A40" s="234">
        <v>1</v>
      </c>
      <c r="B40" s="231" t="b">
        <v>0</v>
      </c>
      <c r="C40" s="231" t="b">
        <v>0</v>
      </c>
      <c r="D40" s="231" t="b">
        <v>0</v>
      </c>
      <c r="E40" s="231" t="b">
        <v>0</v>
      </c>
      <c r="F40" s="85">
        <v>45484</v>
      </c>
      <c r="G40" s="86">
        <v>28259</v>
      </c>
      <c r="H40" s="87">
        <v>0.73416666666666663</v>
      </c>
      <c r="I40" s="87">
        <v>0.73627314814814815</v>
      </c>
      <c r="J40" s="87">
        <f t="shared" si="1"/>
        <v>2.1064814814815147E-3</v>
      </c>
      <c r="K40" s="86" t="s">
        <v>146</v>
      </c>
      <c r="L40" s="86" t="s">
        <v>144</v>
      </c>
      <c r="M40" s="86" t="s">
        <v>147</v>
      </c>
      <c r="N40" s="88" t="s">
        <v>150</v>
      </c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</row>
    <row r="41" spans="1:32" ht="22.5" customHeight="1">
      <c r="A41" s="234">
        <v>1</v>
      </c>
      <c r="B41" s="231" t="b">
        <v>0</v>
      </c>
      <c r="C41" s="231" t="b">
        <v>0</v>
      </c>
      <c r="D41" s="231" t="b">
        <v>0</v>
      </c>
      <c r="E41" s="231" t="b">
        <v>0</v>
      </c>
      <c r="F41" s="85">
        <v>45484</v>
      </c>
      <c r="G41" s="86">
        <v>28260</v>
      </c>
      <c r="H41" s="87">
        <v>0.73638888888888887</v>
      </c>
      <c r="I41" s="87">
        <v>0.74280092592592595</v>
      </c>
      <c r="J41" s="87">
        <f t="shared" si="1"/>
        <v>6.4120370370370772E-3</v>
      </c>
      <c r="K41" s="86" t="s">
        <v>146</v>
      </c>
      <c r="L41" s="86" t="s">
        <v>144</v>
      </c>
      <c r="M41" s="86" t="s">
        <v>147</v>
      </c>
      <c r="N41" s="88" t="s">
        <v>149</v>
      </c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 spans="1:32" ht="22.5" customHeight="1">
      <c r="A42" s="234">
        <v>1</v>
      </c>
      <c r="B42" s="231" t="b">
        <v>0</v>
      </c>
      <c r="C42" s="231" t="b">
        <v>0</v>
      </c>
      <c r="D42" s="231" t="b">
        <v>0</v>
      </c>
      <c r="E42" s="231" t="b">
        <v>0</v>
      </c>
      <c r="F42" s="85">
        <v>45484</v>
      </c>
      <c r="G42" s="86">
        <v>28261</v>
      </c>
      <c r="H42" s="87">
        <v>0.74383101851851852</v>
      </c>
      <c r="I42" s="87">
        <v>0.74516203703703698</v>
      </c>
      <c r="J42" s="87">
        <f t="shared" si="1"/>
        <v>1.3310185185184675E-3</v>
      </c>
      <c r="K42" s="86" t="s">
        <v>146</v>
      </c>
      <c r="L42" s="86" t="s">
        <v>144</v>
      </c>
      <c r="M42" s="86" t="s">
        <v>147</v>
      </c>
      <c r="N42" s="88" t="s">
        <v>151</v>
      </c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</row>
    <row r="43" spans="1:32" ht="22.5" customHeight="1">
      <c r="A43" s="234" t="s">
        <v>432</v>
      </c>
      <c r="B43" s="231" t="b">
        <v>1</v>
      </c>
      <c r="C43" s="231" t="b">
        <v>1</v>
      </c>
      <c r="D43" s="231" t="b">
        <v>0</v>
      </c>
      <c r="E43" s="231" t="b">
        <v>1</v>
      </c>
      <c r="F43" s="89">
        <v>45484</v>
      </c>
      <c r="G43" s="90">
        <v>28262</v>
      </c>
      <c r="H43" s="91">
        <v>0.74725694444444446</v>
      </c>
      <c r="I43" s="91">
        <v>0.75497685185185182</v>
      </c>
      <c r="J43" s="91">
        <f t="shared" si="1"/>
        <v>7.7199074074073559E-3</v>
      </c>
      <c r="K43" s="90" t="s">
        <v>146</v>
      </c>
      <c r="L43" s="90" t="s">
        <v>144</v>
      </c>
      <c r="M43" s="90" t="s">
        <v>152</v>
      </c>
      <c r="N43" s="92" t="s">
        <v>153</v>
      </c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 spans="1:32" ht="22.5" customHeight="1">
      <c r="A44" s="234" t="s">
        <v>442</v>
      </c>
      <c r="B44" s="238" t="b">
        <v>1</v>
      </c>
      <c r="C44" s="238" t="b">
        <v>1</v>
      </c>
      <c r="D44" s="238" t="b">
        <v>1</v>
      </c>
      <c r="E44" s="238" t="b">
        <v>0</v>
      </c>
      <c r="F44" s="89">
        <v>45484</v>
      </c>
      <c r="G44" s="90">
        <v>28263</v>
      </c>
      <c r="H44" s="91">
        <v>0.75700231481481484</v>
      </c>
      <c r="I44" s="91">
        <v>0.81519675925925927</v>
      </c>
      <c r="J44" s="91">
        <f t="shared" si="1"/>
        <v>5.8194444444444438E-2</v>
      </c>
      <c r="K44" s="90" t="s">
        <v>146</v>
      </c>
      <c r="L44" s="90" t="s">
        <v>144</v>
      </c>
      <c r="M44" s="90" t="s">
        <v>152</v>
      </c>
      <c r="N44" s="92" t="s">
        <v>154</v>
      </c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 spans="1:32" ht="22.5" customHeight="1">
      <c r="A45" s="234">
        <v>0</v>
      </c>
      <c r="B45" s="238" t="b">
        <v>1</v>
      </c>
      <c r="C45" s="238" t="b">
        <v>1</v>
      </c>
      <c r="D45" s="238" t="b">
        <v>0</v>
      </c>
      <c r="E45" s="238" t="b">
        <v>0</v>
      </c>
      <c r="F45" s="68">
        <v>45484</v>
      </c>
      <c r="G45" s="69">
        <v>28264</v>
      </c>
      <c r="H45" s="70">
        <v>0.81597222222222221</v>
      </c>
      <c r="I45" s="70">
        <v>0.83040509259259254</v>
      </c>
      <c r="J45" s="70">
        <f t="shared" si="1"/>
        <v>1.4432870370370332E-2</v>
      </c>
      <c r="K45" s="69" t="s">
        <v>146</v>
      </c>
      <c r="L45" s="69" t="s">
        <v>144</v>
      </c>
      <c r="M45" s="69" t="s">
        <v>122</v>
      </c>
      <c r="N45" s="71" t="s">
        <v>155</v>
      </c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 spans="1:32" ht="22.5" customHeight="1">
      <c r="A46" s="234" t="s">
        <v>432</v>
      </c>
      <c r="B46" s="238" t="b">
        <v>1</v>
      </c>
      <c r="C46" s="238" t="b">
        <v>1</v>
      </c>
      <c r="D46" s="238" t="b">
        <v>0</v>
      </c>
      <c r="E46" s="238" t="b">
        <v>0</v>
      </c>
      <c r="F46" s="68">
        <v>45484</v>
      </c>
      <c r="G46" s="69">
        <v>28265</v>
      </c>
      <c r="H46" s="70">
        <v>0.83200231481481479</v>
      </c>
      <c r="I46" s="70">
        <v>0.84759259259259256</v>
      </c>
      <c r="J46" s="70">
        <f t="shared" si="1"/>
        <v>1.5590277777777772E-2</v>
      </c>
      <c r="K46" s="69" t="s">
        <v>146</v>
      </c>
      <c r="L46" s="69" t="s">
        <v>144</v>
      </c>
      <c r="M46" s="69" t="s">
        <v>122</v>
      </c>
      <c r="N46" s="71" t="s">
        <v>156</v>
      </c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 spans="1:32" ht="22.5" customHeight="1">
      <c r="A47" s="234" t="s">
        <v>429</v>
      </c>
      <c r="B47" s="238" t="b">
        <v>1</v>
      </c>
      <c r="C47" s="238" t="b">
        <v>1</v>
      </c>
      <c r="D47" s="238" t="b">
        <v>1</v>
      </c>
      <c r="E47" s="238" t="b">
        <v>0</v>
      </c>
      <c r="F47" s="89">
        <v>45484</v>
      </c>
      <c r="G47" s="90">
        <v>28266</v>
      </c>
      <c r="H47" s="91">
        <v>0.84795138888888888</v>
      </c>
      <c r="I47" s="91">
        <v>0.89043981481481482</v>
      </c>
      <c r="J47" s="91">
        <f t="shared" si="1"/>
        <v>4.2488425925925943E-2</v>
      </c>
      <c r="K47" s="90" t="s">
        <v>146</v>
      </c>
      <c r="L47" s="90" t="s">
        <v>144</v>
      </c>
      <c r="M47" s="90" t="s">
        <v>152</v>
      </c>
      <c r="N47" s="92" t="s">
        <v>157</v>
      </c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 spans="1:32" ht="22.5" customHeight="1">
      <c r="A48" s="234" t="s">
        <v>435</v>
      </c>
      <c r="B48" s="238" t="b">
        <v>1</v>
      </c>
      <c r="C48" s="238" t="b">
        <v>1</v>
      </c>
      <c r="D48" s="238" t="b">
        <v>1</v>
      </c>
      <c r="E48" s="238" t="b">
        <v>0</v>
      </c>
      <c r="F48" s="89">
        <v>45484</v>
      </c>
      <c r="G48" s="90">
        <v>28267</v>
      </c>
      <c r="H48" s="91">
        <v>0.8909259259259259</v>
      </c>
      <c r="I48" s="91">
        <v>0.93275462962962963</v>
      </c>
      <c r="J48" s="91">
        <f t="shared" si="1"/>
        <v>4.1828703703703729E-2</v>
      </c>
      <c r="K48" s="90" t="s">
        <v>146</v>
      </c>
      <c r="L48" s="90" t="s">
        <v>144</v>
      </c>
      <c r="M48" s="90" t="s">
        <v>152</v>
      </c>
      <c r="N48" s="92" t="s">
        <v>158</v>
      </c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 spans="1:32" ht="22.5" customHeight="1">
      <c r="A49" s="234" t="s">
        <v>435</v>
      </c>
      <c r="B49" s="238" t="b">
        <v>1</v>
      </c>
      <c r="C49" s="238" t="b">
        <v>1</v>
      </c>
      <c r="D49" s="238" t="b">
        <v>1</v>
      </c>
      <c r="E49" s="238" t="b">
        <v>0</v>
      </c>
      <c r="F49" s="89">
        <v>45484</v>
      </c>
      <c r="G49" s="90">
        <v>28268</v>
      </c>
      <c r="H49" s="91">
        <v>0.93298611111111107</v>
      </c>
      <c r="I49" s="91">
        <v>0.97467592592592589</v>
      </c>
      <c r="J49" s="91">
        <f t="shared" si="1"/>
        <v>4.1689814814814818E-2</v>
      </c>
      <c r="K49" s="90" t="s">
        <v>146</v>
      </c>
      <c r="L49" s="90" t="s">
        <v>144</v>
      </c>
      <c r="M49" s="90" t="s">
        <v>152</v>
      </c>
      <c r="N49" s="92" t="s">
        <v>158</v>
      </c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 spans="1:32" ht="22.5" customHeight="1">
      <c r="A50" s="234" t="s">
        <v>444</v>
      </c>
      <c r="B50" s="238" t="b">
        <v>1</v>
      </c>
      <c r="C50" s="238" t="b">
        <v>1</v>
      </c>
      <c r="D50" s="241" t="b">
        <v>1</v>
      </c>
      <c r="E50" s="241" t="b">
        <v>0</v>
      </c>
      <c r="F50" s="89">
        <v>45484</v>
      </c>
      <c r="G50" s="90">
        <v>28269</v>
      </c>
      <c r="H50" s="91">
        <v>0.97493055555555552</v>
      </c>
      <c r="I50" s="91">
        <v>1.7361111111111112E-2</v>
      </c>
      <c r="J50" s="91">
        <v>4.2430555555555555E-2</v>
      </c>
      <c r="K50" s="90" t="s">
        <v>146</v>
      </c>
      <c r="L50" s="90" t="s">
        <v>144</v>
      </c>
      <c r="M50" s="90" t="s">
        <v>152</v>
      </c>
      <c r="N50" s="92" t="s">
        <v>158</v>
      </c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</row>
    <row r="51" spans="1:32" ht="22.5" customHeight="1">
      <c r="A51" s="234" t="s">
        <v>444</v>
      </c>
      <c r="B51" s="238" t="b">
        <v>1</v>
      </c>
      <c r="C51" s="238" t="b">
        <v>1</v>
      </c>
      <c r="D51" s="238" t="b">
        <v>1</v>
      </c>
      <c r="E51" s="238" t="b">
        <v>0</v>
      </c>
      <c r="F51" s="89">
        <v>45485</v>
      </c>
      <c r="G51" s="90">
        <v>28270</v>
      </c>
      <c r="H51" s="91">
        <v>1.7430555555555557E-2</v>
      </c>
      <c r="I51" s="91">
        <v>5.8437500000000003E-2</v>
      </c>
      <c r="J51" s="91">
        <f t="shared" si="1"/>
        <v>4.1006944444444443E-2</v>
      </c>
      <c r="K51" s="90" t="s">
        <v>146</v>
      </c>
      <c r="L51" s="90" t="s">
        <v>144</v>
      </c>
      <c r="M51" s="90" t="s">
        <v>152</v>
      </c>
      <c r="N51" s="92" t="s">
        <v>158</v>
      </c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</row>
    <row r="52" spans="1:32" ht="22.5" customHeight="1">
      <c r="A52" s="234" t="s">
        <v>444</v>
      </c>
      <c r="B52" s="238" t="b">
        <v>1</v>
      </c>
      <c r="C52" s="238" t="b">
        <v>1</v>
      </c>
      <c r="D52" s="238" t="b">
        <v>1</v>
      </c>
      <c r="E52" s="238" t="b">
        <v>0</v>
      </c>
      <c r="F52" s="89">
        <v>45485</v>
      </c>
      <c r="G52" s="90">
        <v>28271</v>
      </c>
      <c r="H52" s="91">
        <v>5.8530092592592592E-2</v>
      </c>
      <c r="I52" s="91">
        <v>0.10020833333333333</v>
      </c>
      <c r="J52" s="91">
        <f t="shared" si="1"/>
        <v>4.1678240740740738E-2</v>
      </c>
      <c r="K52" s="90" t="s">
        <v>146</v>
      </c>
      <c r="L52" s="90" t="s">
        <v>144</v>
      </c>
      <c r="M52" s="90" t="s">
        <v>152</v>
      </c>
      <c r="N52" s="92" t="s">
        <v>158</v>
      </c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</row>
    <row r="53" spans="1:32" ht="22.5" customHeight="1">
      <c r="A53" s="234" t="s">
        <v>435</v>
      </c>
      <c r="B53" s="238" t="b">
        <v>1</v>
      </c>
      <c r="C53" s="238" t="b">
        <v>1</v>
      </c>
      <c r="D53" s="238" t="b">
        <v>1</v>
      </c>
      <c r="E53" s="238" t="b">
        <v>0</v>
      </c>
      <c r="F53" s="89">
        <v>45485</v>
      </c>
      <c r="G53" s="90">
        <v>28272</v>
      </c>
      <c r="H53" s="91">
        <v>0.10025462962962962</v>
      </c>
      <c r="I53" s="91">
        <v>0.1419212962962963</v>
      </c>
      <c r="J53" s="91">
        <f t="shared" si="1"/>
        <v>4.1666666666666671E-2</v>
      </c>
      <c r="K53" s="90" t="s">
        <v>146</v>
      </c>
      <c r="L53" s="90" t="s">
        <v>144</v>
      </c>
      <c r="M53" s="90" t="s">
        <v>152</v>
      </c>
      <c r="N53" s="92" t="s">
        <v>158</v>
      </c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 spans="1:32" ht="22.5" customHeight="1">
      <c r="A54" s="234" t="s">
        <v>444</v>
      </c>
      <c r="B54" s="238" t="b">
        <v>1</v>
      </c>
      <c r="C54" s="238" t="b">
        <v>1</v>
      </c>
      <c r="D54" s="238" t="b">
        <v>1</v>
      </c>
      <c r="E54" s="238" t="b">
        <v>0</v>
      </c>
      <c r="F54" s="89">
        <v>45485</v>
      </c>
      <c r="G54" s="90">
        <v>28273</v>
      </c>
      <c r="H54" s="91">
        <v>0.14196759259259259</v>
      </c>
      <c r="I54" s="91">
        <v>0.18363425925925925</v>
      </c>
      <c r="J54" s="91">
        <f t="shared" si="1"/>
        <v>4.1666666666666657E-2</v>
      </c>
      <c r="K54" s="90" t="s">
        <v>146</v>
      </c>
      <c r="L54" s="90" t="s">
        <v>144</v>
      </c>
      <c r="M54" s="90" t="s">
        <v>152</v>
      </c>
      <c r="N54" s="92" t="s">
        <v>158</v>
      </c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</row>
    <row r="55" spans="1:32" ht="22.5" customHeight="1">
      <c r="A55" s="234" t="s">
        <v>435</v>
      </c>
      <c r="B55" s="238" t="b">
        <v>1</v>
      </c>
      <c r="C55" s="238" t="b">
        <v>1</v>
      </c>
      <c r="D55" s="241" t="b">
        <v>1</v>
      </c>
      <c r="E55" s="241" t="b">
        <v>0</v>
      </c>
      <c r="F55" s="89">
        <v>45485</v>
      </c>
      <c r="G55" s="90">
        <v>28274</v>
      </c>
      <c r="H55" s="91">
        <v>0.18368055555555557</v>
      </c>
      <c r="I55" s="91">
        <v>0.22534722222222223</v>
      </c>
      <c r="J55" s="91">
        <f t="shared" si="1"/>
        <v>4.1666666666666657E-2</v>
      </c>
      <c r="K55" s="90" t="s">
        <v>146</v>
      </c>
      <c r="L55" s="90" t="s">
        <v>144</v>
      </c>
      <c r="M55" s="90" t="s">
        <v>152</v>
      </c>
      <c r="N55" s="92" t="s">
        <v>158</v>
      </c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</row>
    <row r="56" spans="1:32" ht="22.5" customHeight="1">
      <c r="A56" s="234" t="s">
        <v>435</v>
      </c>
      <c r="B56" s="238" t="b">
        <v>1</v>
      </c>
      <c r="C56" s="238" t="b">
        <v>1</v>
      </c>
      <c r="D56" s="238" t="b">
        <v>1</v>
      </c>
      <c r="E56" s="238" t="b">
        <v>0</v>
      </c>
      <c r="F56" s="89">
        <v>45485</v>
      </c>
      <c r="G56" s="90">
        <v>28275</v>
      </c>
      <c r="H56" s="91">
        <v>0.22539351851851852</v>
      </c>
      <c r="I56" s="91">
        <v>0.26707175925925924</v>
      </c>
      <c r="J56" s="91">
        <f t="shared" si="1"/>
        <v>4.1678240740740724E-2</v>
      </c>
      <c r="K56" s="90" t="s">
        <v>146</v>
      </c>
      <c r="L56" s="90" t="s">
        <v>144</v>
      </c>
      <c r="M56" s="90" t="s">
        <v>152</v>
      </c>
      <c r="N56" s="92" t="s">
        <v>158</v>
      </c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</row>
    <row r="57" spans="1:32" ht="22.5" customHeight="1">
      <c r="A57" s="234" t="s">
        <v>445</v>
      </c>
      <c r="B57" s="238" t="b">
        <v>1</v>
      </c>
      <c r="C57" s="238" t="b">
        <v>1</v>
      </c>
      <c r="D57" s="238" t="b">
        <v>1</v>
      </c>
      <c r="E57" s="238" t="b">
        <v>0</v>
      </c>
      <c r="F57" s="89">
        <v>45485</v>
      </c>
      <c r="G57" s="90">
        <v>28276</v>
      </c>
      <c r="H57" s="91">
        <v>0.26711805555555557</v>
      </c>
      <c r="I57" s="91">
        <v>0.29951388888888891</v>
      </c>
      <c r="J57" s="91">
        <f t="shared" si="1"/>
        <v>3.2395833333333346E-2</v>
      </c>
      <c r="K57" s="90" t="s">
        <v>146</v>
      </c>
      <c r="L57" s="90" t="s">
        <v>144</v>
      </c>
      <c r="M57" s="90" t="s">
        <v>152</v>
      </c>
      <c r="N57" s="92" t="s">
        <v>158</v>
      </c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 spans="1:32" ht="22.5" customHeight="1">
      <c r="A58" s="234" t="s">
        <v>430</v>
      </c>
      <c r="B58" s="238" t="b">
        <v>1</v>
      </c>
      <c r="C58" s="238" t="b">
        <v>1</v>
      </c>
      <c r="D58" s="238" t="b">
        <v>0</v>
      </c>
      <c r="E58" s="238" t="b">
        <v>0</v>
      </c>
      <c r="F58" s="68">
        <v>45485</v>
      </c>
      <c r="G58" s="69">
        <v>28277</v>
      </c>
      <c r="H58" s="70">
        <v>0.30273148148148149</v>
      </c>
      <c r="I58" s="70">
        <v>0.40369212962962964</v>
      </c>
      <c r="J58" s="70">
        <f t="shared" si="1"/>
        <v>0.10096064814814815</v>
      </c>
      <c r="K58" s="69" t="s">
        <v>146</v>
      </c>
      <c r="L58" s="69"/>
      <c r="M58" s="69" t="s">
        <v>159</v>
      </c>
      <c r="N58" s="71" t="s">
        <v>160</v>
      </c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 spans="1:32" ht="22.5" customHeight="1">
      <c r="A59" s="234" t="s">
        <v>440</v>
      </c>
      <c r="B59" s="238" t="b">
        <v>1</v>
      </c>
      <c r="C59" s="238" t="b">
        <v>1</v>
      </c>
      <c r="D59" s="238" t="b">
        <v>0</v>
      </c>
      <c r="E59" s="238" t="b">
        <v>0</v>
      </c>
      <c r="F59" s="68">
        <v>45485</v>
      </c>
      <c r="G59" s="69">
        <v>28278</v>
      </c>
      <c r="H59" s="70">
        <v>0.40383101851851849</v>
      </c>
      <c r="I59" s="70">
        <v>0.53039351851851857</v>
      </c>
      <c r="J59" s="70">
        <f t="shared" si="1"/>
        <v>0.12656250000000008</v>
      </c>
      <c r="K59" s="69" t="s">
        <v>146</v>
      </c>
      <c r="L59" s="69"/>
      <c r="M59" s="69" t="s">
        <v>159</v>
      </c>
      <c r="N59" s="71" t="s">
        <v>160</v>
      </c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 spans="1:32" ht="22.5" customHeight="1">
      <c r="A60" s="234"/>
      <c r="B60" s="231" t="b">
        <v>0</v>
      </c>
      <c r="C60" s="231" t="b">
        <v>0</v>
      </c>
      <c r="D60" s="231" t="b">
        <v>0</v>
      </c>
      <c r="E60" s="231" t="b">
        <v>0</v>
      </c>
      <c r="F60" s="89"/>
      <c r="G60" s="90">
        <v>28279</v>
      </c>
      <c r="H60" s="91"/>
      <c r="I60" s="91"/>
      <c r="J60" s="90"/>
      <c r="K60" s="90"/>
      <c r="L60" s="90"/>
      <c r="M60" s="90"/>
      <c r="N60" s="92" t="s">
        <v>161</v>
      </c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</row>
    <row r="61" spans="1:32" ht="22.5" customHeight="1">
      <c r="A61" s="234">
        <v>0</v>
      </c>
      <c r="B61" s="238" t="b">
        <v>1</v>
      </c>
      <c r="C61" s="238" t="b">
        <v>1</v>
      </c>
      <c r="D61" s="238" t="b">
        <v>0</v>
      </c>
      <c r="E61" s="238" t="b">
        <v>0</v>
      </c>
      <c r="F61" s="89">
        <v>45485</v>
      </c>
      <c r="G61" s="90">
        <v>28280</v>
      </c>
      <c r="H61" s="91">
        <v>0.53736111111111107</v>
      </c>
      <c r="I61" s="91">
        <v>0.54087962962962965</v>
      </c>
      <c r="J61" s="91">
        <f t="shared" ref="J61:J128" si="2">I61-H61</f>
        <v>3.5185185185185874E-3</v>
      </c>
      <c r="K61" s="90" t="s">
        <v>146</v>
      </c>
      <c r="L61" s="90" t="s">
        <v>144</v>
      </c>
      <c r="M61" s="90" t="s">
        <v>152</v>
      </c>
      <c r="N61" s="92" t="s">
        <v>162</v>
      </c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</row>
    <row r="62" spans="1:32" ht="22.5" customHeight="1">
      <c r="A62" s="234" t="s">
        <v>440</v>
      </c>
      <c r="B62" s="238" t="b">
        <v>1</v>
      </c>
      <c r="C62" s="238" t="b">
        <v>1</v>
      </c>
      <c r="D62" s="238" t="b">
        <v>0</v>
      </c>
      <c r="E62" s="238" t="b">
        <v>0</v>
      </c>
      <c r="F62" s="89">
        <v>45485</v>
      </c>
      <c r="G62" s="90">
        <v>28281</v>
      </c>
      <c r="H62" s="91">
        <v>0.54314814814814816</v>
      </c>
      <c r="I62" s="91">
        <v>0.55630787037037033</v>
      </c>
      <c r="J62" s="91">
        <f t="shared" si="2"/>
        <v>1.315972222222217E-2</v>
      </c>
      <c r="K62" s="90" t="s">
        <v>146</v>
      </c>
      <c r="L62" s="90" t="s">
        <v>144</v>
      </c>
      <c r="M62" s="90" t="s">
        <v>152</v>
      </c>
      <c r="N62" s="92" t="s">
        <v>162</v>
      </c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</row>
    <row r="63" spans="1:32" ht="22.5" customHeight="1">
      <c r="A63" s="234" t="s">
        <v>446</v>
      </c>
      <c r="B63" s="238" t="b">
        <v>1</v>
      </c>
      <c r="C63" s="238" t="b">
        <v>1</v>
      </c>
      <c r="D63" s="238" t="b">
        <v>1</v>
      </c>
      <c r="E63" s="238" t="b">
        <v>0</v>
      </c>
      <c r="F63" s="89">
        <v>45485</v>
      </c>
      <c r="G63" s="90">
        <v>28282</v>
      </c>
      <c r="H63" s="91">
        <v>0.55636574074074074</v>
      </c>
      <c r="I63" s="91">
        <v>0.59803240740740737</v>
      </c>
      <c r="J63" s="91">
        <f t="shared" si="2"/>
        <v>4.166666666666663E-2</v>
      </c>
      <c r="K63" s="90" t="s">
        <v>146</v>
      </c>
      <c r="L63" s="90" t="s">
        <v>144</v>
      </c>
      <c r="M63" s="90" t="s">
        <v>152</v>
      </c>
      <c r="N63" s="92" t="s">
        <v>162</v>
      </c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 spans="1:32" ht="22.5" customHeight="1">
      <c r="A64" s="234" t="s">
        <v>447</v>
      </c>
      <c r="B64" s="238" t="b">
        <v>1</v>
      </c>
      <c r="C64" s="238" t="b">
        <v>1</v>
      </c>
      <c r="D64" s="238" t="b">
        <v>1</v>
      </c>
      <c r="E64" s="238" t="b">
        <v>0</v>
      </c>
      <c r="F64" s="89">
        <v>45485</v>
      </c>
      <c r="G64" s="90">
        <v>28283</v>
      </c>
      <c r="H64" s="91">
        <v>0.59807870370370375</v>
      </c>
      <c r="I64" s="91">
        <v>0.63975694444444442</v>
      </c>
      <c r="J64" s="91">
        <f t="shared" si="2"/>
        <v>4.1678240740740669E-2</v>
      </c>
      <c r="K64" s="90" t="s">
        <v>146</v>
      </c>
      <c r="L64" s="90" t="s">
        <v>144</v>
      </c>
      <c r="M64" s="90" t="s">
        <v>152</v>
      </c>
      <c r="N64" s="92" t="s">
        <v>162</v>
      </c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 spans="1:32" ht="22.5" customHeight="1">
      <c r="A65" s="234" t="s">
        <v>433</v>
      </c>
      <c r="B65" s="238" t="b">
        <v>1</v>
      </c>
      <c r="C65" s="238" t="b">
        <v>1</v>
      </c>
      <c r="D65" s="238" t="b">
        <v>1</v>
      </c>
      <c r="E65" s="238" t="b">
        <v>0</v>
      </c>
      <c r="F65" s="89">
        <v>45485</v>
      </c>
      <c r="G65" s="90">
        <v>28284</v>
      </c>
      <c r="H65" s="91">
        <v>0.63980324074074069</v>
      </c>
      <c r="I65" s="91">
        <v>0.68146990740740743</v>
      </c>
      <c r="J65" s="91">
        <f t="shared" si="2"/>
        <v>4.1666666666666741E-2</v>
      </c>
      <c r="K65" s="90" t="s">
        <v>146</v>
      </c>
      <c r="L65" s="90" t="s">
        <v>144</v>
      </c>
      <c r="M65" s="90" t="s">
        <v>152</v>
      </c>
      <c r="N65" s="92" t="s">
        <v>162</v>
      </c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</row>
    <row r="66" spans="1:32" ht="22.5" customHeight="1">
      <c r="A66" s="234" t="s">
        <v>447</v>
      </c>
      <c r="B66" s="238" t="b">
        <v>1</v>
      </c>
      <c r="C66" s="238" t="b">
        <v>1</v>
      </c>
      <c r="D66" s="238" t="b">
        <v>1</v>
      </c>
      <c r="E66" s="238" t="b">
        <v>0</v>
      </c>
      <c r="F66" s="89">
        <v>45485</v>
      </c>
      <c r="G66" s="90">
        <v>28285</v>
      </c>
      <c r="H66" s="91">
        <v>0.68151620370370369</v>
      </c>
      <c r="I66" s="91">
        <v>0.72318287037037032</v>
      </c>
      <c r="J66" s="91">
        <f t="shared" si="2"/>
        <v>4.166666666666663E-2</v>
      </c>
      <c r="K66" s="90" t="s">
        <v>146</v>
      </c>
      <c r="L66" s="90" t="s">
        <v>144</v>
      </c>
      <c r="M66" s="90" t="s">
        <v>152</v>
      </c>
      <c r="N66" s="92" t="s">
        <v>162</v>
      </c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</row>
    <row r="67" spans="1:32" ht="22.5" customHeight="1">
      <c r="A67" s="234" t="s">
        <v>447</v>
      </c>
      <c r="B67" s="238" t="b">
        <v>1</v>
      </c>
      <c r="C67" s="238" t="b">
        <v>1</v>
      </c>
      <c r="D67" s="238" t="b">
        <v>1</v>
      </c>
      <c r="E67" s="238" t="b">
        <v>0</v>
      </c>
      <c r="F67" s="89">
        <v>45485</v>
      </c>
      <c r="G67" s="90">
        <v>28286</v>
      </c>
      <c r="H67" s="91">
        <v>0.72324074074074074</v>
      </c>
      <c r="I67" s="91">
        <v>0.76490740740740737</v>
      </c>
      <c r="J67" s="91">
        <f t="shared" si="2"/>
        <v>4.166666666666663E-2</v>
      </c>
      <c r="K67" s="90" t="s">
        <v>146</v>
      </c>
      <c r="L67" s="90" t="s">
        <v>144</v>
      </c>
      <c r="M67" s="90" t="s">
        <v>152</v>
      </c>
      <c r="N67" s="92" t="s">
        <v>162</v>
      </c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</row>
    <row r="68" spans="1:32" ht="22.5" customHeight="1">
      <c r="A68" s="234" t="s">
        <v>433</v>
      </c>
      <c r="B68" s="238" t="b">
        <v>1</v>
      </c>
      <c r="C68" s="238" t="b">
        <v>1</v>
      </c>
      <c r="D68" s="238" t="b">
        <v>1</v>
      </c>
      <c r="E68" s="238" t="b">
        <v>0</v>
      </c>
      <c r="F68" s="89">
        <v>45485</v>
      </c>
      <c r="G68" s="90">
        <v>28287</v>
      </c>
      <c r="H68" s="93">
        <v>0.76495370370370375</v>
      </c>
      <c r="I68" s="93">
        <v>0.80662037037037038</v>
      </c>
      <c r="J68" s="91">
        <f t="shared" si="2"/>
        <v>4.166666666666663E-2</v>
      </c>
      <c r="K68" s="90" t="s">
        <v>146</v>
      </c>
      <c r="L68" s="90" t="s">
        <v>144</v>
      </c>
      <c r="M68" s="90" t="s">
        <v>152</v>
      </c>
      <c r="N68" s="92" t="s">
        <v>162</v>
      </c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 spans="1:32" ht="22.5" customHeight="1">
      <c r="A69" s="234" t="s">
        <v>441</v>
      </c>
      <c r="B69" s="238" t="b">
        <v>1</v>
      </c>
      <c r="C69" s="238" t="b">
        <v>1</v>
      </c>
      <c r="D69" s="238" t="b">
        <v>1</v>
      </c>
      <c r="E69" s="238" t="b">
        <v>0</v>
      </c>
      <c r="F69" s="89">
        <v>45485</v>
      </c>
      <c r="G69" s="90">
        <v>28288</v>
      </c>
      <c r="H69" s="91">
        <v>0.80666666666666664</v>
      </c>
      <c r="I69" s="91">
        <v>0.83103009259259264</v>
      </c>
      <c r="J69" s="91">
        <f t="shared" si="2"/>
        <v>2.4363425925925997E-2</v>
      </c>
      <c r="K69" s="90" t="s">
        <v>146</v>
      </c>
      <c r="L69" s="90" t="s">
        <v>144</v>
      </c>
      <c r="M69" s="90" t="s">
        <v>152</v>
      </c>
      <c r="N69" s="92" t="s">
        <v>163</v>
      </c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</row>
    <row r="70" spans="1:32" ht="22.5" customHeight="1">
      <c r="A70" s="234">
        <v>0</v>
      </c>
      <c r="B70" s="238" t="b">
        <v>1</v>
      </c>
      <c r="C70" s="238" t="b">
        <v>1</v>
      </c>
      <c r="D70" s="238" t="b">
        <v>0</v>
      </c>
      <c r="E70" s="238" t="b">
        <v>0</v>
      </c>
      <c r="F70" s="68">
        <v>45485</v>
      </c>
      <c r="G70" s="69">
        <v>28289</v>
      </c>
      <c r="H70" s="94">
        <v>0.83172453703703708</v>
      </c>
      <c r="I70" s="94">
        <v>0.85152777777777777</v>
      </c>
      <c r="J70" s="70">
        <f t="shared" si="2"/>
        <v>1.9803240740740691E-2</v>
      </c>
      <c r="K70" s="69" t="s">
        <v>146</v>
      </c>
      <c r="L70" s="69"/>
      <c r="M70" s="69" t="s">
        <v>159</v>
      </c>
      <c r="N70" s="71" t="s">
        <v>160</v>
      </c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r="71" spans="1:32" ht="22.5" customHeight="1">
      <c r="A71" s="234" t="s">
        <v>447</v>
      </c>
      <c r="B71" s="238" t="b">
        <v>1</v>
      </c>
      <c r="C71" s="238" t="b">
        <v>1</v>
      </c>
      <c r="D71" s="238" t="b">
        <v>1</v>
      </c>
      <c r="E71" s="238" t="b">
        <v>0</v>
      </c>
      <c r="F71" s="89">
        <v>45485</v>
      </c>
      <c r="G71" s="90">
        <v>28290</v>
      </c>
      <c r="H71" s="91">
        <v>0.85207175925925926</v>
      </c>
      <c r="I71" s="91">
        <v>0.89375000000000004</v>
      </c>
      <c r="J71" s="91">
        <f t="shared" si="2"/>
        <v>4.167824074074078E-2</v>
      </c>
      <c r="K71" s="90" t="s">
        <v>146</v>
      </c>
      <c r="L71" s="90" t="s">
        <v>144</v>
      </c>
      <c r="M71" s="90" t="s">
        <v>152</v>
      </c>
      <c r="N71" s="92" t="s">
        <v>164</v>
      </c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</row>
    <row r="72" spans="1:32" ht="22.5" customHeight="1">
      <c r="A72" s="234">
        <v>1</v>
      </c>
      <c r="B72" s="232" t="b">
        <v>0</v>
      </c>
      <c r="C72" s="232" t="b">
        <v>0</v>
      </c>
      <c r="D72" s="232" t="b">
        <v>0</v>
      </c>
      <c r="E72" s="232" t="b">
        <v>0</v>
      </c>
      <c r="F72" s="85">
        <v>45485</v>
      </c>
      <c r="G72" s="86">
        <v>28291</v>
      </c>
      <c r="H72" s="95">
        <v>0.90287037037037032</v>
      </c>
      <c r="I72" s="95">
        <v>0.90303240740740742</v>
      </c>
      <c r="J72" s="87">
        <f t="shared" si="2"/>
        <v>1.6203703703709937E-4</v>
      </c>
      <c r="K72" s="86" t="s">
        <v>146</v>
      </c>
      <c r="L72" s="86" t="s">
        <v>144</v>
      </c>
      <c r="M72" s="86" t="s">
        <v>147</v>
      </c>
      <c r="N72" s="88" t="s">
        <v>164</v>
      </c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</row>
    <row r="73" spans="1:32" ht="22.5" customHeight="1">
      <c r="A73" s="234" t="s">
        <v>447</v>
      </c>
      <c r="B73" s="238" t="b">
        <v>1</v>
      </c>
      <c r="C73" s="238" t="b">
        <v>1</v>
      </c>
      <c r="D73" s="238" t="b">
        <v>1</v>
      </c>
      <c r="E73" s="238" t="b">
        <v>0</v>
      </c>
      <c r="F73" s="89">
        <v>45485</v>
      </c>
      <c r="G73" s="90">
        <v>28292</v>
      </c>
      <c r="H73" s="91">
        <v>0.90391203703703704</v>
      </c>
      <c r="I73" s="91">
        <v>0.94557870370370367</v>
      </c>
      <c r="J73" s="91">
        <f t="shared" si="2"/>
        <v>4.166666666666663E-2</v>
      </c>
      <c r="K73" s="90" t="s">
        <v>146</v>
      </c>
      <c r="L73" s="90" t="s">
        <v>144</v>
      </c>
      <c r="M73" s="90" t="s">
        <v>152</v>
      </c>
      <c r="N73" s="92" t="s">
        <v>165</v>
      </c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 spans="1:32" ht="22.5" customHeight="1">
      <c r="A74" s="234" t="s">
        <v>433</v>
      </c>
      <c r="B74" s="238" t="b">
        <v>1</v>
      </c>
      <c r="C74" s="238" t="b">
        <v>1</v>
      </c>
      <c r="D74" s="238" t="b">
        <v>1</v>
      </c>
      <c r="E74" s="238" t="b">
        <v>0</v>
      </c>
      <c r="F74" s="89">
        <v>45485</v>
      </c>
      <c r="G74" s="90">
        <v>28293</v>
      </c>
      <c r="H74" s="93">
        <v>0.94574074074074077</v>
      </c>
      <c r="I74" s="93">
        <v>0.98741898148148144</v>
      </c>
      <c r="J74" s="91">
        <f t="shared" si="2"/>
        <v>4.1678240740740669E-2</v>
      </c>
      <c r="K74" s="90" t="s">
        <v>146</v>
      </c>
      <c r="L74" s="90" t="s">
        <v>144</v>
      </c>
      <c r="M74" s="90" t="s">
        <v>152</v>
      </c>
      <c r="N74" s="92" t="s">
        <v>165</v>
      </c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</row>
    <row r="75" spans="1:32" ht="22.5" customHeight="1">
      <c r="A75" s="234" t="s">
        <v>440</v>
      </c>
      <c r="B75" s="238" t="b">
        <v>1</v>
      </c>
      <c r="C75" s="238" t="b">
        <v>1</v>
      </c>
      <c r="D75" s="238" t="b">
        <v>1</v>
      </c>
      <c r="E75" s="238" t="b">
        <v>0</v>
      </c>
      <c r="F75" s="89">
        <v>45486</v>
      </c>
      <c r="G75" s="90">
        <v>28294</v>
      </c>
      <c r="H75" s="91">
        <v>0.98752314814814812</v>
      </c>
      <c r="I75" s="91">
        <v>0.99961805555555561</v>
      </c>
      <c r="J75" s="91">
        <f t="shared" si="2"/>
        <v>1.2094907407407485E-2</v>
      </c>
      <c r="K75" s="90" t="s">
        <v>146</v>
      </c>
      <c r="L75" s="90" t="s">
        <v>166</v>
      </c>
      <c r="M75" s="90" t="s">
        <v>152</v>
      </c>
      <c r="N75" s="92" t="s">
        <v>167</v>
      </c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</row>
    <row r="76" spans="1:32" ht="22.5" customHeight="1">
      <c r="A76" s="234">
        <v>1</v>
      </c>
      <c r="B76" s="232" t="b">
        <v>0</v>
      </c>
      <c r="C76" s="232" t="b">
        <v>0</v>
      </c>
      <c r="D76" s="232" t="b">
        <v>0</v>
      </c>
      <c r="E76" s="232" t="b">
        <v>0</v>
      </c>
      <c r="F76" s="85">
        <v>45486</v>
      </c>
      <c r="G76" s="86">
        <v>28295</v>
      </c>
      <c r="H76" s="95">
        <v>8.8726851851851848E-2</v>
      </c>
      <c r="I76" s="95">
        <v>9.105324074074074E-2</v>
      </c>
      <c r="J76" s="87">
        <f t="shared" si="2"/>
        <v>2.3263888888888917E-3</v>
      </c>
      <c r="K76" s="86" t="s">
        <v>146</v>
      </c>
      <c r="L76" s="86" t="s">
        <v>166</v>
      </c>
      <c r="M76" s="96" t="s">
        <v>168</v>
      </c>
      <c r="N76" s="88" t="s">
        <v>169</v>
      </c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 spans="1:32" ht="22.5" customHeight="1">
      <c r="A77" s="234" t="s">
        <v>433</v>
      </c>
      <c r="B77" s="238" t="b">
        <v>1</v>
      </c>
      <c r="C77" s="238" t="b">
        <v>1</v>
      </c>
      <c r="D77" s="238" t="b">
        <v>1</v>
      </c>
      <c r="E77" s="238" t="b">
        <v>0</v>
      </c>
      <c r="F77" s="89">
        <v>45486</v>
      </c>
      <c r="G77" s="90">
        <v>28296</v>
      </c>
      <c r="H77" s="91">
        <v>9.1215277777777784E-2</v>
      </c>
      <c r="I77" s="91">
        <v>0.13288194444444446</v>
      </c>
      <c r="J77" s="91">
        <f t="shared" si="2"/>
        <v>4.1666666666666671E-2</v>
      </c>
      <c r="K77" s="90" t="s">
        <v>146</v>
      </c>
      <c r="L77" s="90" t="s">
        <v>170</v>
      </c>
      <c r="M77" s="90" t="s">
        <v>152</v>
      </c>
      <c r="N77" s="92" t="s">
        <v>165</v>
      </c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</row>
    <row r="78" spans="1:32" ht="22.5" customHeight="1">
      <c r="A78" s="234" t="s">
        <v>447</v>
      </c>
      <c r="B78" s="238" t="b">
        <v>1</v>
      </c>
      <c r="C78" s="238" t="b">
        <v>1</v>
      </c>
      <c r="D78" s="238" t="b">
        <v>1</v>
      </c>
      <c r="E78" s="238" t="b">
        <v>0</v>
      </c>
      <c r="F78" s="89">
        <v>45486</v>
      </c>
      <c r="G78" s="90">
        <v>28297</v>
      </c>
      <c r="H78" s="97">
        <v>0.1335300925925926</v>
      </c>
      <c r="I78" s="97">
        <v>0.17520833333333333</v>
      </c>
      <c r="J78" s="91">
        <f t="shared" si="2"/>
        <v>4.1678240740740724E-2</v>
      </c>
      <c r="K78" s="90" t="s">
        <v>146</v>
      </c>
      <c r="L78" s="98" t="s">
        <v>166</v>
      </c>
      <c r="M78" s="98" t="s">
        <v>152</v>
      </c>
      <c r="N78" s="92" t="s">
        <v>165</v>
      </c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 spans="1:32" ht="22.5" customHeight="1">
      <c r="A79" s="234" t="s">
        <v>447</v>
      </c>
      <c r="B79" s="238" t="b">
        <v>1</v>
      </c>
      <c r="C79" s="238" t="b">
        <v>1</v>
      </c>
      <c r="D79" s="238" t="b">
        <v>1</v>
      </c>
      <c r="E79" s="238" t="b">
        <v>0</v>
      </c>
      <c r="F79" s="89">
        <v>45486</v>
      </c>
      <c r="G79" s="90">
        <v>28298</v>
      </c>
      <c r="H79" s="97">
        <v>0.17526620370370372</v>
      </c>
      <c r="I79" s="97">
        <v>0.21717592592592594</v>
      </c>
      <c r="J79" s="91">
        <f t="shared" si="2"/>
        <v>4.1909722222222223E-2</v>
      </c>
      <c r="K79" s="90" t="s">
        <v>146</v>
      </c>
      <c r="L79" s="90" t="s">
        <v>166</v>
      </c>
      <c r="M79" s="90" t="s">
        <v>152</v>
      </c>
      <c r="N79" s="92" t="s">
        <v>165</v>
      </c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</row>
    <row r="80" spans="1:32" ht="22.5" customHeight="1">
      <c r="A80" s="234" t="s">
        <v>447</v>
      </c>
      <c r="B80" s="238" t="b">
        <v>1</v>
      </c>
      <c r="C80" s="238" t="b">
        <v>1</v>
      </c>
      <c r="D80" s="238" t="b">
        <v>1</v>
      </c>
      <c r="E80" s="238" t="b">
        <v>0</v>
      </c>
      <c r="F80" s="89">
        <v>45486</v>
      </c>
      <c r="G80" s="90">
        <v>28299</v>
      </c>
      <c r="H80" s="97">
        <v>0.21756944444444445</v>
      </c>
      <c r="I80" s="97">
        <v>0.25923611111111111</v>
      </c>
      <c r="J80" s="91">
        <f t="shared" si="2"/>
        <v>4.1666666666666657E-2</v>
      </c>
      <c r="K80" s="90" t="s">
        <v>146</v>
      </c>
      <c r="L80" s="99" t="s">
        <v>170</v>
      </c>
      <c r="M80" s="99" t="s">
        <v>152</v>
      </c>
      <c r="N80" s="92" t="s">
        <v>165</v>
      </c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</row>
    <row r="81" spans="1:32" ht="22.5" customHeight="1">
      <c r="A81" s="234" t="s">
        <v>448</v>
      </c>
      <c r="B81" s="238" t="b">
        <v>1</v>
      </c>
      <c r="C81" s="238" t="b">
        <v>1</v>
      </c>
      <c r="D81" s="238" t="b">
        <v>1</v>
      </c>
      <c r="E81" s="238" t="b">
        <v>0</v>
      </c>
      <c r="F81" s="89">
        <v>45486</v>
      </c>
      <c r="G81" s="90">
        <v>28300</v>
      </c>
      <c r="H81" s="97">
        <v>0.25973379629629628</v>
      </c>
      <c r="I81" s="91">
        <v>0.30140046296296297</v>
      </c>
      <c r="J81" s="91">
        <f t="shared" si="2"/>
        <v>4.1666666666666685E-2</v>
      </c>
      <c r="K81" s="90" t="s">
        <v>146</v>
      </c>
      <c r="L81" s="99" t="s">
        <v>170</v>
      </c>
      <c r="M81" s="99" t="s">
        <v>152</v>
      </c>
      <c r="N81" s="92" t="s">
        <v>165</v>
      </c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</row>
    <row r="82" spans="1:32" ht="22.5" customHeight="1">
      <c r="A82" s="234" t="s">
        <v>448</v>
      </c>
      <c r="B82" s="238" t="b">
        <v>1</v>
      </c>
      <c r="C82" s="238" t="b">
        <v>1</v>
      </c>
      <c r="D82" s="238" t="b">
        <v>1</v>
      </c>
      <c r="E82" s="238" t="b">
        <v>0</v>
      </c>
      <c r="F82" s="89">
        <v>45486</v>
      </c>
      <c r="G82" s="90">
        <v>29301</v>
      </c>
      <c r="H82" s="93">
        <v>0.30184027777777778</v>
      </c>
      <c r="I82" s="93">
        <v>0.34350694444444446</v>
      </c>
      <c r="J82" s="91">
        <f t="shared" si="2"/>
        <v>4.1666666666666685E-2</v>
      </c>
      <c r="K82" s="90" t="s">
        <v>146</v>
      </c>
      <c r="L82" s="99" t="s">
        <v>170</v>
      </c>
      <c r="M82" s="99" t="s">
        <v>152</v>
      </c>
      <c r="N82" s="92" t="s">
        <v>165</v>
      </c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</row>
    <row r="83" spans="1:32" ht="22.5" customHeight="1">
      <c r="A83" s="234" t="s">
        <v>445</v>
      </c>
      <c r="B83" s="238" t="b">
        <v>1</v>
      </c>
      <c r="C83" s="238" t="b">
        <v>1</v>
      </c>
      <c r="D83" s="238" t="b">
        <v>1</v>
      </c>
      <c r="E83" s="238" t="b">
        <v>0</v>
      </c>
      <c r="F83" s="89">
        <v>45486</v>
      </c>
      <c r="G83" s="90">
        <v>28302</v>
      </c>
      <c r="H83" s="100">
        <v>0.34355324074074073</v>
      </c>
      <c r="I83" s="100">
        <v>0.38523148148148151</v>
      </c>
      <c r="J83" s="91">
        <f t="shared" si="2"/>
        <v>4.167824074074078E-2</v>
      </c>
      <c r="K83" s="90" t="s">
        <v>146</v>
      </c>
      <c r="L83" s="99" t="s">
        <v>170</v>
      </c>
      <c r="M83" s="99" t="s">
        <v>152</v>
      </c>
      <c r="N83" s="92" t="s">
        <v>165</v>
      </c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</row>
    <row r="84" spans="1:32" ht="22.5" customHeight="1">
      <c r="A84" s="234">
        <v>2</v>
      </c>
      <c r="B84" s="232" t="b">
        <v>0</v>
      </c>
      <c r="C84" s="232" t="b">
        <v>0</v>
      </c>
      <c r="D84" s="232" t="b">
        <v>0</v>
      </c>
      <c r="E84" s="232" t="b">
        <v>0</v>
      </c>
      <c r="F84" s="85">
        <v>45486</v>
      </c>
      <c r="G84" s="86">
        <v>28303</v>
      </c>
      <c r="H84" s="87">
        <v>0.39526620370370369</v>
      </c>
      <c r="I84" s="87">
        <v>0.40278935185185183</v>
      </c>
      <c r="J84" s="87">
        <f t="shared" si="2"/>
        <v>7.5231481481481399E-3</v>
      </c>
      <c r="K84" s="86" t="s">
        <v>146</v>
      </c>
      <c r="L84" s="101" t="s">
        <v>170</v>
      </c>
      <c r="M84" s="101" t="s">
        <v>152</v>
      </c>
      <c r="N84" s="102" t="s">
        <v>171</v>
      </c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</row>
    <row r="85" spans="1:32" ht="22.5" customHeight="1">
      <c r="A85" s="234" t="s">
        <v>449</v>
      </c>
      <c r="B85" s="238" t="b">
        <v>1</v>
      </c>
      <c r="C85" s="238" t="b">
        <v>1</v>
      </c>
      <c r="D85" s="238" t="b">
        <v>1</v>
      </c>
      <c r="E85" s="238" t="b">
        <v>0</v>
      </c>
      <c r="F85" s="89">
        <v>45486</v>
      </c>
      <c r="G85" s="90">
        <v>28304</v>
      </c>
      <c r="H85" s="97">
        <v>0.40332175925925928</v>
      </c>
      <c r="I85" s="97">
        <v>0.44498842592592591</v>
      </c>
      <c r="J85" s="91">
        <f t="shared" si="2"/>
        <v>4.166666666666663E-2</v>
      </c>
      <c r="K85" s="90" t="s">
        <v>146</v>
      </c>
      <c r="L85" s="99" t="s">
        <v>170</v>
      </c>
      <c r="M85" s="99" t="s">
        <v>152</v>
      </c>
      <c r="N85" s="92" t="s">
        <v>165</v>
      </c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</row>
    <row r="86" spans="1:32" ht="22.5" customHeight="1">
      <c r="A86" s="234">
        <v>1</v>
      </c>
      <c r="B86" s="232" t="b">
        <v>0</v>
      </c>
      <c r="C86" s="232" t="b">
        <v>0</v>
      </c>
      <c r="D86" s="232" t="b">
        <v>0</v>
      </c>
      <c r="E86" s="232" t="b">
        <v>0</v>
      </c>
      <c r="F86" s="85">
        <v>45486</v>
      </c>
      <c r="G86" s="86">
        <v>28305</v>
      </c>
      <c r="H86" s="103">
        <v>0.44549768518518518</v>
      </c>
      <c r="I86" s="103">
        <v>0.44559027777777777</v>
      </c>
      <c r="J86" s="87">
        <f t="shared" si="2"/>
        <v>9.2592592592588563E-5</v>
      </c>
      <c r="K86" s="86" t="s">
        <v>146</v>
      </c>
      <c r="L86" s="86" t="s">
        <v>166</v>
      </c>
      <c r="M86" s="101" t="s">
        <v>168</v>
      </c>
      <c r="N86" s="88" t="s">
        <v>172</v>
      </c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</row>
    <row r="87" spans="1:32" ht="22.5" customHeight="1">
      <c r="A87" s="234" t="s">
        <v>449</v>
      </c>
      <c r="B87" s="238" t="b">
        <v>1</v>
      </c>
      <c r="C87" s="238" t="b">
        <v>1</v>
      </c>
      <c r="D87" s="238" t="b">
        <v>1</v>
      </c>
      <c r="E87" s="238" t="b">
        <v>0</v>
      </c>
      <c r="F87" s="89">
        <v>45486</v>
      </c>
      <c r="G87" s="90">
        <v>28306</v>
      </c>
      <c r="H87" s="97">
        <v>0.4521296296296296</v>
      </c>
      <c r="I87" s="97">
        <v>0.49379629629629629</v>
      </c>
      <c r="J87" s="91">
        <f t="shared" si="2"/>
        <v>4.1666666666666685E-2</v>
      </c>
      <c r="K87" s="90" t="s">
        <v>146</v>
      </c>
      <c r="L87" s="99" t="s">
        <v>170</v>
      </c>
      <c r="M87" s="99" t="s">
        <v>152</v>
      </c>
      <c r="N87" s="92" t="s">
        <v>165</v>
      </c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</row>
    <row r="88" spans="1:32" ht="22.5" customHeight="1">
      <c r="A88" s="234" t="s">
        <v>449</v>
      </c>
      <c r="B88" s="238" t="b">
        <v>1</v>
      </c>
      <c r="C88" s="238" t="b">
        <v>1</v>
      </c>
      <c r="D88" s="238" t="b">
        <v>1</v>
      </c>
      <c r="E88" s="238" t="b">
        <v>0</v>
      </c>
      <c r="F88" s="89">
        <v>45486</v>
      </c>
      <c r="G88" s="90">
        <v>28307</v>
      </c>
      <c r="H88" s="97">
        <v>0.49384259259259261</v>
      </c>
      <c r="I88" s="97">
        <v>0.5355092592592593</v>
      </c>
      <c r="J88" s="91">
        <f t="shared" si="2"/>
        <v>4.1666666666666685E-2</v>
      </c>
      <c r="K88" s="90" t="s">
        <v>146</v>
      </c>
      <c r="L88" s="99" t="s">
        <v>170</v>
      </c>
      <c r="M88" s="99" t="s">
        <v>152</v>
      </c>
      <c r="N88" s="92" t="s">
        <v>165</v>
      </c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 spans="1:32" ht="22.5" customHeight="1">
      <c r="A89" s="234" t="s">
        <v>433</v>
      </c>
      <c r="B89" s="238" t="b">
        <v>1</v>
      </c>
      <c r="C89" s="238" t="b">
        <v>1</v>
      </c>
      <c r="D89" s="238" t="b">
        <v>1</v>
      </c>
      <c r="E89" s="238" t="b">
        <v>0</v>
      </c>
      <c r="F89" s="89">
        <v>45486</v>
      </c>
      <c r="G89" s="90">
        <v>28308</v>
      </c>
      <c r="H89" s="93">
        <v>0.5355671296296296</v>
      </c>
      <c r="I89" s="97">
        <v>0.57723379629629634</v>
      </c>
      <c r="J89" s="91">
        <f t="shared" si="2"/>
        <v>4.1666666666666741E-2</v>
      </c>
      <c r="K89" s="90" t="s">
        <v>146</v>
      </c>
      <c r="L89" s="99" t="s">
        <v>170</v>
      </c>
      <c r="M89" s="99" t="s">
        <v>152</v>
      </c>
      <c r="N89" s="92" t="s">
        <v>165</v>
      </c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</row>
    <row r="90" spans="1:32" ht="22.5" customHeight="1">
      <c r="A90" s="234" t="s">
        <v>433</v>
      </c>
      <c r="B90" s="238" t="b">
        <v>1</v>
      </c>
      <c r="C90" s="238" t="b">
        <v>1</v>
      </c>
      <c r="D90" s="238" t="b">
        <v>1</v>
      </c>
      <c r="E90" s="238" t="b">
        <v>0</v>
      </c>
      <c r="F90" s="89">
        <v>45486</v>
      </c>
      <c r="G90" s="90">
        <v>28309</v>
      </c>
      <c r="H90" s="91">
        <v>0.57728009259259261</v>
      </c>
      <c r="I90" s="104">
        <v>0.616724537037037</v>
      </c>
      <c r="J90" s="91">
        <f t="shared" si="2"/>
        <v>3.9444444444444393E-2</v>
      </c>
      <c r="K90" s="90" t="s">
        <v>146</v>
      </c>
      <c r="L90" s="99" t="s">
        <v>170</v>
      </c>
      <c r="M90" s="99" t="s">
        <v>152</v>
      </c>
      <c r="N90" s="92" t="s">
        <v>165</v>
      </c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</row>
    <row r="91" spans="1:32" ht="22.5" customHeight="1">
      <c r="A91" s="234" t="s">
        <v>429</v>
      </c>
      <c r="B91" s="238" t="b">
        <v>1</v>
      </c>
      <c r="C91" s="238" t="b">
        <v>1</v>
      </c>
      <c r="D91" s="238" t="b">
        <v>0</v>
      </c>
      <c r="E91" s="238" t="b">
        <v>0</v>
      </c>
      <c r="F91" s="89">
        <v>45486</v>
      </c>
      <c r="G91" s="90">
        <v>28310</v>
      </c>
      <c r="H91" s="91">
        <v>0.61775462962962968</v>
      </c>
      <c r="I91" s="91">
        <v>0.63148148148148153</v>
      </c>
      <c r="J91" s="91">
        <f t="shared" si="2"/>
        <v>1.3726851851851851E-2</v>
      </c>
      <c r="K91" s="90" t="s">
        <v>146</v>
      </c>
      <c r="L91" s="99" t="s">
        <v>170</v>
      </c>
      <c r="M91" s="99" t="s">
        <v>152</v>
      </c>
      <c r="N91" s="105" t="s">
        <v>173</v>
      </c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</row>
    <row r="92" spans="1:32" ht="22.5" customHeight="1">
      <c r="A92" s="234" t="s">
        <v>446</v>
      </c>
      <c r="B92" s="238" t="b">
        <v>1</v>
      </c>
      <c r="C92" s="238" t="b">
        <v>1</v>
      </c>
      <c r="D92" s="242" t="b">
        <v>0</v>
      </c>
      <c r="E92" s="242" t="b">
        <v>0</v>
      </c>
      <c r="F92" s="89">
        <v>45486</v>
      </c>
      <c r="G92" s="90">
        <v>28311</v>
      </c>
      <c r="H92" s="93">
        <v>0.64037037037037037</v>
      </c>
      <c r="I92" s="93">
        <v>0.67318287037037039</v>
      </c>
      <c r="J92" s="91">
        <f t="shared" si="2"/>
        <v>3.2812500000000022E-2</v>
      </c>
      <c r="K92" s="99" t="s">
        <v>146</v>
      </c>
      <c r="L92" s="90" t="s">
        <v>144</v>
      </c>
      <c r="M92" s="99" t="s">
        <v>152</v>
      </c>
      <c r="N92" s="92" t="s">
        <v>174</v>
      </c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</row>
    <row r="93" spans="1:32" ht="22.5" customHeight="1">
      <c r="A93" s="234" t="s">
        <v>430</v>
      </c>
      <c r="B93" s="238" t="b">
        <v>1</v>
      </c>
      <c r="C93" s="238" t="b">
        <v>1</v>
      </c>
      <c r="D93" s="238" t="b">
        <v>0</v>
      </c>
      <c r="E93" s="238" t="b">
        <v>0</v>
      </c>
      <c r="F93" s="68">
        <v>45486</v>
      </c>
      <c r="G93" s="69">
        <v>28313</v>
      </c>
      <c r="H93" s="70">
        <v>0.71769675925925924</v>
      </c>
      <c r="I93" s="70">
        <v>0.72199074074074077</v>
      </c>
      <c r="J93" s="70">
        <f t="shared" si="2"/>
        <v>4.2939814814815236E-3</v>
      </c>
      <c r="K93" s="69" t="s">
        <v>146</v>
      </c>
      <c r="L93" s="69"/>
      <c r="M93" s="69" t="s">
        <v>122</v>
      </c>
      <c r="N93" s="71" t="s">
        <v>175</v>
      </c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 spans="1:32" ht="22.5" customHeight="1">
      <c r="A94" s="234">
        <v>0</v>
      </c>
      <c r="B94" s="238" t="b">
        <v>1</v>
      </c>
      <c r="C94" s="238" t="b">
        <v>1</v>
      </c>
      <c r="D94" s="238" t="b">
        <v>0</v>
      </c>
      <c r="E94" s="238" t="b">
        <v>0</v>
      </c>
      <c r="F94" s="68">
        <v>45486</v>
      </c>
      <c r="G94" s="69">
        <v>28317</v>
      </c>
      <c r="H94" s="94">
        <v>0.77119212962962957</v>
      </c>
      <c r="I94" s="94">
        <v>0.77293981481481477</v>
      </c>
      <c r="J94" s="70">
        <f t="shared" si="2"/>
        <v>1.7476851851851993E-3</v>
      </c>
      <c r="K94" s="69" t="s">
        <v>146</v>
      </c>
      <c r="L94" s="69"/>
      <c r="M94" s="69" t="s">
        <v>122</v>
      </c>
      <c r="N94" s="106" t="s">
        <v>175</v>
      </c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</row>
    <row r="95" spans="1:32" ht="22.5" customHeight="1">
      <c r="A95" s="234" t="s">
        <v>439</v>
      </c>
      <c r="B95" s="238" t="b">
        <v>1</v>
      </c>
      <c r="C95" s="238" t="b">
        <v>1</v>
      </c>
      <c r="D95" s="238" t="b">
        <v>1</v>
      </c>
      <c r="E95" s="238" t="b">
        <v>0</v>
      </c>
      <c r="F95" s="89">
        <v>45486</v>
      </c>
      <c r="G95" s="90">
        <v>28318</v>
      </c>
      <c r="H95" s="91">
        <v>0.77324074074074078</v>
      </c>
      <c r="I95" s="91">
        <v>0.81118055555555557</v>
      </c>
      <c r="J95" s="91">
        <f t="shared" si="2"/>
        <v>3.7939814814814787E-2</v>
      </c>
      <c r="K95" s="90" t="s">
        <v>146</v>
      </c>
      <c r="L95" s="90" t="s">
        <v>144</v>
      </c>
      <c r="M95" s="90" t="s">
        <v>152</v>
      </c>
      <c r="N95" s="92" t="s">
        <v>165</v>
      </c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</row>
    <row r="96" spans="1:32" ht="22.5" customHeight="1">
      <c r="A96" s="234" t="s">
        <v>449</v>
      </c>
      <c r="B96" s="238" t="b">
        <v>1</v>
      </c>
      <c r="C96" s="238" t="b">
        <v>1</v>
      </c>
      <c r="D96" s="238" t="b">
        <v>1</v>
      </c>
      <c r="E96" s="238" t="b">
        <v>0</v>
      </c>
      <c r="F96" s="89">
        <v>45486</v>
      </c>
      <c r="G96" s="90">
        <v>28319</v>
      </c>
      <c r="H96" s="93">
        <v>0.81579861111111107</v>
      </c>
      <c r="I96" s="93">
        <v>0.85699074074074078</v>
      </c>
      <c r="J96" s="91">
        <f t="shared" si="2"/>
        <v>4.1192129629629703E-2</v>
      </c>
      <c r="K96" s="90" t="s">
        <v>146</v>
      </c>
      <c r="L96" s="90" t="s">
        <v>144</v>
      </c>
      <c r="M96" s="90" t="s">
        <v>152</v>
      </c>
      <c r="N96" s="92" t="s">
        <v>176</v>
      </c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</row>
    <row r="97" spans="1:32" ht="22.5" customHeight="1">
      <c r="A97" s="234" t="s">
        <v>449</v>
      </c>
      <c r="B97" s="238" t="b">
        <v>1</v>
      </c>
      <c r="C97" s="238" t="b">
        <v>1</v>
      </c>
      <c r="D97" s="238" t="b">
        <v>1</v>
      </c>
      <c r="E97" s="238" t="b">
        <v>0</v>
      </c>
      <c r="F97" s="89">
        <v>45486</v>
      </c>
      <c r="G97" s="90">
        <v>28320</v>
      </c>
      <c r="H97" s="91">
        <v>0.86143518518518514</v>
      </c>
      <c r="I97" s="91">
        <v>0.90327546296296302</v>
      </c>
      <c r="J97" s="91">
        <f t="shared" si="2"/>
        <v>4.1840277777777879E-2</v>
      </c>
      <c r="K97" s="90" t="s">
        <v>146</v>
      </c>
      <c r="L97" s="90"/>
      <c r="M97" s="90" t="s">
        <v>152</v>
      </c>
      <c r="N97" s="92" t="s">
        <v>165</v>
      </c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</row>
    <row r="98" spans="1:32" ht="22.5" customHeight="1">
      <c r="A98" s="234" t="s">
        <v>432</v>
      </c>
      <c r="B98" s="238" t="b">
        <v>1</v>
      </c>
      <c r="C98" s="238" t="b">
        <v>1</v>
      </c>
      <c r="D98" s="238" t="b">
        <v>0</v>
      </c>
      <c r="E98" s="238" t="b">
        <v>0</v>
      </c>
      <c r="F98" s="68">
        <v>45486</v>
      </c>
      <c r="G98" s="69">
        <v>28321</v>
      </c>
      <c r="H98" s="94">
        <v>0.90386574074074078</v>
      </c>
      <c r="I98" s="94">
        <v>0.91211805555555558</v>
      </c>
      <c r="J98" s="70">
        <f t="shared" si="2"/>
        <v>8.2523148148148096E-3</v>
      </c>
      <c r="K98" s="69"/>
      <c r="L98" s="69"/>
      <c r="M98" s="69" t="s">
        <v>122</v>
      </c>
      <c r="N98" s="106" t="s">
        <v>177</v>
      </c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</row>
    <row r="99" spans="1:32" ht="22.5" customHeight="1">
      <c r="A99" s="234">
        <v>0</v>
      </c>
      <c r="B99" s="238" t="b">
        <v>1</v>
      </c>
      <c r="C99" s="238" t="b">
        <v>1</v>
      </c>
      <c r="D99" s="238" t="b">
        <v>0</v>
      </c>
      <c r="E99" s="238" t="b">
        <v>0</v>
      </c>
      <c r="F99" s="68">
        <v>45486</v>
      </c>
      <c r="G99" s="69">
        <v>28322</v>
      </c>
      <c r="H99" s="70">
        <v>0.91240740740740744</v>
      </c>
      <c r="I99" s="70">
        <v>0.91535879629629635</v>
      </c>
      <c r="J99" s="70">
        <f t="shared" si="2"/>
        <v>2.9513888888889062E-3</v>
      </c>
      <c r="K99" s="69"/>
      <c r="L99" s="69"/>
      <c r="M99" s="69" t="s">
        <v>122</v>
      </c>
      <c r="N99" s="106" t="s">
        <v>178</v>
      </c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</row>
    <row r="100" spans="1:32" ht="22.5" customHeight="1">
      <c r="A100" s="234">
        <v>0</v>
      </c>
      <c r="B100" s="238" t="b">
        <v>1</v>
      </c>
      <c r="C100" s="238" t="b">
        <v>1</v>
      </c>
      <c r="D100" s="238" t="b">
        <v>0</v>
      </c>
      <c r="E100" s="238" t="b">
        <v>0</v>
      </c>
      <c r="F100" s="68">
        <v>45486</v>
      </c>
      <c r="G100" s="69">
        <v>28323</v>
      </c>
      <c r="H100" s="94">
        <v>0.91579861111111116</v>
      </c>
      <c r="I100" s="94">
        <v>0.96877314814814819</v>
      </c>
      <c r="J100" s="70">
        <f t="shared" si="2"/>
        <v>5.2974537037037028E-2</v>
      </c>
      <c r="K100" s="69"/>
      <c r="L100" s="69"/>
      <c r="M100" s="69" t="s">
        <v>122</v>
      </c>
      <c r="N100" s="106" t="s">
        <v>178</v>
      </c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</row>
    <row r="101" spans="1:32" ht="22.5" customHeight="1">
      <c r="A101" s="234">
        <v>0</v>
      </c>
      <c r="B101" s="238" t="b">
        <v>1</v>
      </c>
      <c r="C101" s="238" t="b">
        <v>1</v>
      </c>
      <c r="D101" s="238" t="b">
        <v>0</v>
      </c>
      <c r="E101" s="238" t="b">
        <v>0</v>
      </c>
      <c r="F101" s="68">
        <v>45486</v>
      </c>
      <c r="G101" s="69">
        <v>28324</v>
      </c>
      <c r="H101" s="70">
        <v>0.97134259259259259</v>
      </c>
      <c r="I101" s="70">
        <v>0.98888888888888893</v>
      </c>
      <c r="J101" s="70">
        <f t="shared" si="2"/>
        <v>1.7546296296296338E-2</v>
      </c>
      <c r="K101" s="69"/>
      <c r="L101" s="69"/>
      <c r="M101" s="69" t="s">
        <v>122</v>
      </c>
      <c r="N101" s="71" t="s">
        <v>179</v>
      </c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</row>
    <row r="102" spans="1:32" ht="22.5" customHeight="1">
      <c r="A102" s="234" t="s">
        <v>430</v>
      </c>
      <c r="B102" s="238" t="b">
        <v>1</v>
      </c>
      <c r="C102" s="238" t="b">
        <v>1</v>
      </c>
      <c r="D102" s="238" t="b">
        <v>0</v>
      </c>
      <c r="E102" s="238" t="b">
        <v>0</v>
      </c>
      <c r="F102" s="68">
        <v>45486</v>
      </c>
      <c r="G102" s="69">
        <v>28325</v>
      </c>
      <c r="H102" s="94">
        <v>0.99203703703703705</v>
      </c>
      <c r="I102" s="94">
        <v>1.3657407407407407E-3</v>
      </c>
      <c r="J102" s="70">
        <v>9.3287037037037036E-3</v>
      </c>
      <c r="K102" s="69"/>
      <c r="L102" s="69"/>
      <c r="M102" s="107" t="s">
        <v>122</v>
      </c>
      <c r="N102" s="106" t="s">
        <v>180</v>
      </c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</row>
    <row r="103" spans="1:32" ht="22.5" customHeight="1">
      <c r="A103" s="234" t="s">
        <v>436</v>
      </c>
      <c r="B103" s="238" t="b">
        <v>1</v>
      </c>
      <c r="C103" s="238" t="b">
        <v>1</v>
      </c>
      <c r="D103" s="238" t="b">
        <v>1</v>
      </c>
      <c r="E103" s="238" t="b">
        <v>0</v>
      </c>
      <c r="F103" s="89">
        <v>45487</v>
      </c>
      <c r="G103" s="90">
        <v>28326</v>
      </c>
      <c r="H103" s="91">
        <v>1.8402777777777777E-3</v>
      </c>
      <c r="I103" s="91">
        <v>4.3506944444444445E-2</v>
      </c>
      <c r="J103" s="91">
        <f t="shared" si="2"/>
        <v>4.1666666666666664E-2</v>
      </c>
      <c r="K103" s="90" t="s">
        <v>146</v>
      </c>
      <c r="L103" s="99" t="s">
        <v>170</v>
      </c>
      <c r="M103" s="90" t="s">
        <v>152</v>
      </c>
      <c r="N103" s="92" t="s">
        <v>165</v>
      </c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</row>
    <row r="104" spans="1:32" ht="22.5" customHeight="1">
      <c r="A104" s="234" t="s">
        <v>436</v>
      </c>
      <c r="B104" s="238" t="b">
        <v>1</v>
      </c>
      <c r="C104" s="238" t="b">
        <v>1</v>
      </c>
      <c r="D104" s="238" t="b">
        <v>1</v>
      </c>
      <c r="E104" s="238" t="b">
        <v>0</v>
      </c>
      <c r="F104" s="89">
        <v>45487</v>
      </c>
      <c r="G104" s="90">
        <v>28327</v>
      </c>
      <c r="H104" s="97">
        <v>4.3958333333333335E-2</v>
      </c>
      <c r="I104" s="97">
        <v>8.5636574074074073E-2</v>
      </c>
      <c r="J104" s="91">
        <f t="shared" si="2"/>
        <v>4.1678240740740738E-2</v>
      </c>
      <c r="K104" s="90" t="s">
        <v>146</v>
      </c>
      <c r="L104" s="99" t="s">
        <v>170</v>
      </c>
      <c r="M104" s="90" t="s">
        <v>152</v>
      </c>
      <c r="N104" s="92" t="s">
        <v>165</v>
      </c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</row>
    <row r="105" spans="1:32" ht="22.5" customHeight="1">
      <c r="A105" s="234" t="s">
        <v>436</v>
      </c>
      <c r="B105" s="238" t="b">
        <v>1</v>
      </c>
      <c r="C105" s="238" t="b">
        <v>1</v>
      </c>
      <c r="D105" s="238" t="b">
        <v>1</v>
      </c>
      <c r="E105" s="238" t="b">
        <v>0</v>
      </c>
      <c r="F105" s="89">
        <v>45487</v>
      </c>
      <c r="G105" s="90">
        <v>28328</v>
      </c>
      <c r="H105" s="97">
        <v>8.5787037037037037E-2</v>
      </c>
      <c r="I105" s="97">
        <v>0.12746527777777777</v>
      </c>
      <c r="J105" s="91">
        <f t="shared" si="2"/>
        <v>4.1678240740740738E-2</v>
      </c>
      <c r="K105" s="90" t="s">
        <v>146</v>
      </c>
      <c r="L105" s="99" t="s">
        <v>170</v>
      </c>
      <c r="M105" s="90" t="s">
        <v>152</v>
      </c>
      <c r="N105" s="92" t="s">
        <v>165</v>
      </c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</row>
    <row r="106" spans="1:32" ht="22.5" customHeight="1">
      <c r="A106" s="234" t="s">
        <v>436</v>
      </c>
      <c r="B106" s="238" t="b">
        <v>1</v>
      </c>
      <c r="C106" s="238" t="b">
        <v>1</v>
      </c>
      <c r="D106" s="238" t="b">
        <v>1</v>
      </c>
      <c r="E106" s="238" t="b">
        <v>0</v>
      </c>
      <c r="F106" s="89">
        <v>45487</v>
      </c>
      <c r="G106" s="90">
        <v>28329</v>
      </c>
      <c r="H106" s="97">
        <v>0.12768518518518518</v>
      </c>
      <c r="I106" s="97">
        <v>0.16935185185185186</v>
      </c>
      <c r="J106" s="91">
        <f t="shared" si="2"/>
        <v>4.1666666666666685E-2</v>
      </c>
      <c r="K106" s="90" t="s">
        <v>146</v>
      </c>
      <c r="L106" s="99" t="s">
        <v>170</v>
      </c>
      <c r="M106" s="90" t="s">
        <v>152</v>
      </c>
      <c r="N106" s="92" t="s">
        <v>165</v>
      </c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</row>
    <row r="107" spans="1:32" ht="22.5" customHeight="1">
      <c r="A107" s="234" t="s">
        <v>429</v>
      </c>
      <c r="B107" s="238" t="b">
        <v>1</v>
      </c>
      <c r="C107" s="238" t="b">
        <v>1</v>
      </c>
      <c r="D107" s="238" t="b">
        <v>1</v>
      </c>
      <c r="E107" s="238" t="b">
        <v>0</v>
      </c>
      <c r="F107" s="89">
        <v>45487</v>
      </c>
      <c r="G107" s="90">
        <v>28330</v>
      </c>
      <c r="H107" s="97">
        <v>0.16950231481481481</v>
      </c>
      <c r="I107" s="97">
        <v>0.19687499999999999</v>
      </c>
      <c r="J107" s="91">
        <f t="shared" si="2"/>
        <v>2.737268518518518E-2</v>
      </c>
      <c r="K107" s="90" t="s">
        <v>146</v>
      </c>
      <c r="L107" s="90" t="s">
        <v>144</v>
      </c>
      <c r="M107" s="90" t="s">
        <v>152</v>
      </c>
      <c r="N107" s="92" t="s">
        <v>181</v>
      </c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</row>
    <row r="108" spans="1:32" ht="22.5" customHeight="1">
      <c r="A108" s="234" t="s">
        <v>436</v>
      </c>
      <c r="B108" s="238" t="b">
        <v>1</v>
      </c>
      <c r="C108" s="238" t="b">
        <v>1</v>
      </c>
      <c r="D108" s="238" t="b">
        <v>1</v>
      </c>
      <c r="E108" s="238" t="b">
        <v>0</v>
      </c>
      <c r="F108" s="89">
        <v>45487</v>
      </c>
      <c r="G108" s="90">
        <v>28331</v>
      </c>
      <c r="H108" s="97">
        <v>0.20241898148148149</v>
      </c>
      <c r="I108" s="97">
        <v>0.24409722222222222</v>
      </c>
      <c r="J108" s="91">
        <f t="shared" si="2"/>
        <v>4.1678240740740724E-2</v>
      </c>
      <c r="K108" s="90" t="s">
        <v>146</v>
      </c>
      <c r="L108" s="99" t="s">
        <v>170</v>
      </c>
      <c r="M108" s="90" t="s">
        <v>152</v>
      </c>
      <c r="N108" s="92" t="s">
        <v>165</v>
      </c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</row>
    <row r="109" spans="1:32" ht="23.25" customHeight="1">
      <c r="A109" s="234" t="s">
        <v>439</v>
      </c>
      <c r="B109" s="238" t="b">
        <v>1</v>
      </c>
      <c r="C109" s="238" t="b">
        <v>1</v>
      </c>
      <c r="D109" s="238" t="b">
        <v>1</v>
      </c>
      <c r="E109" s="238" t="b">
        <v>0</v>
      </c>
      <c r="F109" s="89">
        <v>45487</v>
      </c>
      <c r="G109" s="90">
        <v>28332</v>
      </c>
      <c r="H109" s="91">
        <v>0.24431712962962962</v>
      </c>
      <c r="I109" s="91">
        <v>0.28599537037037037</v>
      </c>
      <c r="J109" s="91">
        <f t="shared" si="2"/>
        <v>4.1678240740740752E-2</v>
      </c>
      <c r="K109" s="90" t="s">
        <v>146</v>
      </c>
      <c r="L109" s="99" t="s">
        <v>170</v>
      </c>
      <c r="M109" s="99" t="s">
        <v>152</v>
      </c>
      <c r="N109" s="92" t="s">
        <v>165</v>
      </c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</row>
    <row r="110" spans="1:32" ht="22.5" customHeight="1">
      <c r="A110" s="234" t="s">
        <v>436</v>
      </c>
      <c r="B110" s="238" t="b">
        <v>1</v>
      </c>
      <c r="C110" s="238" t="b">
        <v>1</v>
      </c>
      <c r="D110" s="238" t="b">
        <v>1</v>
      </c>
      <c r="E110" s="238" t="b">
        <v>0</v>
      </c>
      <c r="F110" s="89">
        <v>45487</v>
      </c>
      <c r="G110" s="90">
        <v>28333</v>
      </c>
      <c r="H110" s="91">
        <v>0.28631944444444446</v>
      </c>
      <c r="I110" s="91">
        <v>0.32798611111111109</v>
      </c>
      <c r="J110" s="91">
        <f t="shared" si="2"/>
        <v>4.166666666666663E-2</v>
      </c>
      <c r="K110" s="90" t="s">
        <v>146</v>
      </c>
      <c r="L110" s="99" t="s">
        <v>166</v>
      </c>
      <c r="M110" s="90" t="s">
        <v>182</v>
      </c>
      <c r="N110" s="92" t="s">
        <v>165</v>
      </c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</row>
    <row r="111" spans="1:32" ht="22.5" customHeight="1">
      <c r="A111" s="234">
        <v>2</v>
      </c>
      <c r="B111" s="231" t="b">
        <v>0</v>
      </c>
      <c r="C111" s="231" t="b">
        <v>0</v>
      </c>
      <c r="D111" s="231" t="b">
        <v>0</v>
      </c>
      <c r="E111" s="231" t="b">
        <v>0</v>
      </c>
      <c r="F111" s="85">
        <v>45487</v>
      </c>
      <c r="G111" s="86">
        <v>28334</v>
      </c>
      <c r="H111" s="87">
        <v>0.32833333333333331</v>
      </c>
      <c r="I111" s="87">
        <v>0.33832175925925928</v>
      </c>
      <c r="J111" s="87">
        <f t="shared" si="2"/>
        <v>9.98842592592597E-3</v>
      </c>
      <c r="K111" s="86" t="s">
        <v>146</v>
      </c>
      <c r="L111" s="101" t="s">
        <v>166</v>
      </c>
      <c r="M111" s="86" t="s">
        <v>152</v>
      </c>
      <c r="N111" s="88" t="s">
        <v>183</v>
      </c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</row>
    <row r="112" spans="1:32" ht="22.5" customHeight="1">
      <c r="A112" s="234" t="s">
        <v>450</v>
      </c>
      <c r="B112" s="238" t="b">
        <v>1</v>
      </c>
      <c r="C112" s="238" t="b">
        <v>1</v>
      </c>
      <c r="D112" s="238" t="b">
        <v>0</v>
      </c>
      <c r="E112" s="238" t="b">
        <v>0</v>
      </c>
      <c r="F112" s="89">
        <v>45487</v>
      </c>
      <c r="G112" s="90">
        <v>28336</v>
      </c>
      <c r="H112" s="91">
        <v>0.45744212962962966</v>
      </c>
      <c r="I112" s="91">
        <v>0.46861111111111109</v>
      </c>
      <c r="J112" s="91">
        <f t="shared" si="2"/>
        <v>1.1168981481481433E-2</v>
      </c>
      <c r="K112" s="90" t="s">
        <v>146</v>
      </c>
      <c r="L112" s="99" t="s">
        <v>144</v>
      </c>
      <c r="M112" s="90" t="s">
        <v>152</v>
      </c>
      <c r="N112" s="108" t="s">
        <v>184</v>
      </c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</row>
    <row r="113" spans="1:32" ht="22.5" customHeight="1">
      <c r="A113" s="234" t="s">
        <v>446</v>
      </c>
      <c r="B113" s="238" t="b">
        <v>1</v>
      </c>
      <c r="C113" s="238" t="b">
        <v>1</v>
      </c>
      <c r="D113" s="238" t="b">
        <v>0</v>
      </c>
      <c r="E113" s="238" t="b">
        <v>0</v>
      </c>
      <c r="F113" s="89">
        <v>45487</v>
      </c>
      <c r="G113" s="90">
        <v>28337</v>
      </c>
      <c r="H113" s="91">
        <v>0.46886574074074072</v>
      </c>
      <c r="I113" s="91">
        <v>0.48062500000000002</v>
      </c>
      <c r="J113" s="91">
        <f t="shared" si="2"/>
        <v>1.1759259259259303E-2</v>
      </c>
      <c r="K113" s="90" t="s">
        <v>146</v>
      </c>
      <c r="L113" s="99" t="s">
        <v>144</v>
      </c>
      <c r="M113" s="90" t="s">
        <v>152</v>
      </c>
      <c r="N113" s="108" t="s">
        <v>184</v>
      </c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</row>
    <row r="114" spans="1:32" ht="22.5" customHeight="1">
      <c r="A114" s="234">
        <v>1</v>
      </c>
      <c r="B114" s="231" t="b">
        <v>0</v>
      </c>
      <c r="C114" s="231" t="b">
        <v>0</v>
      </c>
      <c r="D114" s="231" t="b">
        <v>0</v>
      </c>
      <c r="E114" s="231" t="b">
        <v>0</v>
      </c>
      <c r="F114" s="85">
        <v>45487</v>
      </c>
      <c r="G114" s="86">
        <v>28338</v>
      </c>
      <c r="H114" s="87">
        <v>0.48100694444444442</v>
      </c>
      <c r="I114" s="87">
        <v>0.48182870370370373</v>
      </c>
      <c r="J114" s="87">
        <f t="shared" si="2"/>
        <v>8.217592592593137E-4</v>
      </c>
      <c r="K114" s="86" t="s">
        <v>146</v>
      </c>
      <c r="L114" s="101" t="s">
        <v>144</v>
      </c>
      <c r="M114" s="86" t="s">
        <v>147</v>
      </c>
      <c r="N114" s="109" t="s">
        <v>185</v>
      </c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</row>
    <row r="115" spans="1:32" ht="22.5" customHeight="1">
      <c r="A115" s="234" t="s">
        <v>451</v>
      </c>
      <c r="B115" s="238" t="b">
        <v>0</v>
      </c>
      <c r="C115" s="238" t="b">
        <v>1</v>
      </c>
      <c r="D115" s="238" t="b">
        <v>0</v>
      </c>
      <c r="E115" s="238" t="b">
        <v>0</v>
      </c>
      <c r="F115" s="89">
        <v>45487</v>
      </c>
      <c r="G115" s="90">
        <v>28339</v>
      </c>
      <c r="H115" s="91">
        <v>0.4818634259259259</v>
      </c>
      <c r="I115" s="91">
        <v>0.49974537037037037</v>
      </c>
      <c r="J115" s="91">
        <f t="shared" si="2"/>
        <v>1.7881944444444464E-2</v>
      </c>
      <c r="K115" s="90" t="s">
        <v>146</v>
      </c>
      <c r="L115" s="99" t="s">
        <v>144</v>
      </c>
      <c r="M115" s="90" t="s">
        <v>152</v>
      </c>
      <c r="N115" s="108" t="s">
        <v>186</v>
      </c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</row>
    <row r="116" spans="1:32" ht="22.5" customHeight="1">
      <c r="A116" s="234">
        <v>1</v>
      </c>
      <c r="B116" s="231" t="b">
        <v>0</v>
      </c>
      <c r="C116" s="231" t="b">
        <v>0</v>
      </c>
      <c r="D116" s="231" t="b">
        <v>0</v>
      </c>
      <c r="E116" s="231" t="b">
        <v>0</v>
      </c>
      <c r="F116" s="110" t="s">
        <v>187</v>
      </c>
      <c r="G116" s="86">
        <v>28340</v>
      </c>
      <c r="H116" s="87">
        <v>0.50153935185185183</v>
      </c>
      <c r="I116" s="87">
        <v>0.502349537037037</v>
      </c>
      <c r="J116" s="87">
        <f t="shared" si="2"/>
        <v>8.101851851851638E-4</v>
      </c>
      <c r="K116" s="86" t="s">
        <v>146</v>
      </c>
      <c r="L116" s="101" t="s">
        <v>144</v>
      </c>
      <c r="M116" s="86" t="s">
        <v>147</v>
      </c>
      <c r="N116" s="109" t="s">
        <v>188</v>
      </c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</row>
    <row r="117" spans="1:32" ht="22.5" customHeight="1">
      <c r="A117" s="234" t="s">
        <v>452</v>
      </c>
      <c r="B117" s="238" t="b">
        <v>0</v>
      </c>
      <c r="C117" s="238" t="b">
        <v>1</v>
      </c>
      <c r="D117" s="238" t="b">
        <v>0</v>
      </c>
      <c r="E117" s="238" t="b">
        <v>0</v>
      </c>
      <c r="F117" s="89">
        <v>45487</v>
      </c>
      <c r="G117" s="90">
        <v>28341</v>
      </c>
      <c r="H117" s="91">
        <v>0.50249999999999995</v>
      </c>
      <c r="I117" s="91">
        <v>0.52445601851851853</v>
      </c>
      <c r="J117" s="91">
        <f t="shared" si="2"/>
        <v>2.1956018518518583E-2</v>
      </c>
      <c r="K117" s="90" t="s">
        <v>146</v>
      </c>
      <c r="L117" s="99" t="s">
        <v>144</v>
      </c>
      <c r="M117" s="111" t="s">
        <v>152</v>
      </c>
      <c r="N117" s="105" t="s">
        <v>188</v>
      </c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</row>
    <row r="118" spans="1:32" ht="22.5" customHeight="1">
      <c r="A118" s="234">
        <v>1</v>
      </c>
      <c r="B118" s="231" t="b">
        <v>0</v>
      </c>
      <c r="C118" s="231" t="b">
        <v>0</v>
      </c>
      <c r="D118" s="231" t="b">
        <v>0</v>
      </c>
      <c r="E118" s="231" t="b">
        <v>0</v>
      </c>
      <c r="F118" s="85">
        <v>45487</v>
      </c>
      <c r="G118" s="86">
        <v>28342</v>
      </c>
      <c r="H118" s="87">
        <v>0.52668981481481481</v>
      </c>
      <c r="I118" s="87">
        <v>0.52689814814814817</v>
      </c>
      <c r="J118" s="87">
        <f t="shared" si="2"/>
        <v>2.083333333333659E-4</v>
      </c>
      <c r="K118" s="86" t="s">
        <v>146</v>
      </c>
      <c r="L118" s="101" t="s">
        <v>144</v>
      </c>
      <c r="M118" s="86" t="s">
        <v>147</v>
      </c>
      <c r="N118" s="109" t="s">
        <v>189</v>
      </c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</row>
    <row r="119" spans="1:32" ht="22.5" customHeight="1">
      <c r="A119" s="234">
        <v>16</v>
      </c>
      <c r="B119" s="231" t="b">
        <v>0</v>
      </c>
      <c r="C119" s="231" t="b">
        <v>0</v>
      </c>
      <c r="D119" s="231" t="b">
        <v>0</v>
      </c>
      <c r="E119" s="231" t="b">
        <v>0</v>
      </c>
      <c r="F119" s="85">
        <v>45487</v>
      </c>
      <c r="G119" s="86">
        <v>28343</v>
      </c>
      <c r="H119" s="95">
        <v>0.52694444444444444</v>
      </c>
      <c r="I119" s="95">
        <v>0.53216435185185185</v>
      </c>
      <c r="J119" s="87">
        <f t="shared" si="2"/>
        <v>5.2199074074074092E-3</v>
      </c>
      <c r="K119" s="86" t="s">
        <v>146</v>
      </c>
      <c r="L119" s="101" t="s">
        <v>144</v>
      </c>
      <c r="M119" s="96" t="s">
        <v>147</v>
      </c>
      <c r="N119" s="112" t="s">
        <v>190</v>
      </c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</row>
    <row r="120" spans="1:32" ht="22.5" customHeight="1">
      <c r="A120" s="234" t="s">
        <v>453</v>
      </c>
      <c r="B120" s="231" t="b">
        <v>0</v>
      </c>
      <c r="C120" s="231" t="b">
        <v>1</v>
      </c>
      <c r="D120" s="231" t="b">
        <v>0</v>
      </c>
      <c r="E120" s="231" t="b">
        <v>0</v>
      </c>
      <c r="F120" s="89">
        <v>45487</v>
      </c>
      <c r="G120" s="90">
        <v>28344</v>
      </c>
      <c r="H120" s="91">
        <v>0.53293981481481478</v>
      </c>
      <c r="I120" s="91">
        <v>0.57461805555555556</v>
      </c>
      <c r="J120" s="91">
        <f t="shared" si="2"/>
        <v>4.167824074074078E-2</v>
      </c>
      <c r="K120" s="90" t="s">
        <v>146</v>
      </c>
      <c r="L120" s="90" t="s">
        <v>144</v>
      </c>
      <c r="M120" s="90" t="s">
        <v>152</v>
      </c>
      <c r="N120" s="105" t="s">
        <v>191</v>
      </c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</row>
    <row r="121" spans="1:32" ht="22.5" customHeight="1">
      <c r="A121" s="234" t="s">
        <v>454</v>
      </c>
      <c r="B121" s="238" t="b">
        <v>0</v>
      </c>
      <c r="C121" s="238" t="b">
        <v>1</v>
      </c>
      <c r="D121" s="238" t="b">
        <v>0</v>
      </c>
      <c r="E121" s="238" t="b">
        <v>0</v>
      </c>
      <c r="F121" s="89">
        <v>45487</v>
      </c>
      <c r="G121" s="235" t="s">
        <v>462</v>
      </c>
      <c r="H121" s="97">
        <v>0.57548611111111114</v>
      </c>
      <c r="I121" s="97">
        <v>0.61715277777777777</v>
      </c>
      <c r="J121" s="91">
        <f t="shared" si="2"/>
        <v>4.166666666666663E-2</v>
      </c>
      <c r="K121" s="90" t="s">
        <v>146</v>
      </c>
      <c r="L121" s="90" t="s">
        <v>144</v>
      </c>
      <c r="M121" s="90" t="s">
        <v>152</v>
      </c>
      <c r="N121" s="105" t="s">
        <v>191</v>
      </c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</row>
    <row r="122" spans="1:32" ht="22.5" customHeight="1">
      <c r="A122" s="234">
        <v>1</v>
      </c>
      <c r="B122" s="231" t="b">
        <v>0</v>
      </c>
      <c r="C122" s="231" t="b">
        <v>0</v>
      </c>
      <c r="D122" s="231" t="b">
        <v>0</v>
      </c>
      <c r="E122" s="231" t="b">
        <v>0</v>
      </c>
      <c r="F122" s="85">
        <v>45487</v>
      </c>
      <c r="G122" s="237" t="s">
        <v>461</v>
      </c>
      <c r="H122" s="103">
        <v>0.62134259259259261</v>
      </c>
      <c r="I122" s="103">
        <v>0.62164351851851851</v>
      </c>
      <c r="J122" s="87">
        <f t="shared" si="2"/>
        <v>3.0092592592589895E-4</v>
      </c>
      <c r="K122" s="86" t="s">
        <v>146</v>
      </c>
      <c r="L122" s="86" t="s">
        <v>144</v>
      </c>
      <c r="M122" s="101" t="s">
        <v>147</v>
      </c>
      <c r="N122" s="109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</row>
    <row r="123" spans="1:32" ht="22.5" customHeight="1">
      <c r="A123" s="234">
        <v>5</v>
      </c>
      <c r="B123" s="231" t="b">
        <v>0</v>
      </c>
      <c r="C123" s="231" t="b">
        <v>0</v>
      </c>
      <c r="D123" s="231" t="b">
        <v>0</v>
      </c>
      <c r="E123" s="231" t="b">
        <v>0</v>
      </c>
      <c r="F123" s="85">
        <v>45487</v>
      </c>
      <c r="G123" s="237" t="s">
        <v>460</v>
      </c>
      <c r="H123" s="95">
        <v>0.62171296296296297</v>
      </c>
      <c r="I123" s="95">
        <v>0.62510416666666668</v>
      </c>
      <c r="J123" s="87">
        <f t="shared" si="2"/>
        <v>3.3912037037037157E-3</v>
      </c>
      <c r="K123" s="86" t="s">
        <v>146</v>
      </c>
      <c r="L123" s="86" t="s">
        <v>144</v>
      </c>
      <c r="M123" s="101" t="s">
        <v>147</v>
      </c>
      <c r="N123" s="88" t="s">
        <v>192</v>
      </c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</row>
    <row r="124" spans="1:32" ht="22.5" customHeight="1">
      <c r="A124" s="234" t="s">
        <v>439</v>
      </c>
      <c r="B124" s="238" t="b">
        <v>0</v>
      </c>
      <c r="C124" s="238" t="b">
        <v>0</v>
      </c>
      <c r="D124" s="238" t="b">
        <v>0</v>
      </c>
      <c r="E124" s="238" t="b">
        <v>0</v>
      </c>
      <c r="F124" s="89">
        <v>45487</v>
      </c>
      <c r="G124" s="235" t="s">
        <v>459</v>
      </c>
      <c r="H124" s="91">
        <v>0.62619212962962967</v>
      </c>
      <c r="I124" s="91">
        <v>0.6366087962962963</v>
      </c>
      <c r="J124" s="91">
        <f t="shared" si="2"/>
        <v>1.041666666666663E-2</v>
      </c>
      <c r="K124" s="90" t="s">
        <v>146</v>
      </c>
      <c r="L124" s="90" t="s">
        <v>144</v>
      </c>
      <c r="M124" s="90" t="s">
        <v>152</v>
      </c>
      <c r="N124" s="105" t="s">
        <v>193</v>
      </c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</row>
    <row r="125" spans="1:32" ht="22.5" customHeight="1">
      <c r="A125" s="234">
        <v>1</v>
      </c>
      <c r="B125" s="231" t="b">
        <v>0</v>
      </c>
      <c r="C125" s="231" t="b">
        <v>0</v>
      </c>
      <c r="D125" s="231" t="b">
        <v>0</v>
      </c>
      <c r="E125" s="231" t="b">
        <v>0</v>
      </c>
      <c r="F125" s="85">
        <v>45487</v>
      </c>
      <c r="G125" s="237" t="s">
        <v>458</v>
      </c>
      <c r="H125" s="95">
        <v>0.63665509259259256</v>
      </c>
      <c r="I125" s="95">
        <v>0.63695601851851846</v>
      </c>
      <c r="J125" s="87">
        <f t="shared" si="2"/>
        <v>3.0092592592589895E-4</v>
      </c>
      <c r="K125" s="86" t="s">
        <v>146</v>
      </c>
      <c r="L125" s="86" t="s">
        <v>144</v>
      </c>
      <c r="M125" s="96" t="s">
        <v>147</v>
      </c>
      <c r="N125" s="109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</row>
    <row r="126" spans="1:32" ht="22.5" customHeight="1">
      <c r="A126" s="234">
        <v>1</v>
      </c>
      <c r="B126" s="231" t="b">
        <v>0</v>
      </c>
      <c r="C126" s="231" t="b">
        <v>0</v>
      </c>
      <c r="D126" s="231" t="b">
        <v>0</v>
      </c>
      <c r="E126" s="231" t="b">
        <v>0</v>
      </c>
      <c r="F126" s="85">
        <v>45487</v>
      </c>
      <c r="G126" s="237" t="s">
        <v>457</v>
      </c>
      <c r="H126" s="87">
        <v>0.63700231481481484</v>
      </c>
      <c r="I126" s="87">
        <v>0.63723379629629628</v>
      </c>
      <c r="J126" s="87">
        <f t="shared" si="2"/>
        <v>2.3148148148144365E-4</v>
      </c>
      <c r="K126" s="86" t="s">
        <v>146</v>
      </c>
      <c r="L126" s="86" t="s">
        <v>144</v>
      </c>
      <c r="M126" s="86" t="s">
        <v>147</v>
      </c>
      <c r="N126" s="88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</row>
    <row r="127" spans="1:32" ht="22.5" customHeight="1">
      <c r="A127" s="239" t="s">
        <v>463</v>
      </c>
      <c r="B127" s="238" t="b">
        <v>0</v>
      </c>
      <c r="C127" s="238" t="b">
        <v>1</v>
      </c>
      <c r="D127" s="238" t="b">
        <v>0</v>
      </c>
      <c r="E127" s="238" t="b">
        <v>0</v>
      </c>
      <c r="F127" s="113">
        <v>45487</v>
      </c>
      <c r="G127" s="235" t="s">
        <v>455</v>
      </c>
      <c r="H127" s="93">
        <v>0.63843749999999999</v>
      </c>
      <c r="I127" s="91">
        <v>0.68010416666666662</v>
      </c>
      <c r="J127" s="91">
        <f t="shared" si="2"/>
        <v>4.166666666666663E-2</v>
      </c>
      <c r="K127" s="90" t="s">
        <v>146</v>
      </c>
      <c r="L127" s="90" t="s">
        <v>144</v>
      </c>
      <c r="M127" s="90" t="s">
        <v>152</v>
      </c>
      <c r="N127" s="105" t="s">
        <v>191</v>
      </c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</row>
    <row r="128" spans="1:32" ht="22.5" customHeight="1">
      <c r="A128" s="234" t="s">
        <v>430</v>
      </c>
      <c r="B128" s="238" t="b">
        <v>1</v>
      </c>
      <c r="C128" s="238" t="b">
        <v>0</v>
      </c>
      <c r="D128" s="238" t="b">
        <v>0</v>
      </c>
      <c r="E128" s="238" t="b">
        <v>0</v>
      </c>
      <c r="F128" s="114">
        <v>45487</v>
      </c>
      <c r="G128" s="236" t="s">
        <v>456</v>
      </c>
      <c r="H128" s="70">
        <v>0.6802083333333333</v>
      </c>
      <c r="I128" s="70">
        <v>0.68885416666666666</v>
      </c>
      <c r="J128" s="70">
        <f t="shared" si="2"/>
        <v>8.6458333333333526E-3</v>
      </c>
      <c r="K128" s="69" t="s">
        <v>146</v>
      </c>
      <c r="L128" s="69"/>
      <c r="M128" s="69" t="s">
        <v>159</v>
      </c>
      <c r="N128" s="71" t="s">
        <v>194</v>
      </c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 spans="1:32" ht="22.5" customHeight="1">
      <c r="A129" s="239">
        <v>0</v>
      </c>
      <c r="B129" s="238" t="b">
        <v>0</v>
      </c>
      <c r="C129" s="238" t="b">
        <v>0</v>
      </c>
      <c r="D129" s="238" t="b">
        <v>0</v>
      </c>
      <c r="E129" s="238" t="b">
        <v>0</v>
      </c>
      <c r="F129" s="244">
        <v>45488</v>
      </c>
      <c r="G129" s="245">
        <v>28353</v>
      </c>
      <c r="H129" s="246">
        <v>0.49412037037037038</v>
      </c>
      <c r="I129" s="246">
        <v>0.49493055555555554</v>
      </c>
      <c r="J129" s="246">
        <f>I129-H129</f>
        <v>8.101851851851638E-4</v>
      </c>
      <c r="K129" s="245" t="s">
        <v>146</v>
      </c>
      <c r="L129" s="247"/>
      <c r="M129" s="247" t="s">
        <v>122</v>
      </c>
      <c r="N129" s="248" t="s">
        <v>473</v>
      </c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 spans="1:32" ht="22.5" customHeight="1">
      <c r="A130" s="239" t="s">
        <v>440</v>
      </c>
      <c r="B130" s="238" t="b">
        <v>0</v>
      </c>
      <c r="C130" s="238" t="b">
        <v>0</v>
      </c>
      <c r="D130" s="238" t="b">
        <v>0</v>
      </c>
      <c r="E130" s="238" t="b">
        <v>0</v>
      </c>
      <c r="F130" s="244">
        <v>45488</v>
      </c>
      <c r="G130" s="245">
        <v>28354</v>
      </c>
      <c r="H130" s="246">
        <v>0.49508101851851855</v>
      </c>
      <c r="I130" s="246">
        <v>0.49703703703703705</v>
      </c>
      <c r="J130" s="246">
        <f t="shared" ref="J130:J143" si="3">I130-H130</f>
        <v>1.9560185185185097E-3</v>
      </c>
      <c r="K130" s="245" t="s">
        <v>146</v>
      </c>
      <c r="L130" s="245"/>
      <c r="M130" s="245" t="s">
        <v>122</v>
      </c>
      <c r="N130" s="248" t="s">
        <v>474</v>
      </c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 spans="1:32" ht="22.5" customHeight="1">
      <c r="A131" s="239" t="s">
        <v>503</v>
      </c>
      <c r="B131" s="241" t="b">
        <v>0</v>
      </c>
      <c r="C131" s="238" t="b">
        <v>0</v>
      </c>
      <c r="D131" s="238" t="b">
        <v>0</v>
      </c>
      <c r="E131" s="238" t="b">
        <v>0</v>
      </c>
      <c r="F131" s="244">
        <v>45488</v>
      </c>
      <c r="G131" s="245">
        <v>28355</v>
      </c>
      <c r="H131" s="249">
        <v>0.49781249999999999</v>
      </c>
      <c r="I131" s="249">
        <v>0.5186574074074074</v>
      </c>
      <c r="J131" s="246">
        <f t="shared" si="3"/>
        <v>2.0844907407407409E-2</v>
      </c>
      <c r="K131" s="245" t="s">
        <v>146</v>
      </c>
      <c r="L131" s="247"/>
      <c r="M131" s="250" t="s">
        <v>122</v>
      </c>
      <c r="N131" s="248" t="s">
        <v>475</v>
      </c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 spans="1:32" ht="22.5" customHeight="1">
      <c r="A132" s="239">
        <v>0</v>
      </c>
      <c r="B132" s="238" t="b">
        <v>0</v>
      </c>
      <c r="C132" s="238" t="b">
        <v>0</v>
      </c>
      <c r="D132" s="238" t="b">
        <v>0</v>
      </c>
      <c r="E132" s="238" t="b">
        <v>0</v>
      </c>
      <c r="F132" s="244">
        <v>45488</v>
      </c>
      <c r="G132" s="245">
        <v>28356</v>
      </c>
      <c r="H132" s="246">
        <v>0.52664351851851854</v>
      </c>
      <c r="I132" s="246">
        <v>0.52667824074074077</v>
      </c>
      <c r="J132" s="246">
        <f t="shared" si="3"/>
        <v>3.472222222222765E-5</v>
      </c>
      <c r="K132" s="245" t="s">
        <v>146</v>
      </c>
      <c r="L132" s="245"/>
      <c r="M132" s="245" t="s">
        <v>476</v>
      </c>
      <c r="N132" s="248" t="s">
        <v>474</v>
      </c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 spans="1:32" ht="22.5" customHeight="1">
      <c r="A133" s="239" t="s">
        <v>502</v>
      </c>
      <c r="B133" s="238" t="b">
        <v>0</v>
      </c>
      <c r="C133" s="238" t="b">
        <v>0</v>
      </c>
      <c r="D133" s="238" t="b">
        <v>0</v>
      </c>
      <c r="E133" s="238" t="b">
        <v>0</v>
      </c>
      <c r="F133" s="244">
        <v>45488</v>
      </c>
      <c r="G133" s="245">
        <v>28357</v>
      </c>
      <c r="H133" s="251">
        <v>0.52912037037037041</v>
      </c>
      <c r="I133" s="251">
        <v>0.65412037037037041</v>
      </c>
      <c r="J133" s="246">
        <f t="shared" si="3"/>
        <v>0.125</v>
      </c>
      <c r="K133" s="252" t="s">
        <v>146</v>
      </c>
      <c r="L133" s="245"/>
      <c r="M133" s="245" t="s">
        <v>122</v>
      </c>
      <c r="N133" s="253" t="s">
        <v>477</v>
      </c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 spans="1:32" ht="22.5" customHeight="1">
      <c r="A134" s="239" t="s">
        <v>436</v>
      </c>
      <c r="B134" s="241" t="b">
        <v>0</v>
      </c>
      <c r="C134" s="238" t="b">
        <v>0</v>
      </c>
      <c r="D134" s="238" t="b">
        <v>0</v>
      </c>
      <c r="E134" s="238" t="b">
        <v>0</v>
      </c>
      <c r="F134" s="244">
        <v>45488</v>
      </c>
      <c r="G134" s="247">
        <v>28358</v>
      </c>
      <c r="H134" s="246">
        <v>0.66806712962962966</v>
      </c>
      <c r="I134" s="246">
        <v>0.7930787037037037</v>
      </c>
      <c r="J134" s="246">
        <f t="shared" si="3"/>
        <v>0.12501157407407404</v>
      </c>
      <c r="K134" s="245" t="s">
        <v>146</v>
      </c>
      <c r="L134" s="245"/>
      <c r="M134" s="245" t="s">
        <v>122</v>
      </c>
      <c r="N134" s="248" t="s">
        <v>478</v>
      </c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 spans="1:32" ht="22.5" customHeight="1">
      <c r="A135" s="239" t="s">
        <v>436</v>
      </c>
      <c r="B135" s="238" t="b">
        <v>0</v>
      </c>
      <c r="C135" s="238" t="b">
        <v>0</v>
      </c>
      <c r="D135" s="238" t="b">
        <v>0</v>
      </c>
      <c r="E135" s="238" t="b">
        <v>0</v>
      </c>
      <c r="F135" s="244">
        <v>45488</v>
      </c>
      <c r="G135" s="245">
        <v>28359</v>
      </c>
      <c r="H135" s="254">
        <v>0.79675925925925928</v>
      </c>
      <c r="I135" s="254">
        <v>0.92177083333333332</v>
      </c>
      <c r="J135" s="246">
        <f t="shared" si="3"/>
        <v>0.12501157407407404</v>
      </c>
      <c r="K135" s="247" t="s">
        <v>146</v>
      </c>
      <c r="L135" s="245"/>
      <c r="M135" s="252" t="s">
        <v>122</v>
      </c>
      <c r="N135" s="248" t="s">
        <v>479</v>
      </c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 spans="1:32" ht="22.5" customHeight="1">
      <c r="A136" s="239">
        <v>0</v>
      </c>
      <c r="B136" s="241" t="b">
        <v>0</v>
      </c>
      <c r="C136" s="238" t="b">
        <v>0</v>
      </c>
      <c r="D136" s="238" t="b">
        <v>0</v>
      </c>
      <c r="E136" s="238" t="b">
        <v>0</v>
      </c>
      <c r="F136" s="244">
        <v>45489</v>
      </c>
      <c r="G136" s="245">
        <v>28360</v>
      </c>
      <c r="H136" s="254">
        <v>0.39581018518518518</v>
      </c>
      <c r="I136" s="254">
        <v>0.3963888888888889</v>
      </c>
      <c r="J136" s="246">
        <f t="shared" si="3"/>
        <v>5.7870370370372015E-4</v>
      </c>
      <c r="K136" s="245" t="s">
        <v>146</v>
      </c>
      <c r="L136" s="245"/>
      <c r="M136" s="252" t="s">
        <v>122</v>
      </c>
      <c r="N136" s="248" t="s">
        <v>480</v>
      </c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 spans="1:32" ht="22.5" customHeight="1">
      <c r="A137" s="239" t="s">
        <v>440</v>
      </c>
      <c r="B137" s="238" t="b">
        <v>1</v>
      </c>
      <c r="C137" s="238" t="b">
        <v>0</v>
      </c>
      <c r="D137" s="238" t="b">
        <v>0</v>
      </c>
      <c r="E137" s="238" t="b">
        <v>0</v>
      </c>
      <c r="F137" s="244">
        <v>45489</v>
      </c>
      <c r="G137" s="247">
        <v>28362</v>
      </c>
      <c r="H137" s="246">
        <v>0.47620370370370368</v>
      </c>
      <c r="I137" s="246">
        <v>0.55954861111111109</v>
      </c>
      <c r="J137" s="246">
        <f t="shared" si="3"/>
        <v>8.3344907407407409E-2</v>
      </c>
      <c r="K137" s="245"/>
      <c r="L137" s="245"/>
      <c r="M137" s="252" t="s">
        <v>122</v>
      </c>
      <c r="N137" s="248" t="s">
        <v>480</v>
      </c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 spans="1:32" ht="22.5" customHeight="1">
      <c r="A138" s="239" t="s">
        <v>432</v>
      </c>
      <c r="B138" s="241" t="b">
        <v>0</v>
      </c>
      <c r="C138" s="238" t="b">
        <v>0</v>
      </c>
      <c r="D138" s="238" t="b">
        <v>0</v>
      </c>
      <c r="E138" s="238" t="b">
        <v>0</v>
      </c>
      <c r="F138" s="244">
        <v>45489</v>
      </c>
      <c r="G138" s="245">
        <v>28363</v>
      </c>
      <c r="H138" s="246">
        <v>0.5642476851851852</v>
      </c>
      <c r="I138" s="246">
        <v>0.60591435185185183</v>
      </c>
      <c r="J138" s="246">
        <f t="shared" si="3"/>
        <v>4.166666666666663E-2</v>
      </c>
      <c r="K138" s="245" t="s">
        <v>146</v>
      </c>
      <c r="L138" s="245"/>
      <c r="M138" s="252" t="s">
        <v>122</v>
      </c>
      <c r="N138" s="248" t="s">
        <v>481</v>
      </c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 spans="1:32" ht="22.5" customHeight="1">
      <c r="A139" s="239">
        <v>0</v>
      </c>
      <c r="B139" s="238" t="b">
        <v>0</v>
      </c>
      <c r="C139" s="238" t="b">
        <v>0</v>
      </c>
      <c r="D139" s="238" t="b">
        <v>0</v>
      </c>
      <c r="E139" s="238" t="b">
        <v>0</v>
      </c>
      <c r="F139" s="244">
        <v>45489</v>
      </c>
      <c r="G139" s="247">
        <v>28364</v>
      </c>
      <c r="H139" s="255">
        <v>0.90516203703703701</v>
      </c>
      <c r="I139" s="255">
        <v>0.9236805555555555</v>
      </c>
      <c r="J139" s="246">
        <f t="shared" si="3"/>
        <v>1.851851851851849E-2</v>
      </c>
      <c r="K139" s="245"/>
      <c r="L139" s="245"/>
      <c r="M139" s="252" t="s">
        <v>122</v>
      </c>
      <c r="N139" s="248" t="s">
        <v>482</v>
      </c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 spans="1:32" ht="22.5" customHeight="1">
      <c r="A140" s="239" t="s">
        <v>448</v>
      </c>
      <c r="B140" s="241" t="b">
        <v>0</v>
      </c>
      <c r="C140" s="238" t="b">
        <v>0</v>
      </c>
      <c r="D140" s="238" t="b">
        <v>0</v>
      </c>
      <c r="E140" s="238" t="b">
        <v>0</v>
      </c>
      <c r="F140" s="244">
        <v>45490</v>
      </c>
      <c r="G140" s="245">
        <v>28365</v>
      </c>
      <c r="H140" s="246">
        <v>0.92406250000000001</v>
      </c>
      <c r="I140" s="246">
        <v>0.38239583333333332</v>
      </c>
      <c r="J140" s="246">
        <v>0.45833333333333331</v>
      </c>
      <c r="K140" s="245" t="s">
        <v>146</v>
      </c>
      <c r="L140" s="245"/>
      <c r="M140" s="252" t="s">
        <v>122</v>
      </c>
      <c r="N140" s="248" t="s">
        <v>482</v>
      </c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 spans="1:32" ht="22.5" customHeight="1">
      <c r="A141" s="239">
        <v>0</v>
      </c>
      <c r="B141" s="238" t="b">
        <v>0</v>
      </c>
      <c r="C141" s="238" t="b">
        <v>0</v>
      </c>
      <c r="D141" s="238" t="b">
        <v>0</v>
      </c>
      <c r="E141" s="238" t="b">
        <v>0</v>
      </c>
      <c r="F141" s="244">
        <v>45490</v>
      </c>
      <c r="G141" s="247">
        <v>28366</v>
      </c>
      <c r="H141" s="251">
        <v>0.44930555555555557</v>
      </c>
      <c r="I141" s="251">
        <v>0.44991898148148146</v>
      </c>
      <c r="J141" s="246">
        <f t="shared" si="3"/>
        <v>6.1342592592589229E-4</v>
      </c>
      <c r="K141" s="247" t="s">
        <v>146</v>
      </c>
      <c r="L141" s="245"/>
      <c r="M141" s="252" t="s">
        <v>122</v>
      </c>
      <c r="N141" s="248" t="s">
        <v>483</v>
      </c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 spans="1:32" ht="22.5" customHeight="1">
      <c r="A142" s="239" t="s">
        <v>430</v>
      </c>
      <c r="B142" s="238" t="b">
        <v>0</v>
      </c>
      <c r="C142" s="238" t="b">
        <v>0</v>
      </c>
      <c r="D142" s="238" t="b">
        <v>0</v>
      </c>
      <c r="E142" s="238" t="b">
        <v>0</v>
      </c>
      <c r="F142" s="244">
        <v>45490</v>
      </c>
      <c r="G142" s="245">
        <v>28367</v>
      </c>
      <c r="H142" s="246">
        <v>0.45100694444444445</v>
      </c>
      <c r="I142" s="246">
        <v>0.51262731481481483</v>
      </c>
      <c r="J142" s="246">
        <f t="shared" si="3"/>
        <v>6.1620370370370381E-2</v>
      </c>
      <c r="K142" s="245"/>
      <c r="L142" s="250"/>
      <c r="M142" s="252" t="s">
        <v>122</v>
      </c>
      <c r="N142" s="248" t="s">
        <v>483</v>
      </c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 spans="1:32" ht="22.5" customHeight="1">
      <c r="A143" s="239" t="s">
        <v>432</v>
      </c>
      <c r="B143" s="241" t="b">
        <v>0</v>
      </c>
      <c r="C143" s="238" t="b">
        <v>0</v>
      </c>
      <c r="D143" s="238" t="b">
        <v>0</v>
      </c>
      <c r="E143" s="238" t="b">
        <v>0</v>
      </c>
      <c r="F143" s="244">
        <v>45490</v>
      </c>
      <c r="G143" s="245">
        <v>28368</v>
      </c>
      <c r="H143" s="249">
        <v>0.53343750000000001</v>
      </c>
      <c r="I143" s="249">
        <v>0.61677083333333338</v>
      </c>
      <c r="J143" s="246">
        <f t="shared" si="3"/>
        <v>8.333333333333337E-2</v>
      </c>
      <c r="K143" s="245"/>
      <c r="L143" s="245"/>
      <c r="M143" s="252" t="s">
        <v>122</v>
      </c>
      <c r="N143" s="248" t="s">
        <v>484</v>
      </c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 spans="1:32" ht="22.5" customHeight="1">
      <c r="A144" s="239" t="s">
        <v>501</v>
      </c>
      <c r="B144" s="238" t="b">
        <v>0</v>
      </c>
      <c r="C144" s="238" t="b">
        <v>0</v>
      </c>
      <c r="D144" s="238" t="b">
        <v>0</v>
      </c>
      <c r="E144" s="238" t="b">
        <v>0</v>
      </c>
      <c r="F144" s="244">
        <v>45490</v>
      </c>
      <c r="G144" s="245">
        <v>28370</v>
      </c>
      <c r="H144" s="246">
        <v>0.65427083333333336</v>
      </c>
      <c r="I144" s="246">
        <v>0.69593749999999999</v>
      </c>
      <c r="J144" s="246">
        <f>I144-H144</f>
        <v>4.166666666666663E-2</v>
      </c>
      <c r="K144" s="245"/>
      <c r="L144" s="250"/>
      <c r="M144" s="252" t="s">
        <v>122</v>
      </c>
      <c r="N144" s="248" t="s">
        <v>487</v>
      </c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 spans="1:32" ht="22.5" customHeight="1">
      <c r="A145" s="239" t="s">
        <v>430</v>
      </c>
      <c r="B145" s="241" t="b">
        <v>0</v>
      </c>
      <c r="C145" s="238" t="b">
        <v>0</v>
      </c>
      <c r="D145" s="238" t="b">
        <v>0</v>
      </c>
      <c r="E145" s="238" t="b">
        <v>0</v>
      </c>
      <c r="F145" s="244">
        <v>45490</v>
      </c>
      <c r="G145" s="285">
        <v>28371</v>
      </c>
      <c r="H145" s="249">
        <v>0.71916666666666662</v>
      </c>
      <c r="I145" s="249">
        <v>0.80252314814814818</v>
      </c>
      <c r="J145" s="246">
        <f t="shared" ref="J145:J148" si="4">I145-H145</f>
        <v>8.3356481481481559E-2</v>
      </c>
      <c r="K145" s="245"/>
      <c r="L145" s="245"/>
      <c r="M145" s="252" t="s">
        <v>122</v>
      </c>
      <c r="N145" s="248" t="s">
        <v>485</v>
      </c>
      <c r="O145" s="64" t="s">
        <v>508</v>
      </c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 spans="1:32" ht="22.5" customHeight="1">
      <c r="A146" s="239" t="s">
        <v>500</v>
      </c>
      <c r="B146" s="238" t="b">
        <v>0</v>
      </c>
      <c r="C146" s="238" t="b">
        <v>0</v>
      </c>
      <c r="D146" s="238" t="b">
        <v>0</v>
      </c>
      <c r="E146" s="238" t="b">
        <v>0</v>
      </c>
      <c r="F146" s="244">
        <v>45490</v>
      </c>
      <c r="G146" s="285">
        <v>28372</v>
      </c>
      <c r="H146" s="246">
        <v>0.83703703703703702</v>
      </c>
      <c r="I146" s="246">
        <v>0.8787152777777778</v>
      </c>
      <c r="J146" s="246">
        <f t="shared" si="4"/>
        <v>4.167824074074078E-2</v>
      </c>
      <c r="K146" s="245"/>
      <c r="L146" s="245"/>
      <c r="M146" s="252" t="s">
        <v>122</v>
      </c>
      <c r="N146" s="256" t="s">
        <v>486</v>
      </c>
      <c r="O146" s="64" t="s">
        <v>508</v>
      </c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</row>
    <row r="147" spans="1:32" ht="22.5" customHeight="1">
      <c r="A147" s="239" t="s">
        <v>430</v>
      </c>
      <c r="B147" s="241" t="b">
        <v>0</v>
      </c>
      <c r="C147" s="238" t="b">
        <v>0</v>
      </c>
      <c r="D147" s="238" t="b">
        <v>0</v>
      </c>
      <c r="E147" s="238" t="b">
        <v>0</v>
      </c>
      <c r="F147" s="244">
        <v>45491</v>
      </c>
      <c r="G147" s="245">
        <v>28373</v>
      </c>
      <c r="H147" s="249">
        <v>0.46270833333333333</v>
      </c>
      <c r="I147" s="249">
        <v>0.5043981481481481</v>
      </c>
      <c r="J147" s="246">
        <f t="shared" si="4"/>
        <v>4.1689814814814763E-2</v>
      </c>
      <c r="K147" s="247"/>
      <c r="L147" s="247"/>
      <c r="M147" s="252" t="s">
        <v>122</v>
      </c>
      <c r="N147" s="256" t="s">
        <v>488</v>
      </c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</row>
    <row r="148" spans="1:32" ht="22.5" customHeight="1">
      <c r="A148" s="239">
        <v>0</v>
      </c>
      <c r="B148" s="238" t="b">
        <v>0</v>
      </c>
      <c r="C148" s="238" t="b">
        <v>0</v>
      </c>
      <c r="D148" s="238" t="b">
        <v>0</v>
      </c>
      <c r="E148" s="238" t="b">
        <v>0</v>
      </c>
      <c r="F148" s="244">
        <v>45491</v>
      </c>
      <c r="G148" s="245">
        <v>28374</v>
      </c>
      <c r="H148" s="246">
        <v>0.52099537037037036</v>
      </c>
      <c r="I148" s="246">
        <v>0.58349537037037036</v>
      </c>
      <c r="J148" s="246">
        <f t="shared" si="4"/>
        <v>6.25E-2</v>
      </c>
      <c r="K148" s="245"/>
      <c r="L148" s="245"/>
      <c r="M148" s="252" t="s">
        <v>122</v>
      </c>
      <c r="N148" s="248" t="s">
        <v>489</v>
      </c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</row>
    <row r="149" spans="1:32" ht="22.5" customHeight="1">
      <c r="A149" s="239" t="s">
        <v>439</v>
      </c>
      <c r="B149" s="286" t="b">
        <v>1</v>
      </c>
      <c r="C149" s="238" t="b">
        <v>0</v>
      </c>
      <c r="D149" s="238" t="b">
        <v>1</v>
      </c>
      <c r="E149" s="238" t="b">
        <v>0</v>
      </c>
      <c r="F149" s="244">
        <v>45492</v>
      </c>
      <c r="G149" s="245">
        <v>28375</v>
      </c>
      <c r="H149" s="249">
        <v>0.99026620370370366</v>
      </c>
      <c r="I149" s="249">
        <v>0.32361111111111113</v>
      </c>
      <c r="J149" s="246">
        <v>0.33334490740740741</v>
      </c>
      <c r="K149" s="247"/>
      <c r="L149" s="247"/>
      <c r="M149" s="252" t="s">
        <v>122</v>
      </c>
      <c r="N149" s="257" t="s">
        <v>490</v>
      </c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</row>
    <row r="150" spans="1:32" ht="22.5" customHeight="1">
      <c r="A150" s="239" t="s">
        <v>432</v>
      </c>
      <c r="B150" s="238" t="b">
        <v>1</v>
      </c>
      <c r="C150" s="238" t="b">
        <v>0</v>
      </c>
      <c r="D150" s="238" t="b">
        <v>1</v>
      </c>
      <c r="E150" s="238" t="b">
        <v>0</v>
      </c>
      <c r="F150" s="244">
        <v>45492</v>
      </c>
      <c r="G150" s="245">
        <v>28376</v>
      </c>
      <c r="H150" s="246">
        <v>0.47309027777777779</v>
      </c>
      <c r="I150" s="246">
        <v>0.4778587962962963</v>
      </c>
      <c r="J150" s="246">
        <f>I150-H150</f>
        <v>4.7685185185185053E-3</v>
      </c>
      <c r="K150" s="245"/>
      <c r="L150" s="245"/>
      <c r="M150" s="252" t="s">
        <v>122</v>
      </c>
      <c r="N150" s="248" t="s">
        <v>491</v>
      </c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</row>
    <row r="151" spans="1:32" ht="22.5" customHeight="1">
      <c r="A151" s="239" t="s">
        <v>432</v>
      </c>
      <c r="B151" s="238" t="b">
        <v>1</v>
      </c>
      <c r="C151" s="238" t="b">
        <v>1</v>
      </c>
      <c r="D151" s="238" t="b">
        <v>1</v>
      </c>
      <c r="E151" s="238" t="b">
        <v>0</v>
      </c>
      <c r="F151" s="244">
        <v>45492</v>
      </c>
      <c r="G151" s="245">
        <v>28377</v>
      </c>
      <c r="H151" s="249">
        <v>0.49902777777777779</v>
      </c>
      <c r="I151" s="249">
        <v>0.53873842592592591</v>
      </c>
      <c r="J151" s="246">
        <f>I151-H151</f>
        <v>3.971064814814812E-2</v>
      </c>
      <c r="K151" s="247"/>
      <c r="L151" s="247"/>
      <c r="M151" s="252" t="s">
        <v>122</v>
      </c>
      <c r="N151" s="257" t="s">
        <v>491</v>
      </c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</row>
    <row r="152" spans="1:32" ht="22.5" customHeight="1">
      <c r="A152" s="239" t="s">
        <v>499</v>
      </c>
      <c r="B152" s="238" t="b">
        <v>0</v>
      </c>
      <c r="C152" s="238" t="b">
        <v>0</v>
      </c>
      <c r="D152" s="238" t="b">
        <v>0</v>
      </c>
      <c r="E152" s="238" t="b">
        <v>0</v>
      </c>
      <c r="F152" s="244">
        <v>45492</v>
      </c>
      <c r="G152" s="245">
        <v>28378</v>
      </c>
      <c r="H152" s="246">
        <v>0.54381944444444441</v>
      </c>
      <c r="I152" s="246">
        <v>0.55424768518518519</v>
      </c>
      <c r="J152" s="246">
        <f t="shared" ref="J152:J156" si="5">I152-H152</f>
        <v>1.042824074074078E-2</v>
      </c>
      <c r="K152" s="245"/>
      <c r="L152" s="245"/>
      <c r="M152" s="252" t="s">
        <v>122</v>
      </c>
      <c r="N152" s="248" t="s">
        <v>492</v>
      </c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</row>
    <row r="153" spans="1:32" ht="22.5" customHeight="1">
      <c r="A153" s="239" t="s">
        <v>499</v>
      </c>
      <c r="B153" s="238" t="b">
        <v>0</v>
      </c>
      <c r="C153" s="238" t="b">
        <v>0</v>
      </c>
      <c r="D153" s="238" t="b">
        <v>0</v>
      </c>
      <c r="E153" s="238" t="b">
        <v>0</v>
      </c>
      <c r="F153" s="244">
        <v>45492</v>
      </c>
      <c r="G153" s="245">
        <v>28379</v>
      </c>
      <c r="H153" s="249">
        <v>0.5559143518518519</v>
      </c>
      <c r="I153" s="249">
        <v>0.56634259259259256</v>
      </c>
      <c r="J153" s="246">
        <f t="shared" si="5"/>
        <v>1.0428240740740669E-2</v>
      </c>
      <c r="K153" s="247"/>
      <c r="L153" s="247"/>
      <c r="M153" s="252" t="s">
        <v>122</v>
      </c>
      <c r="N153" s="257" t="s">
        <v>493</v>
      </c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</row>
    <row r="154" spans="1:32" ht="22.5" customHeight="1">
      <c r="A154" s="239" t="s">
        <v>432</v>
      </c>
      <c r="B154" s="238" t="b">
        <v>1</v>
      </c>
      <c r="C154" s="238" t="b">
        <v>0</v>
      </c>
      <c r="D154" s="238" t="b">
        <v>0</v>
      </c>
      <c r="E154" s="238" t="b">
        <v>0</v>
      </c>
      <c r="F154" s="244">
        <v>45492</v>
      </c>
      <c r="G154" s="245">
        <v>28380</v>
      </c>
      <c r="H154" s="246">
        <v>0.61819444444444449</v>
      </c>
      <c r="I154" s="246">
        <v>0.674224537037037</v>
      </c>
      <c r="J154" s="246">
        <f t="shared" si="5"/>
        <v>5.6030092592592506E-2</v>
      </c>
      <c r="K154" s="245"/>
      <c r="L154" s="245"/>
      <c r="M154" s="252" t="s">
        <v>122</v>
      </c>
      <c r="N154" s="248" t="s">
        <v>494</v>
      </c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</row>
    <row r="155" spans="1:32" ht="22.5" customHeight="1">
      <c r="A155" s="239" t="s">
        <v>440</v>
      </c>
      <c r="B155" s="238" t="b">
        <v>1</v>
      </c>
      <c r="C155" s="238" t="b">
        <v>0</v>
      </c>
      <c r="D155" s="238" t="b">
        <v>0</v>
      </c>
      <c r="E155" s="238" t="b">
        <v>0</v>
      </c>
      <c r="F155" s="244">
        <v>45492</v>
      </c>
      <c r="G155" s="245">
        <v>28381</v>
      </c>
      <c r="H155" s="249">
        <v>0.73053240740740744</v>
      </c>
      <c r="I155" s="249">
        <v>0.85554398148148147</v>
      </c>
      <c r="J155" s="246">
        <f t="shared" si="5"/>
        <v>0.12501157407407404</v>
      </c>
      <c r="K155" s="247"/>
      <c r="L155" s="247"/>
      <c r="M155" s="252" t="s">
        <v>122</v>
      </c>
      <c r="N155" s="257" t="s">
        <v>495</v>
      </c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 spans="1:32" ht="22.5" customHeight="1">
      <c r="A156" s="239" t="s">
        <v>432</v>
      </c>
      <c r="B156" s="238" t="b">
        <v>1</v>
      </c>
      <c r="C156" s="238" t="b">
        <v>0</v>
      </c>
      <c r="D156" s="238" t="b">
        <v>0</v>
      </c>
      <c r="E156" s="238" t="b">
        <v>0</v>
      </c>
      <c r="F156" s="244">
        <v>45495</v>
      </c>
      <c r="G156" s="245">
        <v>28382</v>
      </c>
      <c r="H156" s="246">
        <v>0.40814814814814815</v>
      </c>
      <c r="I156" s="246">
        <v>0.44988425925925923</v>
      </c>
      <c r="J156" s="246">
        <f t="shared" si="5"/>
        <v>4.1736111111111085E-2</v>
      </c>
      <c r="K156" s="245"/>
      <c r="L156" s="245"/>
      <c r="M156" s="252" t="s">
        <v>122</v>
      </c>
      <c r="N156" s="248" t="s">
        <v>496</v>
      </c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</row>
    <row r="157" spans="1:32" ht="22.5" customHeight="1">
      <c r="A157" s="239" t="s">
        <v>432</v>
      </c>
      <c r="B157" s="238" t="b">
        <v>1</v>
      </c>
      <c r="C157" s="238" t="b">
        <v>0</v>
      </c>
      <c r="D157" s="238" t="b">
        <v>0</v>
      </c>
      <c r="E157" s="238" t="b">
        <v>0</v>
      </c>
      <c r="F157" s="244">
        <v>45495</v>
      </c>
      <c r="G157" s="245">
        <v>28383</v>
      </c>
      <c r="H157" s="249">
        <v>0.48564814814814816</v>
      </c>
      <c r="I157" s="249">
        <v>0.52732638888888894</v>
      </c>
      <c r="J157" s="246">
        <f>I157-H157</f>
        <v>4.167824074074078E-2</v>
      </c>
      <c r="K157" s="245"/>
      <c r="L157" s="245"/>
      <c r="M157" s="252" t="s">
        <v>122</v>
      </c>
      <c r="N157" s="248" t="s">
        <v>497</v>
      </c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</row>
    <row r="158" spans="1:32" ht="22.5" customHeight="1">
      <c r="A158" s="239" t="s">
        <v>465</v>
      </c>
      <c r="B158" s="64"/>
      <c r="C158" s="64">
        <f>COUNT(F33:F157)</f>
        <v>123</v>
      </c>
      <c r="D158" s="64" t="s">
        <v>498</v>
      </c>
      <c r="E158" s="64"/>
      <c r="F158" s="115"/>
      <c r="G158" s="116"/>
      <c r="H158" s="117"/>
      <c r="I158" s="117"/>
      <c r="J158" s="116"/>
      <c r="K158" s="116"/>
      <c r="L158" s="116"/>
      <c r="M158" s="116"/>
      <c r="N158" s="119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</row>
    <row r="159" spans="1:32" ht="22.5" customHeight="1">
      <c r="A159" s="239" t="s">
        <v>504</v>
      </c>
      <c r="B159" s="64"/>
      <c r="C159" s="64">
        <f>COUNT(F156:F157,F153,F149:F150,F146,F144,F141:F142,F116:F139,F114,F106:F112,F102:F104,F90:F100,F72:F88,F33:F65)</f>
        <v>103</v>
      </c>
      <c r="D159" s="64"/>
      <c r="E159" s="64"/>
      <c r="F159" s="118"/>
      <c r="G159" s="118"/>
      <c r="H159" s="120"/>
      <c r="I159" s="120"/>
      <c r="J159" s="118"/>
      <c r="K159" s="118"/>
      <c r="L159" s="118"/>
      <c r="M159" s="118"/>
      <c r="N159" s="126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</row>
    <row r="160" spans="1:32" ht="22.5" customHeight="1">
      <c r="A160" s="239" t="s">
        <v>466</v>
      </c>
      <c r="B160" s="64"/>
      <c r="C160" s="64">
        <f>COUNT(F154:F155,F151:F152,F147:F148,F145,F143,F140,F113,F115,F105,F101,F66:F71)</f>
        <v>19</v>
      </c>
      <c r="D160" s="64"/>
      <c r="E160" s="64"/>
      <c r="F160" s="127"/>
      <c r="G160" s="123"/>
      <c r="H160" s="124"/>
      <c r="I160" s="124"/>
      <c r="J160" s="123"/>
      <c r="K160" s="123"/>
      <c r="L160" s="123"/>
      <c r="M160" s="123"/>
      <c r="N160" s="128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 spans="2:32" ht="22.5" customHeight="1">
      <c r="B161" s="64"/>
      <c r="C161" s="64"/>
      <c r="D161" s="64"/>
      <c r="E161" s="64"/>
      <c r="F161" s="259" t="s">
        <v>505</v>
      </c>
      <c r="G161" s="123" t="s">
        <v>506</v>
      </c>
      <c r="H161" s="123">
        <f>COUNT(J48:J57,J61:J69,J71,J73:J75,J77:J83,J85,J87:J91,J95:J97,J103:J110)</f>
        <v>47</v>
      </c>
      <c r="I161" s="124" t="s">
        <v>507</v>
      </c>
      <c r="J161" s="258">
        <f>SUM(J48:J57,J61:J69,J71,J73:J75,J77:J83,J85,J87:J91,J95:J97,J103:J110)</f>
        <v>1.7877083333333337</v>
      </c>
      <c r="K161" s="123"/>
      <c r="L161" s="123"/>
      <c r="M161" s="123"/>
      <c r="N161" s="128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 spans="2:32" ht="22.5" customHeight="1">
      <c r="B162" s="64"/>
      <c r="C162" s="64"/>
      <c r="D162" s="64"/>
      <c r="E162" s="64"/>
      <c r="F162" s="127"/>
      <c r="G162" s="123"/>
      <c r="H162" s="123"/>
      <c r="I162" s="124"/>
      <c r="J162" s="123"/>
      <c r="K162" s="123"/>
      <c r="L162" s="123"/>
      <c r="M162" s="123"/>
      <c r="N162" s="128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 spans="2:32" ht="22.5" customHeight="1">
      <c r="B163" s="64"/>
      <c r="C163" s="64"/>
      <c r="D163" s="64"/>
      <c r="E163" s="64"/>
      <c r="F163" s="127"/>
      <c r="G163" s="123"/>
      <c r="H163" s="124"/>
      <c r="I163" s="124"/>
      <c r="J163" s="123"/>
      <c r="K163" s="123"/>
      <c r="L163" s="123"/>
      <c r="M163" s="123"/>
      <c r="N163" s="128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 spans="2:32" ht="22.5" customHeight="1">
      <c r="B164" s="64"/>
      <c r="C164" s="64"/>
      <c r="D164" s="64"/>
      <c r="E164" s="64"/>
      <c r="F164" s="127"/>
      <c r="G164" s="123"/>
      <c r="H164" s="124"/>
      <c r="I164" s="124"/>
      <c r="J164" s="123"/>
      <c r="K164" s="123"/>
      <c r="L164" s="123"/>
      <c r="M164" s="123"/>
      <c r="N164" s="128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 spans="2:32" ht="22.5" customHeight="1">
      <c r="B165" s="64"/>
      <c r="C165" s="64"/>
      <c r="D165" s="64"/>
      <c r="E165" s="64"/>
      <c r="F165" s="127"/>
      <c r="G165" s="123"/>
      <c r="H165" s="124"/>
      <c r="I165" s="124"/>
      <c r="J165" s="123"/>
      <c r="K165" s="123"/>
      <c r="L165" s="123"/>
      <c r="M165" s="123"/>
      <c r="N165" s="128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 spans="2:32" ht="22.5" customHeight="1">
      <c r="B166" s="64"/>
      <c r="C166" s="64"/>
      <c r="D166" s="64"/>
      <c r="E166" s="64"/>
      <c r="F166" s="127"/>
      <c r="G166" s="123"/>
      <c r="H166" s="124"/>
      <c r="I166" s="124"/>
      <c r="J166" s="123"/>
      <c r="K166" s="123"/>
      <c r="L166" s="123"/>
      <c r="M166" s="123"/>
      <c r="N166" s="128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 spans="2:32" ht="22.5" customHeight="1">
      <c r="B167" s="64"/>
      <c r="C167" s="64"/>
      <c r="D167" s="64"/>
      <c r="E167" s="64"/>
      <c r="F167" s="127"/>
      <c r="G167" s="123"/>
      <c r="H167" s="124"/>
      <c r="I167" s="124"/>
      <c r="J167" s="123"/>
      <c r="K167" s="123"/>
      <c r="L167" s="123"/>
      <c r="M167" s="123"/>
      <c r="N167" s="128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 spans="2:32" ht="22.5" customHeight="1">
      <c r="B168" s="64"/>
      <c r="C168" s="64"/>
      <c r="D168" s="64"/>
      <c r="E168" s="64"/>
      <c r="F168" s="127"/>
      <c r="G168" s="123"/>
      <c r="H168" s="124"/>
      <c r="I168" s="124"/>
      <c r="J168" s="123"/>
      <c r="K168" s="123"/>
      <c r="L168" s="123"/>
      <c r="M168" s="123"/>
      <c r="N168" s="128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</row>
    <row r="169" spans="2:32" ht="22.5" customHeight="1">
      <c r="B169" s="64"/>
      <c r="C169" s="64"/>
      <c r="D169" s="64"/>
      <c r="E169" s="64"/>
      <c r="F169" s="127"/>
      <c r="G169" s="123"/>
      <c r="H169" s="124"/>
      <c r="I169" s="124"/>
      <c r="J169" s="123"/>
      <c r="K169" s="123"/>
      <c r="L169" s="123"/>
      <c r="M169" s="123"/>
      <c r="N169" s="128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</row>
    <row r="170" spans="2:32" ht="22.5" customHeight="1">
      <c r="B170" s="64"/>
      <c r="C170" s="64"/>
      <c r="D170" s="64"/>
      <c r="E170" s="64"/>
      <c r="F170" s="127"/>
      <c r="G170" s="123"/>
      <c r="H170" s="124"/>
      <c r="I170" s="124"/>
      <c r="J170" s="123"/>
      <c r="K170" s="123"/>
      <c r="L170" s="123"/>
      <c r="M170" s="123"/>
      <c r="N170" s="128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</row>
    <row r="171" spans="2:32" ht="22.5" customHeight="1">
      <c r="B171" s="64"/>
      <c r="C171" s="64"/>
      <c r="D171" s="64"/>
      <c r="E171" s="64"/>
      <c r="F171" s="127"/>
      <c r="G171" s="123"/>
      <c r="H171" s="124"/>
      <c r="I171" s="124"/>
      <c r="J171" s="123"/>
      <c r="K171" s="123"/>
      <c r="L171" s="123"/>
      <c r="M171" s="123"/>
      <c r="N171" s="128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</row>
    <row r="172" spans="2:32" ht="22.5" customHeight="1">
      <c r="B172" s="64"/>
      <c r="C172" s="64"/>
      <c r="D172" s="64"/>
      <c r="E172" s="64"/>
      <c r="F172" s="115"/>
      <c r="G172" s="116"/>
      <c r="H172" s="117"/>
      <c r="I172" s="117"/>
      <c r="J172" s="116"/>
      <c r="K172" s="116"/>
      <c r="L172" s="116"/>
      <c r="M172" s="116"/>
      <c r="N172" s="119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</row>
    <row r="173" spans="2:32" ht="22.5" customHeight="1">
      <c r="B173" s="64"/>
      <c r="C173" s="64"/>
      <c r="D173" s="64"/>
      <c r="E173" s="64"/>
      <c r="F173" s="129"/>
      <c r="G173" s="118"/>
      <c r="H173" s="120"/>
      <c r="I173" s="130"/>
      <c r="J173" s="121"/>
      <c r="K173" s="121"/>
      <c r="L173" s="121"/>
      <c r="M173" s="121"/>
      <c r="N173" s="125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</row>
    <row r="174" spans="2:32" ht="22.5" customHeight="1">
      <c r="B174" s="64"/>
      <c r="C174" s="64"/>
      <c r="D174" s="64"/>
      <c r="E174" s="64"/>
      <c r="F174" s="115"/>
      <c r="G174" s="116"/>
      <c r="H174" s="117"/>
      <c r="I174" s="117"/>
      <c r="J174" s="116"/>
      <c r="K174" s="116"/>
      <c r="L174" s="116"/>
      <c r="M174" s="116"/>
      <c r="N174" s="119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</row>
    <row r="175" spans="2:32" ht="22.5" customHeight="1">
      <c r="B175" s="64"/>
      <c r="C175" s="64"/>
      <c r="D175" s="64"/>
      <c r="E175" s="64"/>
      <c r="F175" s="115"/>
      <c r="G175" s="118"/>
      <c r="H175" s="120"/>
      <c r="I175" s="120"/>
      <c r="J175" s="116"/>
      <c r="K175" s="116"/>
      <c r="L175" s="116"/>
      <c r="M175" s="116"/>
      <c r="N175" s="125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</row>
    <row r="176" spans="2:32" ht="22.5" customHeight="1">
      <c r="B176" s="64"/>
      <c r="C176" s="64"/>
      <c r="D176" s="64"/>
      <c r="E176" s="64"/>
      <c r="F176" s="115"/>
      <c r="G176" s="116"/>
      <c r="H176" s="117"/>
      <c r="I176" s="117"/>
      <c r="J176" s="116"/>
      <c r="K176" s="116"/>
      <c r="L176" s="116"/>
      <c r="M176" s="116"/>
      <c r="N176" s="119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</row>
    <row r="177" spans="2:32" ht="22.5" customHeight="1">
      <c r="B177" s="64"/>
      <c r="C177" s="64"/>
      <c r="D177" s="64"/>
      <c r="E177" s="64"/>
      <c r="F177" s="115"/>
      <c r="G177" s="118"/>
      <c r="H177" s="120"/>
      <c r="I177" s="122"/>
      <c r="J177" s="116"/>
      <c r="K177" s="116"/>
      <c r="L177" s="116"/>
      <c r="M177" s="116"/>
      <c r="N177" s="125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</row>
    <row r="178" spans="2:32" ht="22.5" customHeight="1">
      <c r="B178" s="64"/>
      <c r="C178" s="64"/>
      <c r="D178" s="64"/>
      <c r="E178" s="64"/>
      <c r="F178" s="115"/>
      <c r="G178" s="116"/>
      <c r="H178" s="117"/>
      <c r="I178" s="122"/>
      <c r="J178" s="116"/>
      <c r="K178" s="116"/>
      <c r="L178" s="116"/>
      <c r="M178" s="116"/>
      <c r="N178" s="119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</row>
    <row r="179" spans="2:32" ht="22.5" customHeight="1">
      <c r="B179" s="64"/>
      <c r="C179" s="64"/>
      <c r="D179" s="64"/>
      <c r="E179" s="64"/>
      <c r="F179" s="115"/>
      <c r="G179" s="118"/>
      <c r="H179" s="120"/>
      <c r="I179" s="117"/>
      <c r="J179" s="116"/>
      <c r="K179" s="116"/>
      <c r="L179" s="116"/>
      <c r="M179" s="116"/>
      <c r="N179" s="119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</row>
    <row r="180" spans="2:32" ht="22.5" customHeight="1">
      <c r="B180" s="64"/>
      <c r="C180" s="64"/>
      <c r="D180" s="64"/>
      <c r="E180" s="64"/>
      <c r="F180" s="115"/>
      <c r="G180" s="116"/>
      <c r="H180" s="117"/>
      <c r="I180" s="117"/>
      <c r="J180" s="116"/>
      <c r="K180" s="116"/>
      <c r="L180" s="116"/>
      <c r="M180" s="116"/>
      <c r="N180" s="119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</row>
    <row r="181" spans="2:32" ht="22.5" customHeight="1">
      <c r="B181" s="64"/>
      <c r="C181" s="64"/>
      <c r="D181" s="64"/>
      <c r="E181" s="64"/>
      <c r="F181" s="115"/>
      <c r="G181" s="118"/>
      <c r="H181" s="120"/>
      <c r="I181" s="120"/>
      <c r="J181" s="116"/>
      <c r="K181" s="116"/>
      <c r="L181" s="116"/>
      <c r="M181" s="116"/>
      <c r="N181" s="125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</row>
    <row r="182" spans="2:32" ht="22.5" customHeight="1">
      <c r="B182" s="64"/>
      <c r="C182" s="64"/>
      <c r="D182" s="64"/>
      <c r="E182" s="64"/>
      <c r="F182" s="115"/>
      <c r="G182" s="116"/>
      <c r="H182" s="117"/>
      <c r="I182" s="117"/>
      <c r="J182" s="116"/>
      <c r="K182" s="116"/>
      <c r="L182" s="116"/>
      <c r="M182" s="116"/>
      <c r="N182" s="119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</row>
    <row r="183" spans="2:32" ht="22.5" customHeight="1">
      <c r="B183" s="64"/>
      <c r="C183" s="64"/>
      <c r="D183" s="64"/>
      <c r="E183" s="64"/>
      <c r="F183" s="115"/>
      <c r="G183" s="118"/>
      <c r="H183" s="120"/>
      <c r="I183" s="120"/>
      <c r="J183" s="116"/>
      <c r="K183" s="116"/>
      <c r="L183" s="116"/>
      <c r="M183" s="116"/>
      <c r="N183" s="125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</row>
    <row r="184" spans="2:32" ht="22.5" customHeight="1">
      <c r="B184" s="64"/>
      <c r="C184" s="64"/>
      <c r="D184" s="64"/>
      <c r="E184" s="64"/>
      <c r="F184" s="115"/>
      <c r="G184" s="116"/>
      <c r="H184" s="117"/>
      <c r="I184" s="117"/>
      <c r="J184" s="116"/>
      <c r="K184" s="116"/>
      <c r="L184" s="116"/>
      <c r="M184" s="116"/>
      <c r="N184" s="119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</row>
    <row r="185" spans="2:32" ht="22.5" customHeight="1">
      <c r="B185" s="64"/>
      <c r="C185" s="64"/>
      <c r="D185" s="64"/>
      <c r="E185" s="64"/>
      <c r="F185" s="115"/>
      <c r="G185" s="118"/>
      <c r="H185" s="120"/>
      <c r="I185" s="120"/>
      <c r="J185" s="116"/>
      <c r="K185" s="116"/>
      <c r="L185" s="116"/>
      <c r="M185" s="116"/>
      <c r="N185" s="125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</row>
    <row r="186" spans="2:32" ht="22.5" customHeight="1">
      <c r="B186" s="64"/>
      <c r="C186" s="64"/>
      <c r="D186" s="64"/>
      <c r="E186" s="64"/>
      <c r="F186" s="115"/>
      <c r="G186" s="116"/>
      <c r="H186" s="117"/>
      <c r="I186" s="117"/>
      <c r="J186" s="116"/>
      <c r="K186" s="116"/>
      <c r="L186" s="116"/>
      <c r="M186" s="116"/>
      <c r="N186" s="119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</row>
    <row r="187" spans="2:32" ht="22.5" customHeight="1">
      <c r="B187" s="64"/>
      <c r="C187" s="64"/>
      <c r="D187" s="64"/>
      <c r="E187" s="64"/>
      <c r="F187" s="115"/>
      <c r="G187" s="118"/>
      <c r="H187" s="120"/>
      <c r="I187" s="120"/>
      <c r="J187" s="116"/>
      <c r="K187" s="116"/>
      <c r="L187" s="116"/>
      <c r="M187" s="116"/>
      <c r="N187" s="125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</row>
    <row r="188" spans="2:32" ht="22.5" customHeight="1">
      <c r="B188" s="64"/>
      <c r="C188" s="64"/>
      <c r="D188" s="64"/>
      <c r="E188" s="64"/>
      <c r="F188" s="115"/>
      <c r="G188" s="116"/>
      <c r="H188" s="117"/>
      <c r="I188" s="117"/>
      <c r="J188" s="116"/>
      <c r="K188" s="116"/>
      <c r="L188" s="116"/>
      <c r="M188" s="116"/>
      <c r="N188" s="125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</row>
    <row r="189" spans="2:32" ht="22.5" customHeight="1">
      <c r="B189" s="64"/>
      <c r="C189" s="64"/>
      <c r="D189" s="64"/>
      <c r="E189" s="64"/>
      <c r="F189" s="115"/>
      <c r="G189" s="116"/>
      <c r="H189" s="120"/>
      <c r="I189" s="120"/>
      <c r="J189" s="116"/>
      <c r="K189" s="116"/>
      <c r="L189" s="116"/>
      <c r="M189" s="116"/>
      <c r="N189" s="125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</row>
    <row r="190" spans="2:32" ht="22.5" customHeight="1">
      <c r="B190" s="64"/>
      <c r="C190" s="64"/>
      <c r="D190" s="64"/>
      <c r="E190" s="64"/>
      <c r="F190" s="115"/>
      <c r="G190" s="116"/>
      <c r="H190" s="117"/>
      <c r="I190" s="117"/>
      <c r="J190" s="116"/>
      <c r="K190" s="116"/>
      <c r="L190" s="116"/>
      <c r="M190" s="116"/>
      <c r="N190" s="119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</row>
    <row r="191" spans="2:32" ht="22.5" customHeight="1">
      <c r="B191" s="64"/>
      <c r="C191" s="64"/>
      <c r="D191" s="64"/>
      <c r="E191" s="64"/>
      <c r="F191" s="115"/>
      <c r="G191" s="116"/>
      <c r="H191" s="120"/>
      <c r="I191" s="120"/>
      <c r="J191" s="116"/>
      <c r="K191" s="116"/>
      <c r="L191" s="116"/>
      <c r="M191" s="116"/>
      <c r="N191" s="131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</row>
    <row r="192" spans="2:32" ht="22.5" customHeight="1">
      <c r="B192" s="64"/>
      <c r="C192" s="64"/>
      <c r="D192" s="64"/>
      <c r="E192" s="64"/>
      <c r="F192" s="115"/>
      <c r="G192" s="116"/>
      <c r="H192" s="117"/>
      <c r="I192" s="117"/>
      <c r="J192" s="116"/>
      <c r="K192" s="116"/>
      <c r="L192" s="116"/>
      <c r="M192" s="116"/>
      <c r="N192" s="131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</row>
    <row r="193" spans="2:32" ht="22.5" customHeight="1">
      <c r="B193" s="64"/>
      <c r="C193" s="64"/>
      <c r="D193" s="64"/>
      <c r="E193" s="64"/>
      <c r="F193" s="115"/>
      <c r="G193" s="116"/>
      <c r="H193" s="120"/>
      <c r="I193" s="117"/>
      <c r="J193" s="116"/>
      <c r="K193" s="116"/>
      <c r="L193" s="116"/>
      <c r="M193" s="116"/>
      <c r="N193" s="119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</row>
    <row r="194" spans="2:32" ht="22.5" customHeight="1">
      <c r="B194" s="64"/>
      <c r="C194" s="64"/>
      <c r="D194" s="64"/>
      <c r="E194" s="64"/>
      <c r="F194" s="115"/>
      <c r="G194" s="116"/>
      <c r="H194" s="117"/>
      <c r="I194" s="117"/>
      <c r="J194" s="116"/>
      <c r="K194" s="116"/>
      <c r="L194" s="116"/>
      <c r="M194" s="116"/>
      <c r="N194" s="119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</row>
    <row r="195" spans="2:32" ht="22.5" customHeight="1">
      <c r="B195" s="64"/>
      <c r="C195" s="64"/>
      <c r="D195" s="64"/>
      <c r="E195" s="64"/>
      <c r="F195" s="115"/>
      <c r="G195" s="116"/>
      <c r="H195" s="117"/>
      <c r="I195" s="117"/>
      <c r="J195" s="116"/>
      <c r="K195" s="116"/>
      <c r="L195" s="116"/>
      <c r="M195" s="116"/>
      <c r="N195" s="119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</row>
    <row r="196" spans="2:32" ht="22.5" customHeight="1">
      <c r="B196" s="64"/>
      <c r="C196" s="64"/>
      <c r="D196" s="64"/>
      <c r="E196" s="64"/>
      <c r="F196" s="115"/>
      <c r="G196" s="116"/>
      <c r="H196" s="117"/>
      <c r="I196" s="117"/>
      <c r="J196" s="116"/>
      <c r="K196" s="116"/>
      <c r="L196" s="116"/>
      <c r="M196" s="116"/>
      <c r="N196" s="119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</row>
    <row r="197" spans="2:32" ht="22.5" customHeight="1">
      <c r="B197" s="64"/>
      <c r="C197" s="64"/>
      <c r="D197" s="64"/>
      <c r="E197" s="64"/>
      <c r="F197" s="115"/>
      <c r="G197" s="118"/>
      <c r="H197" s="117"/>
      <c r="I197" s="117"/>
      <c r="J197" s="116"/>
      <c r="K197" s="116"/>
      <c r="L197" s="116"/>
      <c r="M197" s="116"/>
      <c r="N197" s="119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</row>
    <row r="198" spans="2:32" ht="22.5" customHeight="1">
      <c r="B198" s="64"/>
      <c r="C198" s="64"/>
      <c r="D198" s="64"/>
      <c r="E198" s="64"/>
      <c r="F198" s="115"/>
      <c r="G198" s="116"/>
      <c r="H198" s="117"/>
      <c r="I198" s="117"/>
      <c r="J198" s="116"/>
      <c r="K198" s="116"/>
      <c r="L198" s="116"/>
      <c r="M198" s="116"/>
      <c r="N198" s="119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</row>
    <row r="199" spans="2:32" ht="22.5" customHeight="1">
      <c r="B199" s="64"/>
      <c r="C199" s="64"/>
      <c r="D199" s="64"/>
      <c r="E199" s="64"/>
      <c r="F199" s="115"/>
      <c r="G199" s="116"/>
      <c r="H199" s="117"/>
      <c r="I199" s="117"/>
      <c r="J199" s="116"/>
      <c r="K199" s="116"/>
      <c r="L199" s="116"/>
      <c r="M199" s="116"/>
      <c r="N199" s="125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</row>
    <row r="200" spans="2:32" ht="22.5" customHeight="1">
      <c r="B200" s="64"/>
      <c r="C200" s="64"/>
      <c r="D200" s="64"/>
      <c r="E200" s="64"/>
      <c r="F200" s="115"/>
      <c r="G200" s="116"/>
      <c r="H200" s="117"/>
      <c r="I200" s="117"/>
      <c r="J200" s="116"/>
      <c r="K200" s="116"/>
      <c r="L200" s="116"/>
      <c r="M200" s="116"/>
      <c r="N200" s="119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</row>
    <row r="201" spans="2:32" ht="22.5" customHeight="1">
      <c r="B201" s="64"/>
      <c r="C201" s="64"/>
      <c r="D201" s="64"/>
      <c r="E201" s="64"/>
      <c r="F201" s="115"/>
      <c r="G201" s="118"/>
      <c r="H201" s="117"/>
      <c r="I201" s="117"/>
      <c r="J201" s="116"/>
      <c r="K201" s="116"/>
      <c r="L201" s="116"/>
      <c r="M201" s="116"/>
      <c r="N201" s="119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</row>
    <row r="202" spans="2:32" ht="22.5" customHeight="1">
      <c r="B202" s="64"/>
      <c r="C202" s="64"/>
      <c r="D202" s="64"/>
      <c r="E202" s="64"/>
      <c r="F202" s="115"/>
      <c r="G202" s="116"/>
      <c r="H202" s="117"/>
      <c r="I202" s="117"/>
      <c r="J202" s="116"/>
      <c r="K202" s="116"/>
      <c r="L202" s="116"/>
      <c r="M202" s="116"/>
      <c r="N202" s="119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</row>
    <row r="203" spans="2:32" ht="22.5" customHeight="1">
      <c r="B203" s="64"/>
      <c r="C203" s="64"/>
      <c r="D203" s="64"/>
      <c r="E203" s="64"/>
      <c r="F203" s="115"/>
      <c r="G203" s="116"/>
      <c r="H203" s="117"/>
      <c r="I203" s="117"/>
      <c r="J203" s="116"/>
      <c r="K203" s="116"/>
      <c r="L203" s="116"/>
      <c r="M203" s="116"/>
      <c r="N203" s="119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</row>
    <row r="204" spans="2:32" ht="22.5" customHeight="1">
      <c r="B204" s="64"/>
      <c r="C204" s="64"/>
      <c r="D204" s="64"/>
      <c r="E204" s="64"/>
      <c r="F204" s="115"/>
      <c r="G204" s="116"/>
      <c r="H204" s="117"/>
      <c r="I204" s="117"/>
      <c r="J204" s="116"/>
      <c r="K204" s="116"/>
      <c r="L204" s="116"/>
      <c r="M204" s="116"/>
      <c r="N204" s="119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</row>
    <row r="205" spans="2:32" ht="22.5" customHeight="1">
      <c r="B205" s="64"/>
      <c r="C205" s="64"/>
      <c r="D205" s="64"/>
      <c r="E205" s="64"/>
      <c r="F205" s="115"/>
      <c r="G205" s="116"/>
      <c r="H205" s="117"/>
      <c r="I205" s="117"/>
      <c r="J205" s="116"/>
      <c r="K205" s="116"/>
      <c r="L205" s="116"/>
      <c r="M205" s="116"/>
      <c r="N205" s="119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</row>
    <row r="206" spans="2:32" ht="22.5" customHeight="1">
      <c r="B206" s="64"/>
      <c r="C206" s="64"/>
      <c r="D206" s="64"/>
      <c r="E206" s="64"/>
      <c r="F206" s="115"/>
      <c r="G206" s="116"/>
      <c r="H206" s="117"/>
      <c r="I206" s="117"/>
      <c r="J206" s="116"/>
      <c r="K206" s="116"/>
      <c r="L206" s="116"/>
      <c r="M206" s="116"/>
      <c r="N206" s="119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</row>
    <row r="207" spans="2:32" ht="22.5" customHeight="1">
      <c r="B207" s="64"/>
      <c r="C207" s="64"/>
      <c r="D207" s="64"/>
      <c r="E207" s="64"/>
      <c r="F207" s="115"/>
      <c r="G207" s="116"/>
      <c r="H207" s="117"/>
      <c r="I207" s="117"/>
      <c r="J207" s="116"/>
      <c r="K207" s="116"/>
      <c r="L207" s="116"/>
      <c r="M207" s="116"/>
      <c r="N207" s="119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</row>
    <row r="208" spans="2:32" ht="22.5" customHeight="1">
      <c r="B208" s="64"/>
      <c r="C208" s="64"/>
      <c r="D208" s="64"/>
      <c r="E208" s="64"/>
      <c r="F208" s="115"/>
      <c r="G208" s="116"/>
      <c r="H208" s="117"/>
      <c r="I208" s="117"/>
      <c r="J208" s="116"/>
      <c r="K208" s="116"/>
      <c r="L208" s="116"/>
      <c r="M208" s="116"/>
      <c r="N208" s="119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</row>
    <row r="209" spans="2:32" ht="22.5" customHeight="1">
      <c r="B209" s="64"/>
      <c r="C209" s="64"/>
      <c r="D209" s="64"/>
      <c r="E209" s="64"/>
      <c r="F209" s="115"/>
      <c r="G209" s="116"/>
      <c r="H209" s="120"/>
      <c r="I209" s="120"/>
      <c r="J209" s="116"/>
      <c r="K209" s="116"/>
      <c r="L209" s="116"/>
      <c r="M209" s="116"/>
      <c r="N209" s="125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</row>
    <row r="210" spans="2:32" ht="22.5" customHeight="1">
      <c r="B210" s="64"/>
      <c r="C210" s="64"/>
      <c r="D210" s="64"/>
      <c r="E210" s="64"/>
      <c r="F210" s="132"/>
      <c r="G210" s="116"/>
      <c r="H210" s="117"/>
      <c r="I210" s="117"/>
      <c r="J210" s="116"/>
      <c r="K210" s="116"/>
      <c r="L210" s="116"/>
      <c r="M210" s="116"/>
      <c r="N210" s="119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</row>
    <row r="211" spans="2:32" ht="22.5" customHeight="1">
      <c r="B211" s="64"/>
      <c r="C211" s="64"/>
      <c r="D211" s="64"/>
      <c r="E211" s="64"/>
      <c r="F211" s="132"/>
      <c r="G211" s="116"/>
      <c r="H211" s="117"/>
      <c r="I211" s="117"/>
      <c r="J211" s="116"/>
      <c r="K211" s="116"/>
      <c r="L211" s="116"/>
      <c r="M211" s="116"/>
      <c r="N211" s="119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</row>
    <row r="212" spans="2:32" ht="22.5" customHeight="1">
      <c r="B212" s="64"/>
      <c r="C212" s="64"/>
      <c r="D212" s="64"/>
      <c r="E212" s="64"/>
      <c r="F212" s="132"/>
      <c r="G212" s="116"/>
      <c r="H212" s="117"/>
      <c r="I212" s="117"/>
      <c r="J212" s="116"/>
      <c r="K212" s="116"/>
      <c r="L212" s="116"/>
      <c r="M212" s="116"/>
      <c r="N212" s="119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</row>
    <row r="213" spans="2:32" ht="22.5" customHeight="1">
      <c r="B213" s="64"/>
      <c r="C213" s="64"/>
      <c r="D213" s="64"/>
      <c r="E213" s="64"/>
      <c r="F213" s="132"/>
      <c r="G213" s="116"/>
      <c r="H213" s="117"/>
      <c r="I213" s="117"/>
      <c r="J213" s="116"/>
      <c r="K213" s="116"/>
      <c r="L213" s="116"/>
      <c r="M213" s="116"/>
      <c r="N213" s="119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</row>
    <row r="214" spans="2:32" ht="22.5" customHeight="1">
      <c r="B214" s="64"/>
      <c r="C214" s="64"/>
      <c r="D214" s="64"/>
      <c r="E214" s="64"/>
      <c r="F214" s="132"/>
      <c r="G214" s="116"/>
      <c r="H214" s="117"/>
      <c r="I214" s="117"/>
      <c r="J214" s="116"/>
      <c r="K214" s="116"/>
      <c r="L214" s="116"/>
      <c r="M214" s="116"/>
      <c r="N214" s="119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</row>
    <row r="215" spans="2:32" ht="22.5" customHeight="1">
      <c r="B215" s="64"/>
      <c r="C215" s="64"/>
      <c r="D215" s="64"/>
      <c r="E215" s="64"/>
      <c r="F215" s="132"/>
      <c r="G215" s="116"/>
      <c r="H215" s="117"/>
      <c r="I215" s="120"/>
      <c r="J215" s="116"/>
      <c r="K215" s="116"/>
      <c r="L215" s="116"/>
      <c r="M215" s="116"/>
      <c r="N215" s="119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</row>
    <row r="216" spans="2:32" ht="22.5" customHeight="1">
      <c r="B216" s="64"/>
      <c r="C216" s="64"/>
      <c r="D216" s="64"/>
      <c r="E216" s="64"/>
      <c r="F216" s="132"/>
      <c r="G216" s="116"/>
      <c r="H216" s="117"/>
      <c r="I216" s="117"/>
      <c r="J216" s="116"/>
      <c r="K216" s="116"/>
      <c r="L216" s="116"/>
      <c r="M216" s="116"/>
      <c r="N216" s="119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</row>
    <row r="217" spans="2:32" ht="22.5" customHeight="1">
      <c r="B217" s="64"/>
      <c r="C217" s="64"/>
      <c r="D217" s="64"/>
      <c r="E217" s="64"/>
      <c r="F217" s="132"/>
      <c r="G217" s="116"/>
      <c r="H217" s="117"/>
      <c r="I217" s="117"/>
      <c r="J217" s="116"/>
      <c r="K217" s="116"/>
      <c r="L217" s="116"/>
      <c r="M217" s="116"/>
      <c r="N217" s="119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</row>
    <row r="218" spans="2:32" ht="22.5" customHeight="1">
      <c r="B218" s="64"/>
      <c r="C218" s="64"/>
      <c r="D218" s="64"/>
      <c r="E218" s="64"/>
      <c r="F218" s="132"/>
      <c r="G218" s="116"/>
      <c r="H218" s="117"/>
      <c r="I218" s="117"/>
      <c r="J218" s="116"/>
      <c r="K218" s="116"/>
      <c r="L218" s="116"/>
      <c r="M218" s="116"/>
      <c r="N218" s="119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</row>
    <row r="219" spans="2:32" ht="22.5" customHeight="1">
      <c r="B219" s="64"/>
      <c r="C219" s="64"/>
      <c r="D219" s="64"/>
      <c r="E219" s="64"/>
      <c r="F219" s="132"/>
      <c r="G219" s="116"/>
      <c r="H219" s="117"/>
      <c r="I219" s="117"/>
      <c r="J219" s="116"/>
      <c r="K219" s="116"/>
      <c r="L219" s="116"/>
      <c r="M219" s="116"/>
      <c r="N219" s="119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</row>
    <row r="220" spans="2:32" ht="22.5" customHeight="1">
      <c r="B220" s="64"/>
      <c r="C220" s="64"/>
      <c r="D220" s="64"/>
      <c r="E220" s="64"/>
      <c r="F220" s="132"/>
      <c r="G220" s="116"/>
      <c r="H220" s="117"/>
      <c r="I220" s="117"/>
      <c r="J220" s="116"/>
      <c r="K220" s="116"/>
      <c r="L220" s="116"/>
      <c r="M220" s="116"/>
      <c r="N220" s="119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</row>
    <row r="221" spans="2:32" ht="22.5" customHeight="1">
      <c r="B221" s="64"/>
      <c r="C221" s="64"/>
      <c r="D221" s="64"/>
      <c r="E221" s="64"/>
      <c r="F221" s="132"/>
      <c r="G221" s="116"/>
      <c r="H221" s="117"/>
      <c r="I221" s="117"/>
      <c r="J221" s="116"/>
      <c r="K221" s="116"/>
      <c r="L221" s="116"/>
      <c r="M221" s="116"/>
      <c r="N221" s="119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</row>
    <row r="222" spans="2:32" ht="22.5" customHeight="1">
      <c r="B222" s="64"/>
      <c r="C222" s="64"/>
      <c r="D222" s="64"/>
      <c r="E222" s="64"/>
      <c r="F222" s="132"/>
      <c r="G222" s="116"/>
      <c r="H222" s="117"/>
      <c r="I222" s="117"/>
      <c r="J222" s="116"/>
      <c r="K222" s="116"/>
      <c r="L222" s="116"/>
      <c r="M222" s="116"/>
      <c r="N222" s="119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</row>
    <row r="223" spans="2:32" ht="22.5" customHeight="1">
      <c r="B223" s="64"/>
      <c r="C223" s="64"/>
      <c r="D223" s="64"/>
      <c r="E223" s="64"/>
      <c r="F223" s="132"/>
      <c r="G223" s="116"/>
      <c r="H223" s="117"/>
      <c r="I223" s="117"/>
      <c r="J223" s="116"/>
      <c r="K223" s="116"/>
      <c r="L223" s="116"/>
      <c r="M223" s="116"/>
      <c r="N223" s="119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</row>
    <row r="224" spans="2:32" ht="22.5" customHeight="1">
      <c r="B224" s="64"/>
      <c r="C224" s="64"/>
      <c r="D224" s="64"/>
      <c r="E224" s="64"/>
      <c r="F224" s="132"/>
      <c r="G224" s="116"/>
      <c r="H224" s="117"/>
      <c r="I224" s="117"/>
      <c r="J224" s="116"/>
      <c r="K224" s="116"/>
      <c r="L224" s="116"/>
      <c r="M224" s="116"/>
      <c r="N224" s="119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</row>
    <row r="225" spans="2:32" ht="22.5" customHeight="1">
      <c r="B225" s="64"/>
      <c r="C225" s="64"/>
      <c r="D225" s="64"/>
      <c r="E225" s="64"/>
      <c r="F225" s="132"/>
      <c r="G225" s="116"/>
      <c r="H225" s="117"/>
      <c r="I225" s="117"/>
      <c r="J225" s="116"/>
      <c r="K225" s="116"/>
      <c r="L225" s="116"/>
      <c r="M225" s="116"/>
      <c r="N225" s="119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</row>
    <row r="226" spans="2:32" ht="22.5" customHeight="1">
      <c r="B226" s="64"/>
      <c r="C226" s="64"/>
      <c r="D226" s="64"/>
      <c r="E226" s="64"/>
      <c r="F226" s="132"/>
      <c r="G226" s="116"/>
      <c r="H226" s="117"/>
      <c r="I226" s="117"/>
      <c r="J226" s="116"/>
      <c r="K226" s="116"/>
      <c r="L226" s="116"/>
      <c r="M226" s="116"/>
      <c r="N226" s="119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</row>
    <row r="227" spans="2:32" ht="22.5" customHeight="1">
      <c r="B227" s="64"/>
      <c r="C227" s="64"/>
      <c r="D227" s="64"/>
      <c r="E227" s="64"/>
      <c r="F227" s="115"/>
      <c r="G227" s="116"/>
      <c r="H227" s="117"/>
      <c r="I227" s="117"/>
      <c r="J227" s="116"/>
      <c r="K227" s="116"/>
      <c r="L227" s="116"/>
      <c r="M227" s="116"/>
      <c r="N227" s="119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</row>
    <row r="228" spans="2:32" ht="22.5" customHeight="1">
      <c r="B228" s="64"/>
      <c r="C228" s="64"/>
      <c r="D228" s="64"/>
      <c r="E228" s="64"/>
      <c r="F228" s="115"/>
      <c r="G228" s="116"/>
      <c r="H228" s="122"/>
      <c r="I228" s="122"/>
      <c r="J228" s="116"/>
      <c r="K228" s="116"/>
      <c r="L228" s="116"/>
      <c r="M228" s="116"/>
      <c r="N228" s="119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</row>
    <row r="229" spans="2:32" ht="22.5" customHeight="1">
      <c r="B229" s="64"/>
      <c r="C229" s="64"/>
      <c r="D229" s="64"/>
      <c r="E229" s="64"/>
      <c r="F229" s="115"/>
      <c r="G229" s="116"/>
      <c r="H229" s="122"/>
      <c r="I229" s="122"/>
      <c r="J229" s="116"/>
      <c r="K229" s="116"/>
      <c r="L229" s="116"/>
      <c r="M229" s="116"/>
      <c r="N229" s="119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</row>
    <row r="230" spans="2:32" ht="22.5" customHeight="1">
      <c r="B230" s="64"/>
      <c r="C230" s="64"/>
      <c r="D230" s="64"/>
      <c r="E230" s="64"/>
      <c r="F230" s="115"/>
      <c r="G230" s="116"/>
      <c r="H230" s="122"/>
      <c r="I230" s="122"/>
      <c r="J230" s="116"/>
      <c r="K230" s="116"/>
      <c r="L230" s="116"/>
      <c r="M230" s="116"/>
      <c r="N230" s="119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</row>
    <row r="231" spans="2:32" ht="22.5" customHeight="1">
      <c r="B231" s="64"/>
      <c r="C231" s="64"/>
      <c r="D231" s="64"/>
      <c r="E231" s="64"/>
      <c r="F231" s="132"/>
      <c r="G231" s="116"/>
      <c r="H231" s="117"/>
      <c r="I231" s="117"/>
      <c r="J231" s="116"/>
      <c r="K231" s="116"/>
      <c r="L231" s="116"/>
      <c r="M231" s="116"/>
      <c r="N231" s="119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</row>
    <row r="232" spans="2:32" ht="22.5" customHeight="1">
      <c r="B232" s="64"/>
      <c r="C232" s="64"/>
      <c r="D232" s="64"/>
      <c r="E232" s="64"/>
      <c r="F232" s="132"/>
      <c r="G232" s="116"/>
      <c r="H232" s="117"/>
      <c r="I232" s="117"/>
      <c r="J232" s="116"/>
      <c r="K232" s="116"/>
      <c r="L232" s="116"/>
      <c r="M232" s="116"/>
      <c r="N232" s="119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</row>
    <row r="233" spans="2:32" ht="22.5" customHeight="1">
      <c r="B233" s="64"/>
      <c r="C233" s="64"/>
      <c r="D233" s="64"/>
      <c r="E233" s="64"/>
      <c r="F233" s="132"/>
      <c r="G233" s="116"/>
      <c r="H233" s="117"/>
      <c r="I233" s="117"/>
      <c r="J233" s="116"/>
      <c r="K233" s="116"/>
      <c r="L233" s="116"/>
      <c r="M233" s="116"/>
      <c r="N233" s="119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</row>
    <row r="234" spans="2:32" ht="22.5" customHeight="1">
      <c r="B234" s="64"/>
      <c r="C234" s="64"/>
      <c r="D234" s="64"/>
      <c r="E234" s="64"/>
      <c r="F234" s="132"/>
      <c r="G234" s="116"/>
      <c r="H234" s="117"/>
      <c r="I234" s="117"/>
      <c r="J234" s="116"/>
      <c r="K234" s="116"/>
      <c r="L234" s="116"/>
      <c r="M234" s="116"/>
      <c r="N234" s="119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</row>
    <row r="235" spans="2:32" ht="22.5" customHeight="1">
      <c r="B235" s="64"/>
      <c r="C235" s="64"/>
      <c r="D235" s="64"/>
      <c r="E235" s="64"/>
      <c r="F235" s="132"/>
      <c r="G235" s="116"/>
      <c r="H235" s="117"/>
      <c r="I235" s="117"/>
      <c r="J235" s="116"/>
      <c r="K235" s="116"/>
      <c r="L235" s="116"/>
      <c r="M235" s="116"/>
      <c r="N235" s="119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</row>
    <row r="236" spans="2:32" ht="22.5" customHeight="1">
      <c r="B236" s="64"/>
      <c r="C236" s="64"/>
      <c r="D236" s="64"/>
      <c r="E236" s="64"/>
      <c r="F236" s="132"/>
      <c r="G236" s="116"/>
      <c r="H236" s="117"/>
      <c r="I236" s="117"/>
      <c r="J236" s="116"/>
      <c r="K236" s="116"/>
      <c r="L236" s="116"/>
      <c r="M236" s="116"/>
      <c r="N236" s="119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</row>
    <row r="237" spans="2:32" ht="22.5" customHeight="1">
      <c r="B237" s="64"/>
      <c r="C237" s="64"/>
      <c r="D237" s="64"/>
      <c r="E237" s="64"/>
      <c r="F237" s="132"/>
      <c r="G237" s="116"/>
      <c r="H237" s="117"/>
      <c r="I237" s="117"/>
      <c r="J237" s="116"/>
      <c r="K237" s="116"/>
      <c r="L237" s="116"/>
      <c r="M237" s="116"/>
      <c r="N237" s="119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</row>
    <row r="238" spans="2:32" ht="22.5" customHeight="1">
      <c r="B238" s="64"/>
      <c r="C238" s="64"/>
      <c r="D238" s="64"/>
      <c r="E238" s="64"/>
      <c r="F238" s="132"/>
      <c r="G238" s="116"/>
      <c r="H238" s="117"/>
      <c r="I238" s="117"/>
      <c r="J238" s="116"/>
      <c r="K238" s="116"/>
      <c r="L238" s="116"/>
      <c r="M238" s="116"/>
      <c r="N238" s="119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</row>
    <row r="239" spans="2:32" ht="22.5" customHeight="1">
      <c r="B239" s="64"/>
      <c r="C239" s="64"/>
      <c r="D239" s="64"/>
      <c r="E239" s="64"/>
      <c r="F239" s="132"/>
      <c r="G239" s="116"/>
      <c r="H239" s="117"/>
      <c r="I239" s="117"/>
      <c r="J239" s="116"/>
      <c r="K239" s="116"/>
      <c r="L239" s="116"/>
      <c r="M239" s="116"/>
      <c r="N239" s="119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</row>
    <row r="240" spans="2:32" ht="22.5" customHeight="1">
      <c r="B240" s="64"/>
      <c r="C240" s="64"/>
      <c r="D240" s="64"/>
      <c r="E240" s="64"/>
      <c r="F240" s="132"/>
      <c r="G240" s="116"/>
      <c r="H240" s="117"/>
      <c r="I240" s="117"/>
      <c r="J240" s="116"/>
      <c r="K240" s="116"/>
      <c r="L240" s="116"/>
      <c r="M240" s="116"/>
      <c r="N240" s="119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</row>
    <row r="241" spans="2:32" ht="22.5" customHeight="1">
      <c r="B241" s="64"/>
      <c r="C241" s="64"/>
      <c r="D241" s="64"/>
      <c r="E241" s="64"/>
      <c r="F241" s="132"/>
      <c r="G241" s="116"/>
      <c r="H241" s="117"/>
      <c r="I241" s="117"/>
      <c r="J241" s="116"/>
      <c r="K241" s="116"/>
      <c r="L241" s="116"/>
      <c r="M241" s="116"/>
      <c r="N241" s="119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</row>
    <row r="242" spans="2:32" ht="22.5" customHeight="1">
      <c r="B242" s="64"/>
      <c r="C242" s="64"/>
      <c r="D242" s="64"/>
      <c r="E242" s="64"/>
      <c r="F242" s="132"/>
      <c r="G242" s="116"/>
      <c r="H242" s="117"/>
      <c r="I242" s="117"/>
      <c r="J242" s="116"/>
      <c r="K242" s="116"/>
      <c r="L242" s="116"/>
      <c r="M242" s="116"/>
      <c r="N242" s="119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</row>
    <row r="243" spans="2:32" ht="22.5" customHeight="1">
      <c r="B243" s="64"/>
      <c r="C243" s="64"/>
      <c r="D243" s="64"/>
      <c r="E243" s="64"/>
      <c r="F243" s="132"/>
      <c r="G243" s="116"/>
      <c r="H243" s="117"/>
      <c r="I243" s="117"/>
      <c r="J243" s="116"/>
      <c r="K243" s="116"/>
      <c r="L243" s="116"/>
      <c r="M243" s="116"/>
      <c r="N243" s="119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</row>
    <row r="244" spans="2:32" ht="22.5" customHeight="1">
      <c r="B244" s="64"/>
      <c r="C244" s="64"/>
      <c r="D244" s="64"/>
      <c r="E244" s="64"/>
      <c r="F244" s="132"/>
      <c r="G244" s="116"/>
      <c r="H244" s="117"/>
      <c r="I244" s="117"/>
      <c r="J244" s="116"/>
      <c r="K244" s="116"/>
      <c r="L244" s="116"/>
      <c r="M244" s="116"/>
      <c r="N244" s="119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</row>
    <row r="245" spans="2:32" ht="22.5" customHeight="1">
      <c r="B245" s="64"/>
      <c r="C245" s="64"/>
      <c r="D245" s="64"/>
      <c r="E245" s="64"/>
      <c r="F245" s="132"/>
      <c r="G245" s="116"/>
      <c r="H245" s="117"/>
      <c r="I245" s="117"/>
      <c r="J245" s="116"/>
      <c r="K245" s="116"/>
      <c r="L245" s="116"/>
      <c r="M245" s="116"/>
      <c r="N245" s="119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</row>
    <row r="246" spans="2:32" ht="22.5" customHeight="1">
      <c r="B246" s="64"/>
      <c r="C246" s="64"/>
      <c r="D246" s="64"/>
      <c r="E246" s="64"/>
      <c r="F246" s="133"/>
      <c r="G246" s="134"/>
      <c r="H246" s="135"/>
      <c r="I246" s="135"/>
      <c r="J246" s="135"/>
      <c r="K246" s="134"/>
      <c r="L246" s="134"/>
      <c r="M246" s="134"/>
      <c r="N246" s="136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</row>
    <row r="247" spans="2:32" ht="22.5" customHeight="1">
      <c r="B247" s="64"/>
      <c r="C247" s="64"/>
      <c r="D247" s="64"/>
      <c r="E247" s="64"/>
      <c r="F247" s="133"/>
      <c r="G247" s="134"/>
      <c r="H247" s="135"/>
      <c r="I247" s="135"/>
      <c r="J247" s="135"/>
      <c r="K247" s="134"/>
      <c r="L247" s="134"/>
      <c r="M247" s="134"/>
      <c r="N247" s="136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</row>
    <row r="248" spans="2:32" ht="22.5" customHeight="1">
      <c r="B248" s="64"/>
      <c r="C248" s="64"/>
      <c r="D248" s="64"/>
      <c r="E248" s="64"/>
      <c r="F248" s="133"/>
      <c r="G248" s="134"/>
      <c r="H248" s="135"/>
      <c r="I248" s="135"/>
      <c r="J248" s="135"/>
      <c r="K248" s="134"/>
      <c r="L248" s="134"/>
      <c r="M248" s="134"/>
      <c r="N248" s="136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</row>
    <row r="249" spans="2:32" ht="22.5" customHeight="1">
      <c r="B249" s="64"/>
      <c r="C249" s="64"/>
      <c r="D249" s="64"/>
      <c r="E249" s="64"/>
      <c r="F249" s="133"/>
      <c r="G249" s="134"/>
      <c r="H249" s="135"/>
      <c r="I249" s="135"/>
      <c r="J249" s="135"/>
      <c r="K249" s="134"/>
      <c r="L249" s="134"/>
      <c r="M249" s="134"/>
      <c r="N249" s="136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</row>
    <row r="250" spans="2:32" ht="22.5" customHeight="1">
      <c r="B250" s="64"/>
      <c r="C250" s="64"/>
      <c r="D250" s="64"/>
      <c r="E250" s="64"/>
      <c r="F250" s="133"/>
      <c r="G250" s="134"/>
      <c r="H250" s="135"/>
      <c r="I250" s="135"/>
      <c r="J250" s="135"/>
      <c r="K250" s="134"/>
      <c r="L250" s="134"/>
      <c r="M250" s="134"/>
      <c r="N250" s="136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</row>
    <row r="251" spans="2:32" ht="22.5" customHeight="1">
      <c r="B251" s="64"/>
      <c r="C251" s="64"/>
      <c r="D251" s="64"/>
      <c r="E251" s="64"/>
      <c r="F251" s="133"/>
      <c r="G251" s="134"/>
      <c r="H251" s="135"/>
      <c r="I251" s="135"/>
      <c r="J251" s="135"/>
      <c r="K251" s="134"/>
      <c r="L251" s="134"/>
      <c r="M251" s="134"/>
      <c r="N251" s="136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</row>
    <row r="252" spans="2:32" ht="22.5" customHeight="1">
      <c r="B252" s="64"/>
      <c r="C252" s="64"/>
      <c r="D252" s="64"/>
      <c r="E252" s="64"/>
      <c r="F252" s="133"/>
      <c r="G252" s="134"/>
      <c r="H252" s="135"/>
      <c r="I252" s="135"/>
      <c r="J252" s="135"/>
      <c r="K252" s="134"/>
      <c r="L252" s="134"/>
      <c r="M252" s="134"/>
      <c r="N252" s="136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</row>
    <row r="253" spans="2:32" ht="22.5" customHeight="1">
      <c r="B253" s="64"/>
      <c r="C253" s="64"/>
      <c r="D253" s="64"/>
      <c r="E253" s="64"/>
      <c r="F253" s="133"/>
      <c r="G253" s="134"/>
      <c r="H253" s="135"/>
      <c r="I253" s="135"/>
      <c r="J253" s="135"/>
      <c r="K253" s="134"/>
      <c r="L253" s="134"/>
      <c r="M253" s="134"/>
      <c r="N253" s="136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</row>
    <row r="254" spans="2:32" ht="22.5" customHeight="1">
      <c r="B254" s="64"/>
      <c r="C254" s="64"/>
      <c r="D254" s="64"/>
      <c r="E254" s="64"/>
      <c r="F254" s="133"/>
      <c r="G254" s="134"/>
      <c r="H254" s="135"/>
      <c r="I254" s="135"/>
      <c r="J254" s="135"/>
      <c r="K254" s="134"/>
      <c r="L254" s="134"/>
      <c r="M254" s="134"/>
      <c r="N254" s="136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</row>
    <row r="255" spans="2:32" ht="22.5" customHeight="1">
      <c r="B255" s="64"/>
      <c r="C255" s="64"/>
      <c r="D255" s="64"/>
      <c r="E255" s="64"/>
      <c r="F255" s="133"/>
      <c r="G255" s="134"/>
      <c r="H255" s="135"/>
      <c r="I255" s="135"/>
      <c r="J255" s="135"/>
      <c r="K255" s="134"/>
      <c r="L255" s="134"/>
      <c r="M255" s="134"/>
      <c r="N255" s="136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</row>
    <row r="256" spans="2:32" ht="22.5" customHeight="1">
      <c r="B256" s="64"/>
      <c r="C256" s="64"/>
      <c r="D256" s="64"/>
      <c r="E256" s="64"/>
      <c r="F256" s="133"/>
      <c r="G256" s="134"/>
      <c r="H256" s="135"/>
      <c r="I256" s="135"/>
      <c r="J256" s="135"/>
      <c r="K256" s="134"/>
      <c r="L256" s="134"/>
      <c r="M256" s="134"/>
      <c r="N256" s="136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</row>
    <row r="257" spans="2:32" ht="22.5" customHeight="1">
      <c r="B257" s="64"/>
      <c r="C257" s="64"/>
      <c r="D257" s="64"/>
      <c r="E257" s="64"/>
      <c r="F257" s="133"/>
      <c r="G257" s="134"/>
      <c r="H257" s="135"/>
      <c r="I257" s="135"/>
      <c r="J257" s="135"/>
      <c r="K257" s="134"/>
      <c r="L257" s="134"/>
      <c r="M257" s="134"/>
      <c r="N257" s="136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</row>
    <row r="258" spans="2:32" ht="22.5" customHeight="1">
      <c r="B258" s="64"/>
      <c r="C258" s="64"/>
      <c r="D258" s="64"/>
      <c r="E258" s="64"/>
      <c r="F258" s="133"/>
      <c r="G258" s="134"/>
      <c r="H258" s="135"/>
      <c r="I258" s="135"/>
      <c r="J258" s="135"/>
      <c r="K258" s="134"/>
      <c r="L258" s="134"/>
      <c r="M258" s="134"/>
      <c r="N258" s="136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</row>
    <row r="259" spans="2:32" ht="22.5" customHeight="1">
      <c r="B259" s="64"/>
      <c r="C259" s="64"/>
      <c r="D259" s="64"/>
      <c r="E259" s="64"/>
      <c r="F259" s="133"/>
      <c r="G259" s="134"/>
      <c r="H259" s="135"/>
      <c r="I259" s="135"/>
      <c r="J259" s="135"/>
      <c r="K259" s="134"/>
      <c r="L259" s="134"/>
      <c r="M259" s="134"/>
      <c r="N259" s="136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</row>
    <row r="260" spans="2:32" ht="22.5" customHeight="1">
      <c r="B260" s="64"/>
      <c r="C260" s="64"/>
      <c r="D260" s="64"/>
      <c r="E260" s="64"/>
      <c r="F260" s="133"/>
      <c r="G260" s="134"/>
      <c r="H260" s="135"/>
      <c r="I260" s="135"/>
      <c r="J260" s="135"/>
      <c r="K260" s="134"/>
      <c r="L260" s="134"/>
      <c r="M260" s="134"/>
      <c r="N260" s="136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</row>
    <row r="261" spans="2:32" ht="22.5" customHeight="1">
      <c r="B261" s="64"/>
      <c r="C261" s="64"/>
      <c r="D261" s="64"/>
      <c r="E261" s="64"/>
      <c r="F261" s="133"/>
      <c r="G261" s="134"/>
      <c r="H261" s="135"/>
      <c r="I261" s="135"/>
      <c r="J261" s="135"/>
      <c r="K261" s="134"/>
      <c r="L261" s="134"/>
      <c r="M261" s="134"/>
      <c r="N261" s="136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</row>
    <row r="262" spans="2:32" ht="22.5" customHeight="1">
      <c r="B262" s="64"/>
      <c r="C262" s="64"/>
      <c r="D262" s="64"/>
      <c r="E262" s="64"/>
      <c r="F262" s="133"/>
      <c r="G262" s="134"/>
      <c r="H262" s="135"/>
      <c r="I262" s="135"/>
      <c r="J262" s="135"/>
      <c r="K262" s="134"/>
      <c r="L262" s="134"/>
      <c r="M262" s="134"/>
      <c r="N262" s="136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</row>
    <row r="263" spans="2:32" ht="22.5" customHeight="1">
      <c r="B263" s="64"/>
      <c r="C263" s="64"/>
      <c r="D263" s="64"/>
      <c r="E263" s="64"/>
      <c r="F263" s="133"/>
      <c r="G263" s="134"/>
      <c r="H263" s="135"/>
      <c r="I263" s="135"/>
      <c r="J263" s="135"/>
      <c r="K263" s="134"/>
      <c r="L263" s="134"/>
      <c r="M263" s="134"/>
      <c r="N263" s="136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</row>
    <row r="264" spans="2:32" ht="22.5" customHeight="1">
      <c r="B264" s="64"/>
      <c r="C264" s="64"/>
      <c r="D264" s="64"/>
      <c r="E264" s="64"/>
      <c r="F264" s="133"/>
      <c r="G264" s="134"/>
      <c r="H264" s="135"/>
      <c r="I264" s="135"/>
      <c r="J264" s="135"/>
      <c r="K264" s="134"/>
      <c r="L264" s="134"/>
      <c r="M264" s="134"/>
      <c r="N264" s="136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</row>
    <row r="265" spans="2:32" ht="22.5" customHeight="1">
      <c r="B265" s="64"/>
      <c r="C265" s="64"/>
      <c r="D265" s="64"/>
      <c r="E265" s="64"/>
      <c r="F265" s="132"/>
      <c r="G265" s="116"/>
      <c r="H265" s="117"/>
      <c r="I265" s="135"/>
      <c r="J265" s="135"/>
      <c r="K265" s="134"/>
      <c r="L265" s="134"/>
      <c r="M265" s="134"/>
      <c r="N265" s="136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</row>
    <row r="266" spans="2:32" ht="22.5" customHeight="1">
      <c r="B266" s="64"/>
      <c r="C266" s="64"/>
      <c r="D266" s="64"/>
      <c r="E266" s="64"/>
      <c r="F266" s="133"/>
      <c r="G266" s="118"/>
      <c r="H266" s="120"/>
      <c r="I266" s="135"/>
      <c r="J266" s="135"/>
      <c r="K266" s="134"/>
      <c r="L266" s="134"/>
      <c r="M266" s="134"/>
      <c r="N266" s="136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</row>
    <row r="267" spans="2:32" ht="22.5" customHeight="1">
      <c r="B267" s="64"/>
      <c r="C267" s="64"/>
      <c r="D267" s="64"/>
      <c r="E267" s="64"/>
      <c r="F267" s="132"/>
      <c r="G267" s="116"/>
      <c r="H267" s="117"/>
      <c r="I267" s="117"/>
      <c r="J267" s="135"/>
      <c r="K267" s="134"/>
      <c r="L267" s="116"/>
      <c r="M267" s="134"/>
      <c r="N267" s="136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</row>
    <row r="268" spans="2:32" ht="22.5" customHeight="1">
      <c r="B268" s="64"/>
      <c r="C268" s="64"/>
      <c r="D268" s="64"/>
      <c r="E268" s="64"/>
      <c r="F268" s="133"/>
      <c r="G268" s="118"/>
      <c r="H268" s="120"/>
      <c r="I268" s="120"/>
      <c r="J268" s="135"/>
      <c r="K268" s="134"/>
      <c r="L268" s="118"/>
      <c r="M268" s="134"/>
      <c r="N268" s="136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</row>
    <row r="269" spans="2:32" ht="22.5" customHeight="1">
      <c r="B269" s="64"/>
      <c r="C269" s="64"/>
      <c r="D269" s="64"/>
      <c r="E269" s="64"/>
      <c r="F269" s="132"/>
      <c r="G269" s="116"/>
      <c r="H269" s="117"/>
      <c r="I269" s="117"/>
      <c r="J269" s="135"/>
      <c r="K269" s="134"/>
      <c r="L269" s="116"/>
      <c r="M269" s="116"/>
      <c r="N269" s="119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</row>
    <row r="270" spans="2:32" ht="22.5" customHeight="1">
      <c r="B270" s="64"/>
      <c r="C270" s="64"/>
      <c r="D270" s="64"/>
      <c r="E270" s="64"/>
      <c r="F270" s="133"/>
      <c r="G270" s="116"/>
      <c r="H270" s="120"/>
      <c r="I270" s="120"/>
      <c r="J270" s="135"/>
      <c r="K270" s="118"/>
      <c r="L270" s="118"/>
      <c r="M270" s="118"/>
      <c r="N270" s="119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</row>
    <row r="271" spans="2:32" ht="22.5" customHeight="1">
      <c r="B271" s="64"/>
      <c r="C271" s="64"/>
      <c r="D271" s="64"/>
      <c r="E271" s="64"/>
      <c r="F271" s="132"/>
      <c r="G271" s="116"/>
      <c r="H271" s="117"/>
      <c r="I271" s="117"/>
      <c r="J271" s="135"/>
      <c r="K271" s="116"/>
      <c r="L271" s="116"/>
      <c r="M271" s="116"/>
      <c r="N271" s="119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</row>
    <row r="272" spans="2:32" ht="22.5" customHeight="1">
      <c r="B272" s="64"/>
      <c r="C272" s="64"/>
      <c r="D272" s="64"/>
      <c r="E272" s="64"/>
      <c r="F272" s="133"/>
      <c r="G272" s="116"/>
      <c r="H272" s="120"/>
      <c r="I272" s="120"/>
      <c r="J272" s="135"/>
      <c r="K272" s="118"/>
      <c r="L272" s="118"/>
      <c r="M272" s="118"/>
      <c r="N272" s="119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</row>
    <row r="273" spans="2:32" ht="22.5" customHeight="1">
      <c r="B273" s="64"/>
      <c r="C273" s="64"/>
      <c r="D273" s="64"/>
      <c r="E273" s="64"/>
      <c r="F273" s="132"/>
      <c r="G273" s="116"/>
      <c r="H273" s="117"/>
      <c r="I273" s="117"/>
      <c r="J273" s="135"/>
      <c r="K273" s="116"/>
      <c r="L273" s="116"/>
      <c r="M273" s="116"/>
      <c r="N273" s="119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</row>
    <row r="274" spans="2:32" ht="22.5" customHeight="1">
      <c r="B274" s="64"/>
      <c r="C274" s="64"/>
      <c r="D274" s="64"/>
      <c r="E274" s="64"/>
      <c r="F274" s="132"/>
      <c r="G274" s="116"/>
      <c r="H274" s="117"/>
      <c r="I274" s="117"/>
      <c r="J274" s="135"/>
      <c r="K274" s="116"/>
      <c r="L274" s="116"/>
      <c r="M274" s="116"/>
      <c r="N274" s="119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</row>
    <row r="275" spans="2:32" ht="22.5" customHeight="1">
      <c r="B275" s="64"/>
      <c r="C275" s="64"/>
      <c r="D275" s="64"/>
      <c r="E275" s="64"/>
      <c r="F275" s="132"/>
      <c r="G275" s="116"/>
      <c r="H275" s="117"/>
      <c r="I275" s="117"/>
      <c r="J275" s="135"/>
      <c r="K275" s="116"/>
      <c r="L275" s="116"/>
      <c r="M275" s="116"/>
      <c r="N275" s="119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</row>
    <row r="276" spans="2:32" ht="22.5" customHeight="1">
      <c r="B276" s="64"/>
      <c r="C276" s="64"/>
      <c r="D276" s="64"/>
      <c r="E276" s="64"/>
      <c r="F276" s="132"/>
      <c r="G276" s="116"/>
      <c r="H276" s="117"/>
      <c r="I276" s="117"/>
      <c r="J276" s="135"/>
      <c r="K276" s="116"/>
      <c r="L276" s="116"/>
      <c r="M276" s="116"/>
      <c r="N276" s="119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</row>
    <row r="277" spans="2:32" ht="22.5" customHeight="1">
      <c r="B277" s="64"/>
      <c r="C277" s="64"/>
      <c r="D277" s="64"/>
      <c r="E277" s="64"/>
      <c r="F277" s="132"/>
      <c r="G277" s="116"/>
      <c r="H277" s="117"/>
      <c r="I277" s="117"/>
      <c r="J277" s="135"/>
      <c r="K277" s="116"/>
      <c r="L277" s="116"/>
      <c r="M277" s="116"/>
      <c r="N277" s="119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</row>
    <row r="278" spans="2:32" ht="22.5" customHeight="1">
      <c r="B278" s="64"/>
      <c r="C278" s="64"/>
      <c r="D278" s="64"/>
      <c r="E278" s="64"/>
      <c r="F278" s="132"/>
      <c r="G278" s="116"/>
      <c r="H278" s="117"/>
      <c r="I278" s="117"/>
      <c r="J278" s="135"/>
      <c r="K278" s="116"/>
      <c r="L278" s="116"/>
      <c r="M278" s="116"/>
      <c r="N278" s="119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</row>
    <row r="279" spans="2:32" ht="22.5" customHeight="1">
      <c r="B279" s="64"/>
      <c r="C279" s="64"/>
      <c r="D279" s="64"/>
      <c r="E279" s="64"/>
      <c r="F279" s="132"/>
      <c r="G279" s="116"/>
      <c r="H279" s="117"/>
      <c r="I279" s="117"/>
      <c r="J279" s="135"/>
      <c r="K279" s="116"/>
      <c r="L279" s="116"/>
      <c r="M279" s="116"/>
      <c r="N279" s="119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</row>
    <row r="280" spans="2:32" ht="22.5" customHeight="1">
      <c r="B280" s="64"/>
      <c r="C280" s="64"/>
      <c r="D280" s="64"/>
      <c r="E280" s="64"/>
      <c r="F280" s="132"/>
      <c r="G280" s="116"/>
      <c r="H280" s="117"/>
      <c r="I280" s="117"/>
      <c r="J280" s="135"/>
      <c r="K280" s="116"/>
      <c r="L280" s="116"/>
      <c r="M280" s="116"/>
      <c r="N280" s="119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</row>
    <row r="281" spans="2:32" ht="22.5" customHeight="1">
      <c r="B281" s="64"/>
      <c r="C281" s="64"/>
      <c r="D281" s="64"/>
      <c r="E281" s="64"/>
      <c r="F281" s="132"/>
      <c r="G281" s="116"/>
      <c r="H281" s="117"/>
      <c r="I281" s="117"/>
      <c r="J281" s="135"/>
      <c r="K281" s="116"/>
      <c r="L281" s="116"/>
      <c r="M281" s="116"/>
      <c r="N281" s="119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</row>
    <row r="282" spans="2:32" ht="22.5" customHeight="1">
      <c r="B282" s="64"/>
      <c r="C282" s="64"/>
      <c r="D282" s="64"/>
      <c r="E282" s="64"/>
      <c r="F282" s="133"/>
      <c r="G282" s="134"/>
      <c r="H282" s="135"/>
      <c r="I282" s="135"/>
      <c r="J282" s="135"/>
      <c r="K282" s="134"/>
      <c r="L282" s="134"/>
      <c r="M282" s="134"/>
      <c r="N282" s="136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</row>
    <row r="283" spans="2:32" ht="22.5" customHeight="1">
      <c r="B283" s="64"/>
      <c r="C283" s="64"/>
      <c r="D283" s="64"/>
      <c r="E283" s="64"/>
      <c r="F283" s="133"/>
      <c r="G283" s="134"/>
      <c r="H283" s="135"/>
      <c r="I283" s="135"/>
      <c r="J283" s="135"/>
      <c r="K283" s="134"/>
      <c r="L283" s="134"/>
      <c r="M283" s="134"/>
      <c r="N283" s="136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</row>
    <row r="284" spans="2:32" ht="22.5" customHeight="1">
      <c r="B284" s="64"/>
      <c r="C284" s="64"/>
      <c r="D284" s="64"/>
      <c r="E284" s="64"/>
      <c r="F284" s="133"/>
      <c r="G284" s="134"/>
      <c r="H284" s="135"/>
      <c r="I284" s="135"/>
      <c r="J284" s="135"/>
      <c r="K284" s="134"/>
      <c r="L284" s="134"/>
      <c r="M284" s="134"/>
      <c r="N284" s="136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</row>
    <row r="285" spans="2:32" ht="22.5" customHeight="1">
      <c r="B285" s="64"/>
      <c r="C285" s="64"/>
      <c r="D285" s="64"/>
      <c r="E285" s="64"/>
      <c r="F285" s="133"/>
      <c r="G285" s="134"/>
      <c r="H285" s="135"/>
      <c r="I285" s="135"/>
      <c r="J285" s="135"/>
      <c r="K285" s="134"/>
      <c r="L285" s="134"/>
      <c r="M285" s="134"/>
      <c r="N285" s="136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</row>
    <row r="286" spans="2:32" ht="22.5" customHeight="1">
      <c r="B286" s="64"/>
      <c r="C286" s="64"/>
      <c r="D286" s="64"/>
      <c r="E286" s="64"/>
      <c r="F286" s="133"/>
      <c r="G286" s="134"/>
      <c r="H286" s="135"/>
      <c r="I286" s="135"/>
      <c r="J286" s="135"/>
      <c r="K286" s="134"/>
      <c r="L286" s="134"/>
      <c r="M286" s="134"/>
      <c r="N286" s="136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</row>
    <row r="287" spans="2:32" ht="22.5" customHeight="1">
      <c r="B287" s="64"/>
      <c r="C287" s="64"/>
      <c r="D287" s="64"/>
      <c r="E287" s="64"/>
      <c r="F287" s="133"/>
      <c r="G287" s="134"/>
      <c r="H287" s="135"/>
      <c r="I287" s="135"/>
      <c r="J287" s="135"/>
      <c r="K287" s="134"/>
      <c r="L287" s="134"/>
      <c r="M287" s="134"/>
      <c r="N287" s="136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</row>
    <row r="288" spans="2:32" ht="22.5" customHeight="1">
      <c r="B288" s="64"/>
      <c r="C288" s="64"/>
      <c r="D288" s="64"/>
      <c r="E288" s="64"/>
      <c r="F288" s="133"/>
      <c r="G288" s="134"/>
      <c r="H288" s="135"/>
      <c r="I288" s="135"/>
      <c r="J288" s="135"/>
      <c r="K288" s="134"/>
      <c r="L288" s="134"/>
      <c r="M288" s="134"/>
      <c r="N288" s="136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</row>
    <row r="289" spans="2:32" ht="22.5" customHeight="1">
      <c r="B289" s="64"/>
      <c r="C289" s="64"/>
      <c r="D289" s="64"/>
      <c r="E289" s="64"/>
      <c r="F289" s="133"/>
      <c r="G289" s="134"/>
      <c r="H289" s="135"/>
      <c r="I289" s="135"/>
      <c r="J289" s="135"/>
      <c r="K289" s="134"/>
      <c r="L289" s="134"/>
      <c r="M289" s="134"/>
      <c r="N289" s="136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</row>
    <row r="290" spans="2:32" ht="22.5" customHeight="1">
      <c r="B290" s="64"/>
      <c r="C290" s="64"/>
      <c r="D290" s="64"/>
      <c r="E290" s="64"/>
      <c r="F290" s="133"/>
      <c r="G290" s="134"/>
      <c r="H290" s="135"/>
      <c r="I290" s="135"/>
      <c r="J290" s="135"/>
      <c r="K290" s="134"/>
      <c r="L290" s="134"/>
      <c r="M290" s="134"/>
      <c r="N290" s="136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</row>
    <row r="291" spans="2:32" ht="22.5" customHeight="1">
      <c r="B291" s="64"/>
      <c r="C291" s="64"/>
      <c r="D291" s="64"/>
      <c r="E291" s="64"/>
      <c r="F291" s="133"/>
      <c r="G291" s="134"/>
      <c r="H291" s="135"/>
      <c r="I291" s="135"/>
      <c r="J291" s="135"/>
      <c r="K291" s="134"/>
      <c r="L291" s="134"/>
      <c r="M291" s="134"/>
      <c r="N291" s="136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</row>
    <row r="292" spans="2:32" ht="22.5" customHeight="1">
      <c r="B292" s="64"/>
      <c r="C292" s="64"/>
      <c r="D292" s="64"/>
      <c r="E292" s="64"/>
      <c r="F292" s="133"/>
      <c r="G292" s="134"/>
      <c r="H292" s="135"/>
      <c r="I292" s="135"/>
      <c r="J292" s="135"/>
      <c r="K292" s="134"/>
      <c r="L292" s="134"/>
      <c r="M292" s="134"/>
      <c r="N292" s="136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</row>
    <row r="293" spans="2:32" ht="22.5" customHeight="1">
      <c r="B293" s="64"/>
      <c r="C293" s="64"/>
      <c r="D293" s="64"/>
      <c r="E293" s="64"/>
      <c r="F293" s="133"/>
      <c r="G293" s="134"/>
      <c r="H293" s="135"/>
      <c r="I293" s="135"/>
      <c r="J293" s="135"/>
      <c r="K293" s="134"/>
      <c r="L293" s="134"/>
      <c r="M293" s="134"/>
      <c r="N293" s="136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</row>
    <row r="294" spans="2:32" ht="22.5" customHeight="1">
      <c r="B294" s="64"/>
      <c r="C294" s="64"/>
      <c r="D294" s="64"/>
      <c r="E294" s="64"/>
      <c r="F294" s="133"/>
      <c r="G294" s="134"/>
      <c r="H294" s="135"/>
      <c r="I294" s="135"/>
      <c r="J294" s="135"/>
      <c r="K294" s="134"/>
      <c r="L294" s="134"/>
      <c r="M294" s="134"/>
      <c r="N294" s="136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</row>
    <row r="295" spans="2:32" ht="22.5" customHeight="1">
      <c r="B295" s="64"/>
      <c r="C295" s="64"/>
      <c r="D295" s="64"/>
      <c r="E295" s="64"/>
      <c r="F295" s="133"/>
      <c r="G295" s="134"/>
      <c r="H295" s="135"/>
      <c r="I295" s="135"/>
      <c r="J295" s="135"/>
      <c r="K295" s="134"/>
      <c r="L295" s="134"/>
      <c r="M295" s="134"/>
      <c r="N295" s="136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</row>
    <row r="296" spans="2:32" ht="22.5" customHeight="1">
      <c r="B296" s="64"/>
      <c r="C296" s="64"/>
      <c r="D296" s="64"/>
      <c r="E296" s="64"/>
      <c r="F296" s="133"/>
      <c r="G296" s="134"/>
      <c r="H296" s="135"/>
      <c r="I296" s="135"/>
      <c r="J296" s="135"/>
      <c r="K296" s="134"/>
      <c r="L296" s="134"/>
      <c r="M296" s="134"/>
      <c r="N296" s="136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</row>
    <row r="297" spans="2:32" ht="22.5" customHeight="1">
      <c r="B297" s="64"/>
      <c r="C297" s="64"/>
      <c r="D297" s="64"/>
      <c r="E297" s="64"/>
      <c r="F297" s="133"/>
      <c r="G297" s="134"/>
      <c r="H297" s="135"/>
      <c r="I297" s="135"/>
      <c r="J297" s="135"/>
      <c r="K297" s="134"/>
      <c r="L297" s="134"/>
      <c r="M297" s="134"/>
      <c r="N297" s="136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</row>
    <row r="298" spans="2:32" ht="22.5" customHeight="1">
      <c r="B298" s="64"/>
      <c r="C298" s="64"/>
      <c r="D298" s="64"/>
      <c r="E298" s="64"/>
      <c r="F298" s="133"/>
      <c r="G298" s="134"/>
      <c r="H298" s="135"/>
      <c r="I298" s="135"/>
      <c r="J298" s="135"/>
      <c r="K298" s="134"/>
      <c r="L298" s="134"/>
      <c r="M298" s="134"/>
      <c r="N298" s="136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</row>
    <row r="299" spans="2:32" ht="22.5" customHeight="1">
      <c r="B299" s="64"/>
      <c r="C299" s="64"/>
      <c r="D299" s="64"/>
      <c r="E299" s="64"/>
      <c r="F299" s="133"/>
      <c r="G299" s="134"/>
      <c r="H299" s="135"/>
      <c r="I299" s="135"/>
      <c r="J299" s="135"/>
      <c r="K299" s="134"/>
      <c r="L299" s="134"/>
      <c r="M299" s="134"/>
      <c r="N299" s="136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</row>
    <row r="300" spans="2:32" ht="22.5" customHeight="1">
      <c r="B300" s="64"/>
      <c r="C300" s="64"/>
      <c r="D300" s="64"/>
      <c r="E300" s="64"/>
      <c r="F300" s="133"/>
      <c r="G300" s="134"/>
      <c r="H300" s="135"/>
      <c r="I300" s="135"/>
      <c r="J300" s="135"/>
      <c r="K300" s="134"/>
      <c r="L300" s="134"/>
      <c r="M300" s="134"/>
      <c r="N300" s="136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</row>
    <row r="301" spans="2:32" ht="22.5" customHeight="1">
      <c r="B301" s="64"/>
      <c r="C301" s="64"/>
      <c r="D301" s="64"/>
      <c r="E301" s="64"/>
      <c r="F301" s="133"/>
      <c r="G301" s="134"/>
      <c r="H301" s="135"/>
      <c r="I301" s="135"/>
      <c r="J301" s="135"/>
      <c r="K301" s="134"/>
      <c r="L301" s="134"/>
      <c r="M301" s="134"/>
      <c r="N301" s="136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</row>
    <row r="302" spans="2:32" ht="22.5" customHeight="1">
      <c r="B302" s="64"/>
      <c r="C302" s="64"/>
      <c r="D302" s="64"/>
      <c r="E302" s="64"/>
      <c r="F302" s="133"/>
      <c r="G302" s="134"/>
      <c r="H302" s="135"/>
      <c r="I302" s="135"/>
      <c r="J302" s="135"/>
      <c r="K302" s="134"/>
      <c r="L302" s="134"/>
      <c r="M302" s="134"/>
      <c r="N302" s="136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</row>
    <row r="303" spans="2:32" ht="22.5" customHeight="1">
      <c r="B303" s="64"/>
      <c r="C303" s="64"/>
      <c r="D303" s="64"/>
      <c r="E303" s="64"/>
      <c r="F303" s="133"/>
      <c r="G303" s="134"/>
      <c r="H303" s="135"/>
      <c r="I303" s="135"/>
      <c r="J303" s="135"/>
      <c r="K303" s="134"/>
      <c r="L303" s="134"/>
      <c r="M303" s="134"/>
      <c r="N303" s="136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</row>
    <row r="304" spans="2:32" ht="22.5" customHeight="1">
      <c r="B304" s="64"/>
      <c r="C304" s="64"/>
      <c r="D304" s="64"/>
      <c r="E304" s="64"/>
      <c r="F304" s="133"/>
      <c r="G304" s="134"/>
      <c r="H304" s="135"/>
      <c r="I304" s="135"/>
      <c r="J304" s="135"/>
      <c r="K304" s="134"/>
      <c r="L304" s="134"/>
      <c r="M304" s="134"/>
      <c r="N304" s="136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</row>
    <row r="305" spans="2:32" ht="22.5" customHeight="1">
      <c r="B305" s="64"/>
      <c r="C305" s="64"/>
      <c r="D305" s="64"/>
      <c r="E305" s="64"/>
      <c r="F305" s="133"/>
      <c r="G305" s="134"/>
      <c r="H305" s="135"/>
      <c r="I305" s="135"/>
      <c r="J305" s="135"/>
      <c r="K305" s="134"/>
      <c r="L305" s="134"/>
      <c r="M305" s="134"/>
      <c r="N305" s="136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</row>
    <row r="306" spans="2:32" ht="22.5" customHeight="1">
      <c r="B306" s="64"/>
      <c r="C306" s="64"/>
      <c r="D306" s="64"/>
      <c r="E306" s="64"/>
      <c r="F306" s="133"/>
      <c r="G306" s="134"/>
      <c r="H306" s="135"/>
      <c r="I306" s="135"/>
      <c r="J306" s="135"/>
      <c r="K306" s="134"/>
      <c r="L306" s="134"/>
      <c r="M306" s="134"/>
      <c r="N306" s="136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</row>
    <row r="307" spans="2:32" ht="22.5" customHeight="1">
      <c r="B307" s="64"/>
      <c r="C307" s="64"/>
      <c r="D307" s="64"/>
      <c r="E307" s="64"/>
      <c r="F307" s="133"/>
      <c r="G307" s="134"/>
      <c r="H307" s="135"/>
      <c r="I307" s="135"/>
      <c r="J307" s="135"/>
      <c r="K307" s="134"/>
      <c r="L307" s="134"/>
      <c r="M307" s="134"/>
      <c r="N307" s="136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</row>
    <row r="308" spans="2:32" ht="22.5" customHeight="1">
      <c r="B308" s="64"/>
      <c r="C308" s="64"/>
      <c r="D308" s="64"/>
      <c r="E308" s="64"/>
      <c r="F308" s="133"/>
      <c r="G308" s="134"/>
      <c r="H308" s="135"/>
      <c r="I308" s="135"/>
      <c r="J308" s="135"/>
      <c r="K308" s="134"/>
      <c r="L308" s="134"/>
      <c r="M308" s="134"/>
      <c r="N308" s="136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</row>
    <row r="309" spans="2:32" ht="22.5" customHeight="1">
      <c r="B309" s="64"/>
      <c r="C309" s="64"/>
      <c r="D309" s="64"/>
      <c r="E309" s="64"/>
      <c r="F309" s="133"/>
      <c r="G309" s="134"/>
      <c r="H309" s="135"/>
      <c r="I309" s="135"/>
      <c r="J309" s="135"/>
      <c r="K309" s="134"/>
      <c r="L309" s="134"/>
      <c r="M309" s="134"/>
      <c r="N309" s="136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</row>
    <row r="310" spans="2:32" ht="22.5" customHeight="1">
      <c r="B310" s="64"/>
      <c r="C310" s="64"/>
      <c r="D310" s="64"/>
      <c r="E310" s="64"/>
      <c r="F310" s="133"/>
      <c r="G310" s="134"/>
      <c r="H310" s="135"/>
      <c r="I310" s="135"/>
      <c r="J310" s="135"/>
      <c r="K310" s="134"/>
      <c r="L310" s="134"/>
      <c r="M310" s="134"/>
      <c r="N310" s="136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</row>
    <row r="311" spans="2:32" ht="22.5" customHeight="1">
      <c r="B311" s="64"/>
      <c r="C311" s="64"/>
      <c r="D311" s="64"/>
      <c r="E311" s="64"/>
      <c r="F311" s="133"/>
      <c r="G311" s="134"/>
      <c r="H311" s="135"/>
      <c r="I311" s="135"/>
      <c r="J311" s="135"/>
      <c r="K311" s="134"/>
      <c r="L311" s="134"/>
      <c r="M311" s="134"/>
      <c r="N311" s="136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</row>
    <row r="312" spans="2:32" ht="22.5" customHeight="1">
      <c r="B312" s="64"/>
      <c r="C312" s="64"/>
      <c r="D312" s="64"/>
      <c r="E312" s="64"/>
      <c r="F312" s="133"/>
      <c r="G312" s="134"/>
      <c r="H312" s="135"/>
      <c r="I312" s="135"/>
      <c r="J312" s="135"/>
      <c r="K312" s="134"/>
      <c r="L312" s="134"/>
      <c r="M312" s="134"/>
      <c r="N312" s="136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</row>
    <row r="313" spans="2:32" ht="22.5" customHeight="1">
      <c r="B313" s="64"/>
      <c r="C313" s="64"/>
      <c r="D313" s="64"/>
      <c r="E313" s="64"/>
      <c r="F313" s="133"/>
      <c r="G313" s="134"/>
      <c r="H313" s="135"/>
      <c r="I313" s="135"/>
      <c r="J313" s="135"/>
      <c r="K313" s="134"/>
      <c r="L313" s="134"/>
      <c r="M313" s="134"/>
      <c r="N313" s="136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</row>
    <row r="314" spans="2:32" ht="22.5" customHeight="1">
      <c r="B314" s="64"/>
      <c r="C314" s="64"/>
      <c r="D314" s="64"/>
      <c r="E314" s="64"/>
      <c r="F314" s="133"/>
      <c r="G314" s="134"/>
      <c r="H314" s="135"/>
      <c r="I314" s="135"/>
      <c r="J314" s="135"/>
      <c r="K314" s="134"/>
      <c r="L314" s="134"/>
      <c r="M314" s="134"/>
      <c r="N314" s="136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</row>
    <row r="315" spans="2:32" ht="22.5" customHeight="1">
      <c r="B315" s="64"/>
      <c r="C315" s="64"/>
      <c r="D315" s="64"/>
      <c r="E315" s="64"/>
      <c r="F315" s="133"/>
      <c r="G315" s="134"/>
      <c r="H315" s="135"/>
      <c r="I315" s="135"/>
      <c r="J315" s="135"/>
      <c r="K315" s="134"/>
      <c r="L315" s="134"/>
      <c r="M315" s="134"/>
      <c r="N315" s="136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</row>
    <row r="316" spans="2:32" ht="22.5" customHeight="1">
      <c r="B316" s="64"/>
      <c r="C316" s="64"/>
      <c r="D316" s="64"/>
      <c r="E316" s="64"/>
      <c r="F316" s="133"/>
      <c r="G316" s="134"/>
      <c r="H316" s="135"/>
      <c r="I316" s="135"/>
      <c r="J316" s="135"/>
      <c r="K316" s="134"/>
      <c r="L316" s="134"/>
      <c r="M316" s="134"/>
      <c r="N316" s="136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</row>
    <row r="317" spans="2:32" ht="22.5" customHeight="1">
      <c r="B317" s="64"/>
      <c r="C317" s="64"/>
      <c r="D317" s="64"/>
      <c r="E317" s="64"/>
      <c r="F317" s="133"/>
      <c r="G317" s="134"/>
      <c r="H317" s="135"/>
      <c r="I317" s="135"/>
      <c r="J317" s="135"/>
      <c r="K317" s="134"/>
      <c r="L317" s="134"/>
      <c r="M317" s="134"/>
      <c r="N317" s="136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</row>
    <row r="318" spans="2:32" ht="22.5" customHeight="1">
      <c r="B318" s="64"/>
      <c r="C318" s="64"/>
      <c r="D318" s="64"/>
      <c r="E318" s="64"/>
      <c r="F318" s="133"/>
      <c r="G318" s="134"/>
      <c r="H318" s="135"/>
      <c r="I318" s="135"/>
      <c r="J318" s="135"/>
      <c r="K318" s="134"/>
      <c r="L318" s="134"/>
      <c r="M318" s="134"/>
      <c r="N318" s="136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</row>
    <row r="319" spans="2:32" ht="22.5" customHeight="1">
      <c r="B319" s="64"/>
      <c r="C319" s="64"/>
      <c r="D319" s="64"/>
      <c r="E319" s="64"/>
      <c r="F319" s="133"/>
      <c r="G319" s="134"/>
      <c r="H319" s="135"/>
      <c r="I319" s="135"/>
      <c r="J319" s="135"/>
      <c r="K319" s="134"/>
      <c r="L319" s="134"/>
      <c r="M319" s="134"/>
      <c r="N319" s="136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</row>
    <row r="320" spans="2:32" ht="22.5" customHeight="1">
      <c r="B320" s="64"/>
      <c r="C320" s="64"/>
      <c r="D320" s="64"/>
      <c r="E320" s="64"/>
      <c r="F320" s="133"/>
      <c r="G320" s="134"/>
      <c r="H320" s="137"/>
      <c r="I320" s="137"/>
      <c r="J320" s="135"/>
      <c r="K320" s="134"/>
      <c r="L320" s="134"/>
      <c r="M320" s="134"/>
      <c r="N320" s="136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</row>
    <row r="321" spans="2:32" ht="22.5" customHeight="1">
      <c r="B321" s="64"/>
      <c r="C321" s="64"/>
      <c r="D321" s="64"/>
      <c r="E321" s="64"/>
      <c r="F321" s="133"/>
      <c r="G321" s="134"/>
      <c r="H321" s="137"/>
      <c r="I321" s="137"/>
      <c r="J321" s="135"/>
      <c r="K321" s="134"/>
      <c r="L321" s="134"/>
      <c r="M321" s="134"/>
      <c r="N321" s="138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</row>
    <row r="322" spans="2:32" ht="22.5" customHeight="1">
      <c r="B322" s="64"/>
      <c r="C322" s="64"/>
      <c r="D322" s="64"/>
      <c r="E322" s="64"/>
      <c r="F322" s="133"/>
      <c r="G322" s="134"/>
      <c r="H322" s="139"/>
      <c r="I322" s="139"/>
      <c r="J322" s="135"/>
      <c r="K322" s="134"/>
      <c r="L322" s="134"/>
      <c r="M322" s="134"/>
      <c r="N322" s="136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</row>
    <row r="323" spans="2:32" ht="22.5" customHeight="1">
      <c r="B323" s="64"/>
      <c r="C323" s="64"/>
      <c r="D323" s="64"/>
      <c r="E323" s="64"/>
      <c r="F323" s="133"/>
      <c r="G323" s="134"/>
      <c r="H323" s="137"/>
      <c r="I323" s="137"/>
      <c r="J323" s="135"/>
      <c r="K323" s="134"/>
      <c r="L323" s="134"/>
      <c r="M323" s="134"/>
      <c r="N323" s="136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</row>
    <row r="324" spans="2:32" ht="22.5" customHeight="1">
      <c r="B324" s="64"/>
      <c r="C324" s="64"/>
      <c r="D324" s="64"/>
      <c r="E324" s="64"/>
      <c r="F324" s="133"/>
      <c r="G324" s="134"/>
      <c r="H324" s="137"/>
      <c r="I324" s="137"/>
      <c r="J324" s="135"/>
      <c r="K324" s="134"/>
      <c r="L324" s="134"/>
      <c r="M324" s="134"/>
      <c r="N324" s="136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</row>
    <row r="325" spans="2:32" ht="22.5" customHeight="1">
      <c r="B325" s="64"/>
      <c r="C325" s="64"/>
      <c r="D325" s="64"/>
      <c r="E325" s="64"/>
      <c r="F325" s="133"/>
      <c r="G325" s="134"/>
      <c r="H325" s="137"/>
      <c r="I325" s="137"/>
      <c r="J325" s="135"/>
      <c r="K325" s="134"/>
      <c r="L325" s="134"/>
      <c r="M325" s="134"/>
      <c r="N325" s="136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</row>
    <row r="326" spans="2:32" ht="22.5" customHeight="1">
      <c r="B326" s="64"/>
      <c r="C326" s="64"/>
      <c r="D326" s="64"/>
      <c r="E326" s="64"/>
      <c r="F326" s="133"/>
      <c r="G326" s="134"/>
      <c r="H326" s="137"/>
      <c r="I326" s="137"/>
      <c r="J326" s="135"/>
      <c r="K326" s="134"/>
      <c r="L326" s="134"/>
      <c r="M326" s="134"/>
      <c r="N326" s="136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</row>
    <row r="327" spans="2:32" ht="22.5" customHeight="1">
      <c r="B327" s="64"/>
      <c r="C327" s="64"/>
      <c r="D327" s="64"/>
      <c r="E327" s="64"/>
      <c r="F327" s="133"/>
      <c r="G327" s="134"/>
      <c r="H327" s="137"/>
      <c r="I327" s="137"/>
      <c r="J327" s="135"/>
      <c r="K327" s="134"/>
      <c r="L327" s="134"/>
      <c r="M327" s="134"/>
      <c r="N327" s="136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</row>
    <row r="328" spans="2:32" ht="22.5" customHeight="1">
      <c r="B328" s="64"/>
      <c r="C328" s="64"/>
      <c r="D328" s="64"/>
      <c r="E328" s="64"/>
      <c r="F328" s="133"/>
      <c r="G328" s="134"/>
      <c r="H328" s="140"/>
      <c r="I328" s="137"/>
      <c r="J328" s="135"/>
      <c r="K328" s="134"/>
      <c r="L328" s="134"/>
      <c r="M328" s="134"/>
      <c r="N328" s="136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</row>
    <row r="329" spans="2:32" ht="22.5" customHeight="1">
      <c r="B329" s="64"/>
      <c r="C329" s="64"/>
      <c r="D329" s="64"/>
      <c r="E329" s="64"/>
      <c r="F329" s="133"/>
      <c r="G329" s="134"/>
      <c r="H329" s="137"/>
      <c r="I329" s="137"/>
      <c r="J329" s="135"/>
      <c r="K329" s="134"/>
      <c r="L329" s="116"/>
      <c r="M329" s="116"/>
      <c r="N329" s="136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</row>
    <row r="330" spans="2:32" ht="22.5" customHeight="1">
      <c r="B330" s="64"/>
      <c r="C330" s="64"/>
      <c r="D330" s="64"/>
      <c r="E330" s="64"/>
      <c r="F330" s="133"/>
      <c r="G330" s="134"/>
      <c r="H330" s="137"/>
      <c r="I330" s="137"/>
      <c r="J330" s="135"/>
      <c r="K330" s="134"/>
      <c r="L330" s="116"/>
      <c r="M330" s="116"/>
      <c r="N330" s="136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</row>
    <row r="331" spans="2:32" ht="22.5" customHeight="1">
      <c r="B331" s="64"/>
      <c r="C331" s="64"/>
      <c r="D331" s="64"/>
      <c r="E331" s="64"/>
      <c r="F331" s="133"/>
      <c r="G331" s="134"/>
      <c r="H331" s="137"/>
      <c r="I331" s="137"/>
      <c r="J331" s="135"/>
      <c r="K331" s="134"/>
      <c r="L331" s="116"/>
      <c r="M331" s="116"/>
      <c r="N331" s="136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</row>
    <row r="332" spans="2:32" ht="22.5" customHeight="1">
      <c r="B332" s="64"/>
      <c r="C332" s="64"/>
      <c r="D332" s="64"/>
      <c r="E332" s="64"/>
      <c r="F332" s="133"/>
      <c r="G332" s="134"/>
      <c r="H332" s="122"/>
      <c r="I332" s="122"/>
      <c r="J332" s="135"/>
      <c r="K332" s="134"/>
      <c r="L332" s="116"/>
      <c r="M332" s="116"/>
      <c r="N332" s="136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</row>
    <row r="333" spans="2:32" ht="22.5" customHeight="1">
      <c r="B333" s="64"/>
      <c r="C333" s="64"/>
      <c r="D333" s="64"/>
      <c r="E333" s="64"/>
      <c r="F333" s="133"/>
      <c r="G333" s="134"/>
      <c r="H333" s="122"/>
      <c r="I333" s="122"/>
      <c r="J333" s="135"/>
      <c r="K333" s="134"/>
      <c r="L333" s="116"/>
      <c r="M333" s="116"/>
      <c r="N333" s="136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</row>
    <row r="334" spans="2:32" ht="22.5" customHeight="1">
      <c r="B334" s="64"/>
      <c r="C334" s="64"/>
      <c r="D334" s="64"/>
      <c r="E334" s="64"/>
      <c r="F334" s="133"/>
      <c r="G334" s="134"/>
      <c r="H334" s="122"/>
      <c r="I334" s="122"/>
      <c r="J334" s="135"/>
      <c r="K334" s="134"/>
      <c r="L334" s="116"/>
      <c r="M334" s="116"/>
      <c r="N334" s="136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</row>
    <row r="335" spans="2:32" ht="22.5" customHeight="1">
      <c r="B335" s="64"/>
      <c r="C335" s="64"/>
      <c r="D335" s="64"/>
      <c r="E335" s="64"/>
      <c r="F335" s="133"/>
      <c r="G335" s="134"/>
      <c r="H335" s="117"/>
      <c r="I335" s="117"/>
      <c r="J335" s="135"/>
      <c r="K335" s="134"/>
      <c r="L335" s="116"/>
      <c r="M335" s="116"/>
      <c r="N335" s="136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</row>
    <row r="336" spans="2:32" ht="22.5" customHeight="1">
      <c r="B336" s="64"/>
      <c r="C336" s="64"/>
      <c r="D336" s="64"/>
      <c r="E336" s="64"/>
      <c r="F336" s="133"/>
      <c r="G336" s="134"/>
      <c r="H336" s="120"/>
      <c r="I336" s="120"/>
      <c r="J336" s="135"/>
      <c r="K336" s="134"/>
      <c r="L336" s="116"/>
      <c r="M336" s="116"/>
      <c r="N336" s="136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</row>
    <row r="337" spans="2:32" ht="22.5" customHeight="1">
      <c r="B337" s="64"/>
      <c r="C337" s="64"/>
      <c r="D337" s="64"/>
      <c r="E337" s="64"/>
      <c r="F337" s="133"/>
      <c r="G337" s="134"/>
      <c r="H337" s="117"/>
      <c r="I337" s="117"/>
      <c r="J337" s="135"/>
      <c r="K337" s="134"/>
      <c r="L337" s="116"/>
      <c r="M337" s="116"/>
      <c r="N337" s="136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</row>
    <row r="338" spans="2:32" ht="22.5" customHeight="1">
      <c r="B338" s="64"/>
      <c r="C338" s="64"/>
      <c r="D338" s="64"/>
      <c r="E338" s="64"/>
      <c r="F338" s="133"/>
      <c r="G338" s="134"/>
      <c r="H338" s="120"/>
      <c r="I338" s="120"/>
      <c r="J338" s="135"/>
      <c r="K338" s="134"/>
      <c r="L338" s="116"/>
      <c r="M338" s="116"/>
      <c r="N338" s="136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</row>
    <row r="339" spans="2:32" ht="22.5" customHeight="1">
      <c r="B339" s="64"/>
      <c r="C339" s="64"/>
      <c r="D339" s="64"/>
      <c r="E339" s="64"/>
      <c r="F339" s="133"/>
      <c r="G339" s="134"/>
      <c r="H339" s="117"/>
      <c r="I339" s="117"/>
      <c r="J339" s="135"/>
      <c r="K339" s="134"/>
      <c r="L339" s="116"/>
      <c r="M339" s="116"/>
      <c r="N339" s="136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</row>
    <row r="340" spans="2:32" ht="22.5" customHeight="1">
      <c r="B340" s="64"/>
      <c r="C340" s="64"/>
      <c r="D340" s="64"/>
      <c r="E340" s="64"/>
      <c r="F340" s="133"/>
      <c r="G340" s="134"/>
      <c r="H340" s="120"/>
      <c r="I340" s="120"/>
      <c r="J340" s="135"/>
      <c r="K340" s="134"/>
      <c r="L340" s="116"/>
      <c r="M340" s="116"/>
      <c r="N340" s="136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</row>
    <row r="341" spans="2:32" ht="22.5" customHeight="1">
      <c r="B341" s="64"/>
      <c r="C341" s="64"/>
      <c r="D341" s="64"/>
      <c r="E341" s="64"/>
      <c r="F341" s="133"/>
      <c r="G341" s="134"/>
      <c r="H341" s="117"/>
      <c r="I341" s="117"/>
      <c r="J341" s="135"/>
      <c r="K341" s="134"/>
      <c r="L341" s="116"/>
      <c r="M341" s="116"/>
      <c r="N341" s="136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</row>
    <row r="342" spans="2:32" ht="22.5" customHeight="1">
      <c r="B342" s="64"/>
      <c r="C342" s="64"/>
      <c r="D342" s="64"/>
      <c r="E342" s="64"/>
      <c r="F342" s="133"/>
      <c r="G342" s="134"/>
      <c r="H342" s="120"/>
      <c r="I342" s="120"/>
      <c r="J342" s="135"/>
      <c r="K342" s="134"/>
      <c r="L342" s="116"/>
      <c r="M342" s="116"/>
      <c r="N342" s="136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</row>
    <row r="343" spans="2:32" ht="22.5" customHeight="1">
      <c r="B343" s="64"/>
      <c r="C343" s="64"/>
      <c r="D343" s="64"/>
      <c r="E343" s="64"/>
      <c r="F343" s="133"/>
      <c r="G343" s="134"/>
      <c r="H343" s="117"/>
      <c r="I343" s="117"/>
      <c r="J343" s="135"/>
      <c r="K343" s="134"/>
      <c r="L343" s="116"/>
      <c r="M343" s="116"/>
      <c r="N343" s="136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</row>
    <row r="344" spans="2:32" ht="22.5" customHeight="1">
      <c r="B344" s="64"/>
      <c r="C344" s="64"/>
      <c r="D344" s="64"/>
      <c r="E344" s="64"/>
      <c r="F344" s="133"/>
      <c r="G344" s="134"/>
      <c r="H344" s="120"/>
      <c r="I344" s="120"/>
      <c r="J344" s="135"/>
      <c r="K344" s="134"/>
      <c r="L344" s="116"/>
      <c r="M344" s="116"/>
      <c r="N344" s="136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</row>
    <row r="345" spans="2:32" ht="22.5" customHeight="1">
      <c r="B345" s="64"/>
      <c r="C345" s="64"/>
      <c r="D345" s="64"/>
      <c r="E345" s="64"/>
      <c r="F345" s="133"/>
      <c r="G345" s="134"/>
      <c r="H345" s="117"/>
      <c r="I345" s="117"/>
      <c r="J345" s="135"/>
      <c r="K345" s="134"/>
      <c r="L345" s="116"/>
      <c r="M345" s="116"/>
      <c r="N345" s="136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</row>
    <row r="346" spans="2:32" ht="22.5" customHeight="1">
      <c r="B346" s="64"/>
      <c r="C346" s="64"/>
      <c r="D346" s="64"/>
      <c r="E346" s="64"/>
      <c r="F346" s="133"/>
      <c r="G346" s="134"/>
      <c r="H346" s="120"/>
      <c r="I346" s="120"/>
      <c r="J346" s="135"/>
      <c r="K346" s="134"/>
      <c r="L346" s="116"/>
      <c r="M346" s="116"/>
      <c r="N346" s="136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</row>
    <row r="347" spans="2:32" ht="22.5" customHeight="1">
      <c r="B347" s="64"/>
      <c r="C347" s="64"/>
      <c r="D347" s="64"/>
      <c r="E347" s="64"/>
      <c r="F347" s="133"/>
      <c r="G347" s="134"/>
      <c r="H347" s="117"/>
      <c r="I347" s="117"/>
      <c r="J347" s="135"/>
      <c r="K347" s="134"/>
      <c r="L347" s="116"/>
      <c r="M347" s="116"/>
      <c r="N347" s="136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</row>
    <row r="348" spans="2:32" ht="22.5" customHeight="1">
      <c r="B348" s="64"/>
      <c r="C348" s="64"/>
      <c r="D348" s="64"/>
      <c r="E348" s="64"/>
      <c r="F348" s="133"/>
      <c r="G348" s="134"/>
      <c r="H348" s="117"/>
      <c r="I348" s="117"/>
      <c r="J348" s="135"/>
      <c r="K348" s="134"/>
      <c r="L348" s="116"/>
      <c r="M348" s="116"/>
      <c r="N348" s="136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</row>
    <row r="349" spans="2:32" ht="22.5" customHeight="1">
      <c r="B349" s="64"/>
      <c r="C349" s="64"/>
      <c r="D349" s="64"/>
      <c r="E349" s="64"/>
      <c r="F349" s="133"/>
      <c r="G349" s="134"/>
      <c r="H349" s="117"/>
      <c r="I349" s="117"/>
      <c r="J349" s="135"/>
      <c r="K349" s="134"/>
      <c r="L349" s="116"/>
      <c r="M349" s="116"/>
      <c r="N349" s="136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</row>
    <row r="350" spans="2:32" ht="22.5" customHeight="1">
      <c r="B350" s="64"/>
      <c r="C350" s="64"/>
      <c r="D350" s="64"/>
      <c r="E350" s="64"/>
      <c r="F350" s="133"/>
      <c r="G350" s="134"/>
      <c r="H350" s="117"/>
      <c r="I350" s="117"/>
      <c r="J350" s="135"/>
      <c r="K350" s="134"/>
      <c r="L350" s="116"/>
      <c r="M350" s="116"/>
      <c r="N350" s="136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</row>
    <row r="351" spans="2:32" ht="22.5" customHeight="1">
      <c r="B351" s="64"/>
      <c r="C351" s="64"/>
      <c r="D351" s="64"/>
      <c r="E351" s="64"/>
      <c r="F351" s="133"/>
      <c r="G351" s="134"/>
      <c r="H351" s="117"/>
      <c r="I351" s="117"/>
      <c r="J351" s="135"/>
      <c r="K351" s="134"/>
      <c r="L351" s="116"/>
      <c r="M351" s="116"/>
      <c r="N351" s="136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</row>
    <row r="352" spans="2:32" ht="22.5" customHeight="1">
      <c r="B352" s="64"/>
      <c r="C352" s="64"/>
      <c r="D352" s="64"/>
      <c r="E352" s="64"/>
      <c r="F352" s="133"/>
      <c r="G352" s="134"/>
      <c r="H352" s="117"/>
      <c r="I352" s="117"/>
      <c r="J352" s="135"/>
      <c r="K352" s="134"/>
      <c r="L352" s="116"/>
      <c r="M352" s="116"/>
      <c r="N352" s="136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</row>
    <row r="353" spans="2:32" ht="22.5" customHeight="1">
      <c r="B353" s="64"/>
      <c r="C353" s="64"/>
      <c r="D353" s="64"/>
      <c r="E353" s="64"/>
      <c r="F353" s="133"/>
      <c r="G353" s="134"/>
      <c r="H353" s="117"/>
      <c r="I353" s="117"/>
      <c r="J353" s="135"/>
      <c r="K353" s="134"/>
      <c r="L353" s="116"/>
      <c r="M353" s="116"/>
      <c r="N353" s="136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</row>
    <row r="354" spans="2:32" ht="22.5" customHeight="1">
      <c r="B354" s="64"/>
      <c r="C354" s="64"/>
      <c r="D354" s="64"/>
      <c r="E354" s="64"/>
      <c r="F354" s="133"/>
      <c r="G354" s="134"/>
      <c r="H354" s="117"/>
      <c r="I354" s="117"/>
      <c r="J354" s="135"/>
      <c r="K354" s="134"/>
      <c r="L354" s="116"/>
      <c r="M354" s="116"/>
      <c r="N354" s="136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</row>
    <row r="355" spans="2:32" ht="22.5" customHeight="1">
      <c r="B355" s="64"/>
      <c r="C355" s="64"/>
      <c r="D355" s="64"/>
      <c r="E355" s="64"/>
      <c r="F355" s="133"/>
      <c r="G355" s="134"/>
      <c r="H355" s="117"/>
      <c r="I355" s="117"/>
      <c r="J355" s="135"/>
      <c r="K355" s="134"/>
      <c r="L355" s="116"/>
      <c r="M355" s="116"/>
      <c r="N355" s="136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</row>
    <row r="356" spans="2:32" ht="22.5" customHeight="1">
      <c r="B356" s="64"/>
      <c r="C356" s="64"/>
      <c r="D356" s="64"/>
      <c r="E356" s="64"/>
      <c r="F356" s="133"/>
      <c r="G356" s="134"/>
      <c r="H356" s="117"/>
      <c r="I356" s="117"/>
      <c r="J356" s="135"/>
      <c r="K356" s="134"/>
      <c r="L356" s="116"/>
      <c r="M356" s="116"/>
      <c r="N356" s="136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</row>
    <row r="357" spans="2:32" ht="22.5" customHeight="1">
      <c r="B357" s="64"/>
      <c r="C357" s="64"/>
      <c r="D357" s="64"/>
      <c r="E357" s="64"/>
      <c r="F357" s="133"/>
      <c r="G357" s="134"/>
      <c r="H357" s="117"/>
      <c r="I357" s="117"/>
      <c r="J357" s="135"/>
      <c r="K357" s="134"/>
      <c r="L357" s="116"/>
      <c r="M357" s="116"/>
      <c r="N357" s="136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</row>
    <row r="358" spans="2:32" ht="22.5" customHeight="1">
      <c r="B358" s="64"/>
      <c r="C358" s="64"/>
      <c r="D358" s="64"/>
      <c r="E358" s="64"/>
      <c r="F358" s="133"/>
      <c r="G358" s="134"/>
      <c r="H358" s="117"/>
      <c r="I358" s="117"/>
      <c r="J358" s="135"/>
      <c r="K358" s="134"/>
      <c r="L358" s="116"/>
      <c r="M358" s="116"/>
      <c r="N358" s="136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</row>
    <row r="359" spans="2:32" ht="22.5" customHeight="1">
      <c r="B359" s="64"/>
      <c r="C359" s="64"/>
      <c r="D359" s="64"/>
      <c r="E359" s="64"/>
      <c r="F359" s="133"/>
      <c r="G359" s="134"/>
      <c r="H359" s="117"/>
      <c r="I359" s="117"/>
      <c r="J359" s="135"/>
      <c r="K359" s="134"/>
      <c r="L359" s="116"/>
      <c r="M359" s="116"/>
      <c r="N359" s="136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</row>
    <row r="360" spans="2:32" ht="19">
      <c r="B360" s="64"/>
      <c r="C360" s="64"/>
      <c r="D360" s="64"/>
      <c r="E360" s="64"/>
      <c r="F360" s="133"/>
      <c r="G360" s="134"/>
      <c r="H360" s="117"/>
      <c r="I360" s="117"/>
      <c r="J360" s="135"/>
      <c r="K360" s="134"/>
      <c r="L360" s="116"/>
      <c r="M360" s="116"/>
      <c r="N360" s="136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</row>
    <row r="361" spans="2:32" ht="19">
      <c r="B361" s="64"/>
      <c r="C361" s="64"/>
      <c r="D361" s="64"/>
      <c r="E361" s="64"/>
      <c r="F361" s="133"/>
      <c r="G361" s="134"/>
      <c r="H361" s="117"/>
      <c r="I361" s="117"/>
      <c r="J361" s="135"/>
      <c r="K361" s="134"/>
      <c r="L361" s="116"/>
      <c r="M361" s="116"/>
      <c r="N361" s="136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</row>
    <row r="362" spans="2:32" ht="19">
      <c r="B362" s="64"/>
      <c r="C362" s="64"/>
      <c r="D362" s="64"/>
      <c r="E362" s="64"/>
      <c r="F362" s="133"/>
      <c r="G362" s="134"/>
      <c r="H362" s="117"/>
      <c r="I362" s="117"/>
      <c r="J362" s="135"/>
      <c r="K362" s="134"/>
      <c r="L362" s="116"/>
      <c r="M362" s="116"/>
      <c r="N362" s="136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</row>
    <row r="363" spans="2:32" ht="19">
      <c r="B363" s="64"/>
      <c r="C363" s="64"/>
      <c r="D363" s="64"/>
      <c r="E363" s="64"/>
      <c r="F363" s="133"/>
      <c r="G363" s="134"/>
      <c r="H363" s="117"/>
      <c r="I363" s="117"/>
      <c r="J363" s="135"/>
      <c r="K363" s="134"/>
      <c r="L363" s="116"/>
      <c r="M363" s="116"/>
      <c r="N363" s="136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</row>
    <row r="364" spans="2:32" ht="22.5" customHeight="1">
      <c r="B364" s="64"/>
      <c r="C364" s="64"/>
      <c r="D364" s="64"/>
      <c r="E364" s="64"/>
      <c r="F364" s="133"/>
      <c r="G364" s="134"/>
      <c r="H364" s="117"/>
      <c r="I364" s="117"/>
      <c r="J364" s="135"/>
      <c r="K364" s="134"/>
      <c r="L364" s="116"/>
      <c r="M364" s="116"/>
      <c r="N364" s="136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</row>
    <row r="365" spans="2:32" ht="22.5" customHeight="1">
      <c r="B365" s="64"/>
      <c r="C365" s="64"/>
      <c r="D365" s="64"/>
      <c r="E365" s="64"/>
      <c r="F365" s="133"/>
      <c r="G365" s="134"/>
      <c r="H365" s="117"/>
      <c r="I365" s="117"/>
      <c r="J365" s="135"/>
      <c r="K365" s="134"/>
      <c r="L365" s="116"/>
      <c r="M365" s="116"/>
      <c r="N365" s="136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</row>
    <row r="366" spans="2:32" ht="22.5" customHeight="1">
      <c r="B366" s="64"/>
      <c r="C366" s="64"/>
      <c r="D366" s="64"/>
      <c r="E366" s="64"/>
      <c r="F366" s="133"/>
      <c r="G366" s="134"/>
      <c r="H366" s="117"/>
      <c r="I366" s="117"/>
      <c r="J366" s="135"/>
      <c r="K366" s="134"/>
      <c r="L366" s="116"/>
      <c r="M366" s="116"/>
      <c r="N366" s="136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</row>
    <row r="367" spans="2:32" ht="19">
      <c r="B367" s="64"/>
      <c r="C367" s="64"/>
      <c r="D367" s="64"/>
      <c r="E367" s="64"/>
      <c r="F367" s="133"/>
      <c r="G367" s="134"/>
      <c r="H367" s="117"/>
      <c r="I367" s="117"/>
      <c r="J367" s="135"/>
      <c r="K367" s="134"/>
      <c r="L367" s="116"/>
      <c r="M367" s="116"/>
      <c r="N367" s="136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</row>
    <row r="368" spans="2:32" ht="19">
      <c r="B368" s="64"/>
      <c r="C368" s="64"/>
      <c r="D368" s="64"/>
      <c r="E368" s="64"/>
      <c r="F368" s="133"/>
      <c r="G368" s="134"/>
      <c r="H368" s="117"/>
      <c r="I368" s="117"/>
      <c r="J368" s="135"/>
      <c r="K368" s="134"/>
      <c r="L368" s="116"/>
      <c r="M368" s="116"/>
      <c r="N368" s="136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</row>
    <row r="369" spans="2:32" ht="19">
      <c r="B369" s="64"/>
      <c r="C369" s="64"/>
      <c r="D369" s="64"/>
      <c r="E369" s="64"/>
      <c r="F369" s="133"/>
      <c r="G369" s="134"/>
      <c r="H369" s="117"/>
      <c r="I369" s="117"/>
      <c r="J369" s="135"/>
      <c r="K369" s="134"/>
      <c r="L369" s="116"/>
      <c r="M369" s="116"/>
      <c r="N369" s="136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</row>
    <row r="370" spans="2:32" ht="19">
      <c r="B370" s="64"/>
      <c r="C370" s="64"/>
      <c r="D370" s="64"/>
      <c r="E370" s="64"/>
      <c r="F370" s="133"/>
      <c r="G370" s="134"/>
      <c r="H370" s="135"/>
      <c r="I370" s="135"/>
      <c r="J370" s="135"/>
      <c r="K370" s="134"/>
      <c r="L370" s="134"/>
      <c r="M370" s="134"/>
      <c r="N370" s="136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</row>
    <row r="371" spans="2:32" ht="19">
      <c r="B371" s="64"/>
      <c r="C371" s="64"/>
      <c r="D371" s="64"/>
      <c r="E371" s="64"/>
      <c r="F371" s="133"/>
      <c r="G371" s="134"/>
      <c r="H371" s="135"/>
      <c r="I371" s="135"/>
      <c r="J371" s="135"/>
      <c r="K371" s="134"/>
      <c r="L371" s="134"/>
      <c r="M371" s="134"/>
      <c r="N371" s="136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</row>
    <row r="372" spans="2:32" ht="19">
      <c r="B372" s="64"/>
      <c r="C372" s="64"/>
      <c r="D372" s="64"/>
      <c r="E372" s="64"/>
      <c r="F372" s="133"/>
      <c r="G372" s="134"/>
      <c r="H372" s="135"/>
      <c r="I372" s="135"/>
      <c r="J372" s="135"/>
      <c r="K372" s="134"/>
      <c r="L372" s="134"/>
      <c r="M372" s="134"/>
      <c r="N372" s="136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</row>
    <row r="373" spans="2:32" ht="19">
      <c r="B373" s="64"/>
      <c r="C373" s="64"/>
      <c r="D373" s="64"/>
      <c r="E373" s="64"/>
      <c r="F373" s="133"/>
      <c r="G373" s="134"/>
      <c r="H373" s="135"/>
      <c r="I373" s="135"/>
      <c r="J373" s="135"/>
      <c r="K373" s="134"/>
      <c r="L373" s="134"/>
      <c r="M373" s="134"/>
      <c r="N373" s="136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</row>
    <row r="374" spans="2:32" ht="19">
      <c r="B374" s="64"/>
      <c r="C374" s="64"/>
      <c r="D374" s="64"/>
      <c r="E374" s="64"/>
      <c r="F374" s="133"/>
      <c r="G374" s="134"/>
      <c r="H374" s="135"/>
      <c r="I374" s="135"/>
      <c r="J374" s="135"/>
      <c r="K374" s="134"/>
      <c r="L374" s="134"/>
      <c r="M374" s="134"/>
      <c r="N374" s="141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</row>
    <row r="375" spans="2:32" ht="19">
      <c r="B375" s="64"/>
      <c r="C375" s="64"/>
      <c r="D375" s="64"/>
      <c r="E375" s="64"/>
      <c r="F375" s="133"/>
      <c r="G375" s="134"/>
      <c r="H375" s="135"/>
      <c r="I375" s="135"/>
      <c r="J375" s="135"/>
      <c r="K375" s="134"/>
      <c r="L375" s="134"/>
      <c r="M375" s="134"/>
      <c r="N375" s="126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</row>
    <row r="376" spans="2:32" ht="19">
      <c r="B376" s="64"/>
      <c r="C376" s="64"/>
      <c r="D376" s="64"/>
      <c r="E376" s="64"/>
      <c r="F376" s="133"/>
      <c r="G376" s="134"/>
      <c r="H376" s="135"/>
      <c r="I376" s="135"/>
      <c r="J376" s="135"/>
      <c r="K376" s="134"/>
      <c r="L376" s="134"/>
      <c r="M376" s="134"/>
      <c r="N376" s="141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</row>
    <row r="377" spans="2:32" ht="19">
      <c r="B377" s="64"/>
      <c r="C377" s="64"/>
      <c r="D377" s="64"/>
      <c r="E377" s="64"/>
      <c r="F377" s="133"/>
      <c r="G377" s="134"/>
      <c r="H377" s="135"/>
      <c r="I377" s="135"/>
      <c r="J377" s="135"/>
      <c r="K377" s="118"/>
      <c r="L377" s="118"/>
      <c r="M377" s="134"/>
      <c r="N377" s="126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</row>
    <row r="378" spans="2:32" ht="19">
      <c r="B378" s="64"/>
      <c r="C378" s="64"/>
      <c r="D378" s="64"/>
      <c r="E378" s="64"/>
      <c r="F378" s="133"/>
      <c r="G378" s="134"/>
      <c r="H378" s="135"/>
      <c r="I378" s="135"/>
      <c r="J378" s="135"/>
      <c r="K378" s="134"/>
      <c r="L378" s="134"/>
      <c r="M378" s="134"/>
      <c r="N378" s="141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</row>
    <row r="379" spans="2:32" ht="19">
      <c r="B379" s="64"/>
      <c r="C379" s="64"/>
      <c r="D379" s="64"/>
      <c r="E379" s="64"/>
      <c r="F379" s="133"/>
      <c r="G379" s="134"/>
      <c r="H379" s="135"/>
      <c r="I379" s="135"/>
      <c r="J379" s="135"/>
      <c r="K379" s="134"/>
      <c r="L379" s="134"/>
      <c r="M379" s="118"/>
      <c r="N379" s="119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</row>
    <row r="380" spans="2:32" ht="19">
      <c r="B380" s="64"/>
      <c r="C380" s="64"/>
      <c r="D380" s="64"/>
      <c r="E380" s="64"/>
      <c r="F380" s="133"/>
      <c r="G380" s="134"/>
      <c r="H380" s="135"/>
      <c r="I380" s="122"/>
      <c r="J380" s="135"/>
      <c r="K380" s="116"/>
      <c r="L380" s="116"/>
      <c r="M380" s="116"/>
      <c r="N380" s="126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</row>
    <row r="381" spans="2:32" ht="19">
      <c r="B381" s="64"/>
      <c r="C381" s="64"/>
      <c r="D381" s="64"/>
      <c r="E381" s="64"/>
      <c r="F381" s="133"/>
      <c r="G381" s="134"/>
      <c r="H381" s="117"/>
      <c r="I381" s="117"/>
      <c r="J381" s="135"/>
      <c r="K381" s="116"/>
      <c r="L381" s="116"/>
      <c r="M381" s="116"/>
      <c r="N381" s="141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</row>
    <row r="382" spans="2:32" ht="19">
      <c r="B382" s="64"/>
      <c r="C382" s="64"/>
      <c r="D382" s="64"/>
      <c r="E382" s="64"/>
      <c r="F382" s="133"/>
      <c r="G382" s="134"/>
      <c r="H382" s="139"/>
      <c r="I382" s="117"/>
      <c r="J382" s="135"/>
      <c r="K382" s="116"/>
      <c r="L382" s="116"/>
      <c r="M382" s="116"/>
      <c r="N382" s="141"/>
      <c r="O382" s="1"/>
      <c r="P382" s="1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</row>
    <row r="383" spans="2:32" ht="19">
      <c r="B383" s="64"/>
      <c r="C383" s="64"/>
      <c r="D383" s="64"/>
      <c r="E383" s="64"/>
      <c r="F383" s="133"/>
      <c r="G383" s="134"/>
      <c r="H383" s="117"/>
      <c r="I383" s="117"/>
      <c r="J383" s="135"/>
      <c r="K383" s="116"/>
      <c r="L383" s="116"/>
      <c r="M383" s="116"/>
      <c r="N383" s="141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</row>
    <row r="384" spans="2:32" ht="19">
      <c r="B384" s="64"/>
      <c r="C384" s="64"/>
      <c r="D384" s="64"/>
      <c r="E384" s="64"/>
      <c r="F384" s="133"/>
      <c r="G384" s="134"/>
      <c r="H384" s="117"/>
      <c r="I384" s="117"/>
      <c r="J384" s="135"/>
      <c r="K384" s="116"/>
      <c r="L384" s="116"/>
      <c r="M384" s="116"/>
      <c r="N384" s="141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</row>
    <row r="385" spans="2:32" ht="19">
      <c r="B385" s="64"/>
      <c r="C385" s="64"/>
      <c r="D385" s="64"/>
      <c r="E385" s="64"/>
      <c r="F385" s="133"/>
      <c r="G385" s="134"/>
      <c r="H385" s="124"/>
      <c r="I385" s="124"/>
      <c r="J385" s="135"/>
      <c r="K385" s="116"/>
      <c r="L385" s="116"/>
      <c r="M385" s="116"/>
      <c r="N385" s="141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</row>
    <row r="386" spans="2:32" ht="19">
      <c r="B386" s="64"/>
      <c r="C386" s="64"/>
      <c r="D386" s="64"/>
      <c r="E386" s="64"/>
      <c r="F386" s="133"/>
      <c r="G386" s="134"/>
      <c r="H386" s="117"/>
      <c r="I386" s="117"/>
      <c r="J386" s="135"/>
      <c r="K386" s="116"/>
      <c r="L386" s="116"/>
      <c r="M386" s="116"/>
      <c r="N386" s="141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</row>
    <row r="387" spans="2:32" ht="19">
      <c r="B387" s="64"/>
      <c r="C387" s="64"/>
      <c r="D387" s="64"/>
      <c r="E387" s="64"/>
      <c r="F387" s="133"/>
      <c r="G387" s="134"/>
      <c r="H387" s="117"/>
      <c r="I387" s="117"/>
      <c r="J387" s="135"/>
      <c r="K387" s="116"/>
      <c r="L387" s="116"/>
      <c r="M387" s="116"/>
      <c r="N387" s="141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</row>
    <row r="388" spans="2:32" ht="19">
      <c r="B388" s="64"/>
      <c r="C388" s="64"/>
      <c r="D388" s="64"/>
      <c r="E388" s="64"/>
      <c r="F388" s="133"/>
      <c r="G388" s="134"/>
      <c r="H388" s="117"/>
      <c r="I388" s="117"/>
      <c r="J388" s="135"/>
      <c r="K388" s="116"/>
      <c r="L388" s="116"/>
      <c r="M388" s="116"/>
      <c r="N388" s="141"/>
      <c r="O388" s="1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</row>
    <row r="389" spans="2:32" ht="19">
      <c r="B389" s="64"/>
      <c r="C389" s="64"/>
      <c r="D389" s="64"/>
      <c r="E389" s="64"/>
      <c r="F389" s="133"/>
      <c r="G389" s="134"/>
      <c r="H389" s="117"/>
      <c r="I389" s="117"/>
      <c r="J389" s="135"/>
      <c r="K389" s="116"/>
      <c r="L389" s="116"/>
      <c r="M389" s="116"/>
      <c r="N389" s="141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</row>
    <row r="390" spans="2:32" ht="19">
      <c r="B390" s="64"/>
      <c r="C390" s="64"/>
      <c r="D390" s="64"/>
      <c r="E390" s="64"/>
      <c r="F390" s="133"/>
      <c r="G390" s="134"/>
      <c r="H390" s="117"/>
      <c r="I390" s="117"/>
      <c r="J390" s="135"/>
      <c r="K390" s="116"/>
      <c r="L390" s="116"/>
      <c r="M390" s="116"/>
      <c r="N390" s="141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</row>
    <row r="391" spans="2:32" ht="19">
      <c r="B391" s="64"/>
      <c r="C391" s="64"/>
      <c r="D391" s="64"/>
      <c r="E391" s="64"/>
      <c r="F391" s="133"/>
      <c r="G391" s="134"/>
      <c r="H391" s="117"/>
      <c r="I391" s="117"/>
      <c r="J391" s="135"/>
      <c r="K391" s="116"/>
      <c r="L391" s="116"/>
      <c r="M391" s="116"/>
      <c r="N391" s="141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</row>
    <row r="392" spans="2:32" ht="19">
      <c r="B392" s="64"/>
      <c r="C392" s="64"/>
      <c r="D392" s="64"/>
      <c r="E392" s="64"/>
      <c r="F392" s="133"/>
      <c r="G392" s="134"/>
      <c r="H392" s="117"/>
      <c r="I392" s="117"/>
      <c r="J392" s="135"/>
      <c r="K392" s="116"/>
      <c r="L392" s="116"/>
      <c r="M392" s="116"/>
      <c r="N392" s="141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</row>
    <row r="393" spans="2:32" ht="19">
      <c r="B393" s="64"/>
      <c r="C393" s="64"/>
      <c r="D393" s="64"/>
      <c r="E393" s="64"/>
      <c r="F393" s="133"/>
      <c r="G393" s="134"/>
      <c r="H393" s="117"/>
      <c r="I393" s="117"/>
      <c r="J393" s="135"/>
      <c r="K393" s="116"/>
      <c r="L393" s="116"/>
      <c r="M393" s="116"/>
      <c r="N393" s="141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</row>
    <row r="394" spans="2:32" ht="19">
      <c r="B394" s="64"/>
      <c r="C394" s="64"/>
      <c r="D394" s="64"/>
      <c r="E394" s="64"/>
      <c r="F394" s="133"/>
      <c r="G394" s="134"/>
      <c r="H394" s="117"/>
      <c r="I394" s="117"/>
      <c r="J394" s="135"/>
      <c r="K394" s="116"/>
      <c r="L394" s="116"/>
      <c r="M394" s="116"/>
      <c r="N394" s="141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</row>
    <row r="395" spans="2:32" ht="19">
      <c r="B395" s="64"/>
      <c r="C395" s="64"/>
      <c r="D395" s="64"/>
      <c r="E395" s="64"/>
      <c r="F395" s="133"/>
      <c r="G395" s="134"/>
      <c r="H395" s="117"/>
      <c r="I395" s="117"/>
      <c r="J395" s="135"/>
      <c r="K395" s="116"/>
      <c r="L395" s="116"/>
      <c r="M395" s="116"/>
      <c r="N395" s="141"/>
      <c r="O395" s="142"/>
      <c r="P395" s="1"/>
      <c r="Q395" s="1"/>
      <c r="R395" s="1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</row>
    <row r="396" spans="2:32" ht="19">
      <c r="B396" s="64"/>
      <c r="C396" s="64"/>
      <c r="D396" s="64"/>
      <c r="E396" s="64"/>
      <c r="F396" s="133"/>
      <c r="G396" s="134"/>
      <c r="H396" s="117"/>
      <c r="I396" s="117"/>
      <c r="J396" s="135"/>
      <c r="K396" s="116"/>
      <c r="L396" s="116"/>
      <c r="M396" s="116"/>
      <c r="N396" s="141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</row>
    <row r="397" spans="2:32" ht="19">
      <c r="B397" s="64"/>
      <c r="C397" s="64"/>
      <c r="D397" s="64"/>
      <c r="E397" s="64"/>
      <c r="F397" s="133"/>
      <c r="G397" s="134"/>
      <c r="H397" s="117"/>
      <c r="I397" s="117"/>
      <c r="J397" s="135"/>
      <c r="K397" s="116"/>
      <c r="L397" s="116"/>
      <c r="M397" s="116"/>
      <c r="N397" s="141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</row>
    <row r="398" spans="2:32" ht="19">
      <c r="B398" s="64"/>
      <c r="C398" s="64"/>
      <c r="D398" s="64"/>
      <c r="E398" s="64"/>
      <c r="F398" s="133"/>
      <c r="G398" s="134"/>
      <c r="H398" s="117"/>
      <c r="I398" s="117"/>
      <c r="J398" s="135"/>
      <c r="K398" s="116"/>
      <c r="L398" s="116"/>
      <c r="M398" s="116"/>
      <c r="N398" s="141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</row>
    <row r="399" spans="2:32" ht="19">
      <c r="B399" s="64"/>
      <c r="C399" s="64"/>
      <c r="D399" s="64"/>
      <c r="E399" s="64"/>
      <c r="F399" s="133"/>
      <c r="G399" s="134"/>
      <c r="H399" s="117"/>
      <c r="I399" s="117"/>
      <c r="J399" s="135"/>
      <c r="K399" s="116"/>
      <c r="L399" s="116"/>
      <c r="M399" s="116"/>
      <c r="N399" s="141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</row>
    <row r="400" spans="2:32" ht="19">
      <c r="B400" s="64"/>
      <c r="C400" s="64"/>
      <c r="D400" s="64"/>
      <c r="E400" s="64"/>
      <c r="F400" s="133"/>
      <c r="G400" s="134"/>
      <c r="H400" s="117"/>
      <c r="I400" s="117"/>
      <c r="J400" s="135"/>
      <c r="K400" s="116"/>
      <c r="L400" s="116"/>
      <c r="M400" s="116"/>
      <c r="N400" s="141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</row>
    <row r="401" spans="2:32" ht="19">
      <c r="B401" s="64"/>
      <c r="C401" s="64"/>
      <c r="D401" s="64"/>
      <c r="E401" s="64"/>
      <c r="F401" s="133"/>
      <c r="G401" s="134"/>
      <c r="H401" s="117"/>
      <c r="I401" s="117"/>
      <c r="J401" s="135"/>
      <c r="K401" s="116"/>
      <c r="L401" s="116"/>
      <c r="M401" s="116"/>
      <c r="N401" s="141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</row>
    <row r="402" spans="2:32" ht="19">
      <c r="B402" s="64"/>
      <c r="C402" s="64"/>
      <c r="D402" s="64"/>
      <c r="E402" s="64"/>
      <c r="F402" s="133"/>
      <c r="G402" s="134"/>
      <c r="H402" s="117"/>
      <c r="I402" s="117"/>
      <c r="J402" s="135"/>
      <c r="K402" s="116"/>
      <c r="L402" s="116"/>
      <c r="M402" s="116"/>
      <c r="N402" s="141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</row>
    <row r="403" spans="2:32" ht="19">
      <c r="B403" s="64"/>
      <c r="C403" s="64"/>
      <c r="D403" s="64"/>
      <c r="E403" s="64"/>
      <c r="F403" s="133"/>
      <c r="G403" s="134"/>
      <c r="H403" s="117"/>
      <c r="I403" s="117"/>
      <c r="J403" s="135"/>
      <c r="K403" s="116"/>
      <c r="L403" s="116"/>
      <c r="M403" s="116"/>
      <c r="N403" s="141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</row>
    <row r="404" spans="2:32" ht="19">
      <c r="B404" s="64"/>
      <c r="C404" s="64"/>
      <c r="D404" s="64"/>
      <c r="E404" s="64"/>
      <c r="F404" s="133"/>
      <c r="G404" s="134"/>
      <c r="H404" s="117"/>
      <c r="I404" s="117"/>
      <c r="J404" s="135"/>
      <c r="K404" s="116"/>
      <c r="L404" s="116"/>
      <c r="M404" s="116"/>
      <c r="N404" s="141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</row>
    <row r="405" spans="2:32" ht="19">
      <c r="B405" s="64"/>
      <c r="C405" s="64"/>
      <c r="D405" s="64"/>
      <c r="E405" s="64"/>
      <c r="F405" s="133"/>
      <c r="G405" s="134"/>
      <c r="H405" s="117"/>
      <c r="I405" s="117"/>
      <c r="J405" s="135"/>
      <c r="K405" s="116"/>
      <c r="L405" s="116"/>
      <c r="M405" s="116"/>
      <c r="N405" s="141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</row>
    <row r="406" spans="2:32" ht="19">
      <c r="B406" s="64"/>
      <c r="C406" s="64"/>
      <c r="D406" s="64"/>
      <c r="E406" s="64"/>
      <c r="F406" s="133"/>
      <c r="G406" s="134"/>
      <c r="H406" s="117"/>
      <c r="I406" s="117"/>
      <c r="J406" s="135"/>
      <c r="K406" s="116"/>
      <c r="L406" s="116"/>
      <c r="M406" s="116"/>
      <c r="N406" s="141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</row>
    <row r="407" spans="2:32" ht="19">
      <c r="B407" s="64"/>
      <c r="C407" s="64"/>
      <c r="D407" s="64"/>
      <c r="E407" s="64"/>
      <c r="F407" s="133"/>
      <c r="G407" s="134"/>
      <c r="H407" s="117"/>
      <c r="I407" s="117"/>
      <c r="J407" s="135"/>
      <c r="K407" s="116"/>
      <c r="L407" s="116"/>
      <c r="M407" s="116"/>
      <c r="N407" s="141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</row>
    <row r="408" spans="2:32" ht="19">
      <c r="B408" s="64"/>
      <c r="C408" s="64"/>
      <c r="D408" s="64"/>
      <c r="E408" s="64"/>
      <c r="F408" s="133"/>
      <c r="G408" s="134"/>
      <c r="H408" s="117"/>
      <c r="I408" s="117"/>
      <c r="J408" s="135"/>
      <c r="K408" s="116"/>
      <c r="L408" s="116"/>
      <c r="M408" s="116"/>
      <c r="N408" s="141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</row>
    <row r="409" spans="2:32" ht="19">
      <c r="B409" s="64"/>
      <c r="C409" s="64"/>
      <c r="D409" s="64"/>
      <c r="E409" s="64"/>
      <c r="F409" s="133"/>
      <c r="G409" s="134"/>
      <c r="H409" s="117"/>
      <c r="I409" s="117"/>
      <c r="J409" s="135"/>
      <c r="K409" s="116"/>
      <c r="L409" s="116"/>
      <c r="M409" s="116"/>
      <c r="N409" s="141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</row>
    <row r="410" spans="2:32" ht="19">
      <c r="B410" s="64"/>
      <c r="C410" s="64"/>
      <c r="D410" s="64"/>
      <c r="E410" s="64"/>
      <c r="F410" s="133"/>
      <c r="G410" s="134"/>
      <c r="H410" s="117"/>
      <c r="I410" s="117"/>
      <c r="J410" s="135"/>
      <c r="K410" s="116"/>
      <c r="L410" s="116"/>
      <c r="M410" s="116"/>
      <c r="N410" s="141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</row>
    <row r="411" spans="2:32" ht="19">
      <c r="B411" s="64"/>
      <c r="C411" s="64"/>
      <c r="D411" s="64"/>
      <c r="E411" s="64"/>
      <c r="F411" s="133"/>
      <c r="G411" s="134"/>
      <c r="H411" s="117"/>
      <c r="I411" s="117"/>
      <c r="J411" s="135"/>
      <c r="K411" s="116"/>
      <c r="L411" s="116"/>
      <c r="M411" s="116"/>
      <c r="N411" s="141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</row>
    <row r="412" spans="2:32" ht="19">
      <c r="B412" s="64"/>
      <c r="C412" s="64"/>
      <c r="D412" s="64"/>
      <c r="E412" s="64"/>
      <c r="F412" s="133"/>
      <c r="G412" s="134"/>
      <c r="H412" s="117"/>
      <c r="I412" s="117"/>
      <c r="J412" s="135"/>
      <c r="K412" s="116"/>
      <c r="L412" s="116"/>
      <c r="M412" s="116"/>
      <c r="N412" s="141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</row>
    <row r="413" spans="2:32" ht="19">
      <c r="B413" s="64"/>
      <c r="C413" s="64"/>
      <c r="D413" s="64"/>
      <c r="E413" s="64"/>
      <c r="F413" s="133"/>
      <c r="G413" s="134"/>
      <c r="H413" s="117"/>
      <c r="I413" s="117"/>
      <c r="J413" s="135"/>
      <c r="K413" s="116"/>
      <c r="L413" s="116"/>
      <c r="M413" s="116"/>
      <c r="N413" s="141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</row>
    <row r="414" spans="2:32" ht="19">
      <c r="B414" s="64"/>
      <c r="C414" s="64"/>
      <c r="D414" s="64"/>
      <c r="E414" s="64"/>
      <c r="F414" s="133"/>
      <c r="G414" s="134"/>
      <c r="H414" s="117"/>
      <c r="I414" s="117"/>
      <c r="J414" s="135"/>
      <c r="K414" s="116"/>
      <c r="L414" s="116"/>
      <c r="M414" s="116"/>
      <c r="N414" s="141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</row>
    <row r="415" spans="2:32" ht="19">
      <c r="B415" s="64"/>
      <c r="C415" s="64"/>
      <c r="D415" s="64"/>
      <c r="E415" s="64"/>
      <c r="F415" s="133"/>
      <c r="G415" s="134"/>
      <c r="H415" s="117"/>
      <c r="I415" s="117"/>
      <c r="J415" s="135"/>
      <c r="K415" s="116"/>
      <c r="L415" s="116"/>
      <c r="M415" s="116"/>
      <c r="N415" s="141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</row>
    <row r="416" spans="2:32" ht="19">
      <c r="B416" s="64"/>
      <c r="C416" s="64"/>
      <c r="D416" s="64"/>
      <c r="E416" s="64"/>
      <c r="F416" s="133"/>
      <c r="G416" s="134"/>
      <c r="H416" s="117"/>
      <c r="I416" s="117"/>
      <c r="J416" s="135"/>
      <c r="K416" s="116"/>
      <c r="L416" s="116"/>
      <c r="M416" s="116"/>
      <c r="N416" s="141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</row>
    <row r="417" spans="2:32" ht="19">
      <c r="B417" s="64"/>
      <c r="C417" s="64"/>
      <c r="D417" s="64"/>
      <c r="E417" s="64"/>
      <c r="F417" s="133"/>
      <c r="G417" s="134"/>
      <c r="H417" s="117"/>
      <c r="I417" s="117"/>
      <c r="J417" s="135"/>
      <c r="K417" s="116"/>
      <c r="L417" s="116"/>
      <c r="M417" s="116"/>
      <c r="N417" s="141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</row>
    <row r="418" spans="2:32" ht="19">
      <c r="B418" s="64"/>
      <c r="C418" s="64"/>
      <c r="D418" s="64"/>
      <c r="E418" s="64"/>
      <c r="F418" s="133"/>
      <c r="G418" s="134"/>
      <c r="H418" s="117"/>
      <c r="I418" s="117"/>
      <c r="J418" s="135"/>
      <c r="K418" s="116"/>
      <c r="L418" s="116"/>
      <c r="M418" s="116"/>
      <c r="N418" s="141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</row>
    <row r="419" spans="2:32" ht="19">
      <c r="B419" s="64"/>
      <c r="C419" s="64"/>
      <c r="D419" s="64"/>
      <c r="E419" s="64"/>
      <c r="F419" s="133"/>
      <c r="G419" s="134"/>
      <c r="H419" s="117"/>
      <c r="I419" s="117"/>
      <c r="J419" s="135"/>
      <c r="K419" s="116"/>
      <c r="L419" s="116"/>
      <c r="M419" s="116"/>
      <c r="N419" s="141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</row>
    <row r="420" spans="2:32" ht="19">
      <c r="B420" s="64"/>
      <c r="C420" s="64"/>
      <c r="D420" s="64"/>
      <c r="E420" s="64"/>
      <c r="F420" s="133"/>
      <c r="G420" s="134"/>
      <c r="H420" s="117"/>
      <c r="I420" s="117"/>
      <c r="J420" s="135"/>
      <c r="K420" s="116"/>
      <c r="L420" s="116"/>
      <c r="M420" s="116"/>
      <c r="N420" s="141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</row>
    <row r="421" spans="2:32" ht="19">
      <c r="B421" s="64"/>
      <c r="C421" s="64"/>
      <c r="D421" s="64"/>
      <c r="E421" s="64"/>
      <c r="F421" s="133"/>
      <c r="G421" s="134"/>
      <c r="H421" s="117"/>
      <c r="I421" s="117"/>
      <c r="J421" s="135"/>
      <c r="K421" s="116"/>
      <c r="L421" s="116"/>
      <c r="M421" s="116"/>
      <c r="N421" s="141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</row>
    <row r="422" spans="2:32" ht="19">
      <c r="B422" s="64"/>
      <c r="C422" s="64"/>
      <c r="D422" s="64"/>
      <c r="E422" s="64"/>
      <c r="F422" s="133"/>
      <c r="G422" s="134"/>
      <c r="H422" s="117"/>
      <c r="I422" s="117"/>
      <c r="J422" s="135"/>
      <c r="K422" s="116"/>
      <c r="L422" s="116"/>
      <c r="M422" s="116"/>
      <c r="N422" s="141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</row>
    <row r="423" spans="2:32" ht="19">
      <c r="B423" s="64"/>
      <c r="C423" s="64"/>
      <c r="D423" s="64"/>
      <c r="E423" s="64"/>
      <c r="F423" s="133"/>
      <c r="G423" s="134"/>
      <c r="H423" s="117"/>
      <c r="I423" s="117"/>
      <c r="J423" s="135"/>
      <c r="K423" s="116"/>
      <c r="L423" s="116"/>
      <c r="M423" s="116"/>
      <c r="N423" s="141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</row>
    <row r="424" spans="2:32" ht="19">
      <c r="B424" s="64"/>
      <c r="C424" s="64"/>
      <c r="D424" s="64"/>
      <c r="E424" s="64"/>
      <c r="F424" s="133"/>
      <c r="G424" s="134"/>
      <c r="H424" s="117"/>
      <c r="I424" s="117"/>
      <c r="J424" s="135"/>
      <c r="K424" s="116"/>
      <c r="L424" s="116"/>
      <c r="M424" s="116"/>
      <c r="N424" s="141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</row>
    <row r="425" spans="2:32" ht="19">
      <c r="B425" s="64"/>
      <c r="C425" s="64"/>
      <c r="D425" s="64"/>
      <c r="E425" s="64"/>
      <c r="F425" s="133"/>
      <c r="G425" s="134"/>
      <c r="H425" s="117"/>
      <c r="I425" s="117"/>
      <c r="J425" s="135"/>
      <c r="K425" s="116"/>
      <c r="L425" s="116"/>
      <c r="M425" s="116"/>
      <c r="N425" s="141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</row>
    <row r="426" spans="2:32" ht="19">
      <c r="B426" s="64"/>
      <c r="C426" s="64"/>
      <c r="D426" s="64"/>
      <c r="E426" s="64"/>
      <c r="F426" s="133"/>
      <c r="G426" s="134"/>
      <c r="H426" s="117"/>
      <c r="I426" s="117"/>
      <c r="J426" s="135"/>
      <c r="K426" s="116"/>
      <c r="L426" s="116"/>
      <c r="M426" s="116"/>
      <c r="N426" s="141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</row>
    <row r="427" spans="2:32" ht="19">
      <c r="B427" s="64"/>
      <c r="C427" s="64"/>
      <c r="D427" s="64"/>
      <c r="E427" s="64"/>
      <c r="F427" s="133"/>
      <c r="G427" s="134"/>
      <c r="H427" s="117"/>
      <c r="I427" s="117"/>
      <c r="J427" s="135"/>
      <c r="K427" s="116"/>
      <c r="L427" s="116"/>
      <c r="M427" s="116"/>
      <c r="N427" s="141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</row>
    <row r="428" spans="2:32" ht="19">
      <c r="B428" s="64"/>
      <c r="C428" s="64"/>
      <c r="D428" s="64"/>
      <c r="E428" s="64"/>
      <c r="F428" s="133"/>
      <c r="G428" s="134"/>
      <c r="H428" s="117"/>
      <c r="I428" s="117"/>
      <c r="J428" s="135"/>
      <c r="K428" s="116"/>
      <c r="L428" s="116"/>
      <c r="M428" s="116"/>
      <c r="N428" s="141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</row>
    <row r="429" spans="2:32" ht="19">
      <c r="B429" s="64"/>
      <c r="C429" s="64"/>
      <c r="D429" s="64"/>
      <c r="E429" s="64"/>
      <c r="F429" s="133"/>
      <c r="G429" s="134"/>
      <c r="H429" s="117"/>
      <c r="I429" s="117"/>
      <c r="J429" s="135"/>
      <c r="K429" s="116"/>
      <c r="L429" s="116"/>
      <c r="M429" s="116"/>
      <c r="N429" s="141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</row>
    <row r="430" spans="2:32" ht="19">
      <c r="B430" s="64"/>
      <c r="C430" s="64"/>
      <c r="D430" s="64"/>
      <c r="E430" s="64"/>
      <c r="F430" s="133"/>
      <c r="G430" s="134"/>
      <c r="H430" s="117"/>
      <c r="I430" s="117"/>
      <c r="J430" s="135"/>
      <c r="K430" s="116"/>
      <c r="L430" s="116"/>
      <c r="M430" s="116"/>
      <c r="N430" s="141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</row>
    <row r="431" spans="2:32" ht="19">
      <c r="B431" s="64"/>
      <c r="C431" s="64"/>
      <c r="D431" s="64"/>
      <c r="E431" s="64"/>
      <c r="F431" s="133"/>
      <c r="G431" s="134"/>
      <c r="H431" s="117"/>
      <c r="I431" s="117"/>
      <c r="J431" s="135"/>
      <c r="K431" s="116"/>
      <c r="L431" s="116"/>
      <c r="M431" s="116"/>
      <c r="N431" s="141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</row>
    <row r="432" spans="2:32" ht="19">
      <c r="B432" s="64"/>
      <c r="C432" s="64"/>
      <c r="D432" s="64"/>
      <c r="E432" s="64"/>
      <c r="F432" s="133"/>
      <c r="G432" s="134"/>
      <c r="H432" s="117"/>
      <c r="I432" s="117"/>
      <c r="J432" s="135"/>
      <c r="K432" s="116"/>
      <c r="L432" s="116"/>
      <c r="M432" s="116"/>
      <c r="N432" s="141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</row>
    <row r="433" spans="2:32" ht="19">
      <c r="B433" s="64"/>
      <c r="C433" s="64"/>
      <c r="D433" s="64"/>
      <c r="E433" s="64"/>
      <c r="F433" s="133"/>
      <c r="G433" s="134"/>
      <c r="H433" s="117"/>
      <c r="I433" s="117"/>
      <c r="J433" s="135"/>
      <c r="K433" s="116"/>
      <c r="L433" s="116"/>
      <c r="M433" s="116"/>
      <c r="N433" s="141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</row>
    <row r="434" spans="2:32" ht="19">
      <c r="B434" s="64"/>
      <c r="C434" s="64"/>
      <c r="D434" s="64"/>
      <c r="E434" s="64"/>
      <c r="F434" s="133"/>
      <c r="G434" s="134"/>
      <c r="H434" s="117"/>
      <c r="I434" s="117"/>
      <c r="J434" s="135"/>
      <c r="K434" s="116"/>
      <c r="L434" s="116"/>
      <c r="M434" s="116"/>
      <c r="N434" s="141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</row>
    <row r="435" spans="2:32" ht="19">
      <c r="B435" s="64"/>
      <c r="C435" s="64"/>
      <c r="D435" s="64"/>
      <c r="E435" s="64"/>
      <c r="F435" s="133"/>
      <c r="G435" s="134"/>
      <c r="H435" s="117"/>
      <c r="I435" s="117"/>
      <c r="J435" s="135"/>
      <c r="K435" s="116"/>
      <c r="L435" s="116"/>
      <c r="M435" s="116"/>
      <c r="N435" s="141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</row>
    <row r="436" spans="2:32" ht="19">
      <c r="B436" s="64"/>
      <c r="C436" s="64"/>
      <c r="D436" s="64"/>
      <c r="E436" s="64"/>
      <c r="F436" s="133"/>
      <c r="G436" s="134"/>
      <c r="H436" s="117"/>
      <c r="I436" s="117"/>
      <c r="J436" s="135"/>
      <c r="K436" s="116"/>
      <c r="L436" s="116"/>
      <c r="M436" s="116"/>
      <c r="N436" s="141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</row>
    <row r="437" spans="2:32" ht="19">
      <c r="B437" s="64"/>
      <c r="C437" s="64"/>
      <c r="D437" s="64"/>
      <c r="E437" s="64"/>
      <c r="F437" s="133"/>
      <c r="G437" s="134"/>
      <c r="H437" s="117"/>
      <c r="I437" s="117"/>
      <c r="J437" s="135"/>
      <c r="K437" s="116"/>
      <c r="L437" s="116"/>
      <c r="M437" s="116"/>
      <c r="N437" s="141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</row>
    <row r="438" spans="2:32" ht="19">
      <c r="B438" s="64"/>
      <c r="C438" s="64"/>
      <c r="D438" s="64"/>
      <c r="E438" s="64"/>
      <c r="F438" s="133"/>
      <c r="G438" s="134"/>
      <c r="H438" s="117"/>
      <c r="I438" s="117"/>
      <c r="J438" s="135"/>
      <c r="K438" s="116"/>
      <c r="L438" s="116"/>
      <c r="M438" s="116"/>
      <c r="N438" s="141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</row>
    <row r="439" spans="2:32" ht="19">
      <c r="B439" s="64"/>
      <c r="C439" s="64"/>
      <c r="D439" s="64"/>
      <c r="E439" s="64"/>
      <c r="F439" s="133"/>
      <c r="G439" s="134"/>
      <c r="H439" s="117"/>
      <c r="I439" s="117"/>
      <c r="J439" s="135"/>
      <c r="K439" s="116"/>
      <c r="L439" s="116"/>
      <c r="M439" s="116"/>
      <c r="N439" s="141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</row>
    <row r="440" spans="2:32" ht="19">
      <c r="B440" s="64"/>
      <c r="C440" s="64"/>
      <c r="D440" s="64"/>
      <c r="E440" s="64"/>
      <c r="F440" s="133"/>
      <c r="G440" s="134"/>
      <c r="H440" s="117"/>
      <c r="I440" s="117"/>
      <c r="J440" s="135"/>
      <c r="K440" s="116"/>
      <c r="L440" s="116"/>
      <c r="M440" s="116"/>
      <c r="N440" s="141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</row>
    <row r="441" spans="2:32" ht="19">
      <c r="B441" s="64"/>
      <c r="C441" s="64"/>
      <c r="D441" s="64"/>
      <c r="E441" s="64"/>
      <c r="F441" s="133"/>
      <c r="G441" s="134"/>
      <c r="H441" s="117"/>
      <c r="I441" s="117"/>
      <c r="J441" s="135"/>
      <c r="K441" s="116"/>
      <c r="L441" s="116"/>
      <c r="M441" s="116"/>
      <c r="N441" s="141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</row>
    <row r="442" spans="2:32" ht="19">
      <c r="B442" s="64"/>
      <c r="C442" s="64"/>
      <c r="D442" s="64"/>
      <c r="E442" s="64"/>
      <c r="F442" s="133"/>
      <c r="G442" s="134"/>
      <c r="H442" s="117"/>
      <c r="I442" s="117"/>
      <c r="J442" s="135"/>
      <c r="K442" s="116"/>
      <c r="L442" s="116"/>
      <c r="M442" s="116"/>
      <c r="N442" s="141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</row>
    <row r="443" spans="2:32" ht="19">
      <c r="B443" s="64"/>
      <c r="C443" s="64"/>
      <c r="D443" s="64"/>
      <c r="E443" s="64"/>
      <c r="F443" s="133"/>
      <c r="G443" s="134"/>
      <c r="H443" s="117"/>
      <c r="I443" s="117"/>
      <c r="J443" s="135"/>
      <c r="K443" s="116"/>
      <c r="L443" s="116"/>
      <c r="M443" s="116"/>
      <c r="N443" s="141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</row>
    <row r="444" spans="2:32" ht="19">
      <c r="B444" s="64"/>
      <c r="C444" s="64"/>
      <c r="D444" s="64"/>
      <c r="E444" s="64"/>
      <c r="F444" s="133"/>
      <c r="G444" s="134"/>
      <c r="H444" s="117"/>
      <c r="I444" s="117"/>
      <c r="J444" s="135"/>
      <c r="K444" s="116"/>
      <c r="L444" s="116"/>
      <c r="M444" s="116"/>
      <c r="N444" s="143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</row>
    <row r="445" spans="2:32" ht="19">
      <c r="B445" s="64"/>
      <c r="C445" s="64"/>
      <c r="D445" s="64"/>
      <c r="E445" s="64"/>
      <c r="F445" s="133"/>
      <c r="G445" s="134"/>
      <c r="H445" s="117"/>
      <c r="I445" s="117"/>
      <c r="J445" s="135"/>
      <c r="K445" s="116"/>
      <c r="L445" s="116"/>
      <c r="M445" s="116"/>
      <c r="N445" s="14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</row>
    <row r="446" spans="2:32" ht="19">
      <c r="B446" s="64"/>
      <c r="C446" s="64"/>
      <c r="D446" s="64"/>
      <c r="E446" s="64"/>
      <c r="F446" s="133"/>
      <c r="G446" s="134"/>
      <c r="H446" s="117"/>
      <c r="I446" s="117"/>
      <c r="J446" s="135"/>
      <c r="K446" s="116"/>
      <c r="L446" s="116"/>
      <c r="M446" s="116"/>
      <c r="N446" s="14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</row>
    <row r="447" spans="2:32" ht="19">
      <c r="B447" s="64"/>
      <c r="C447" s="64"/>
      <c r="D447" s="64"/>
      <c r="E447" s="64"/>
      <c r="F447" s="133"/>
      <c r="G447" s="134"/>
      <c r="H447" s="117"/>
      <c r="I447" s="117"/>
      <c r="J447" s="135"/>
      <c r="K447" s="116"/>
      <c r="L447" s="116"/>
      <c r="M447" s="116"/>
      <c r="N447" s="14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</row>
    <row r="448" spans="2:32" ht="19">
      <c r="B448" s="64"/>
      <c r="C448" s="64"/>
      <c r="D448" s="64"/>
      <c r="E448" s="64"/>
      <c r="F448" s="133"/>
      <c r="G448" s="134"/>
      <c r="H448" s="117"/>
      <c r="I448" s="117"/>
      <c r="J448" s="135"/>
      <c r="K448" s="116"/>
      <c r="L448" s="116"/>
      <c r="M448" s="116"/>
      <c r="N448" s="141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</row>
    <row r="449" spans="2:32" ht="19">
      <c r="B449" s="64"/>
      <c r="C449" s="64"/>
      <c r="D449" s="64"/>
      <c r="E449" s="64"/>
      <c r="F449" s="133"/>
      <c r="G449" s="134"/>
      <c r="H449" s="117"/>
      <c r="I449" s="117"/>
      <c r="J449" s="135"/>
      <c r="K449" s="116"/>
      <c r="L449" s="116"/>
      <c r="M449" s="116"/>
      <c r="N449" s="141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</row>
    <row r="450" spans="2:32" ht="19">
      <c r="B450" s="64"/>
      <c r="C450" s="64"/>
      <c r="D450" s="64"/>
      <c r="E450" s="64"/>
      <c r="F450" s="133"/>
      <c r="G450" s="134"/>
      <c r="H450" s="117"/>
      <c r="I450" s="117"/>
      <c r="J450" s="135"/>
      <c r="K450" s="116"/>
      <c r="L450" s="116"/>
      <c r="M450" s="116"/>
      <c r="N450" s="141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</row>
    <row r="451" spans="2:32" ht="19">
      <c r="B451" s="64"/>
      <c r="C451" s="64"/>
      <c r="D451" s="64"/>
      <c r="E451" s="64"/>
      <c r="F451" s="133"/>
      <c r="G451" s="134"/>
      <c r="H451" s="117"/>
      <c r="I451" s="117"/>
      <c r="J451" s="135"/>
      <c r="K451" s="116"/>
      <c r="L451" s="116"/>
      <c r="M451" s="116"/>
      <c r="N451" s="14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</row>
    <row r="452" spans="2:32" ht="19">
      <c r="B452" s="64"/>
      <c r="C452" s="64"/>
      <c r="D452" s="64"/>
      <c r="E452" s="64"/>
      <c r="F452" s="133"/>
      <c r="G452" s="134"/>
      <c r="H452" s="117"/>
      <c r="I452" s="117"/>
      <c r="J452" s="135"/>
      <c r="K452" s="116"/>
      <c r="L452" s="116"/>
      <c r="M452" s="116"/>
      <c r="N452" s="14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</row>
    <row r="453" spans="2:32" ht="19">
      <c r="B453" s="64"/>
      <c r="C453" s="64"/>
      <c r="D453" s="64"/>
      <c r="E453" s="64"/>
      <c r="F453" s="133"/>
      <c r="G453" s="134"/>
      <c r="H453" s="117"/>
      <c r="I453" s="117"/>
      <c r="J453" s="135"/>
      <c r="K453" s="116"/>
      <c r="L453" s="116"/>
      <c r="M453" s="116"/>
      <c r="N453" s="14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</row>
    <row r="454" spans="2:32" ht="19">
      <c r="B454" s="64"/>
      <c r="C454" s="64"/>
      <c r="D454" s="64"/>
      <c r="E454" s="64"/>
      <c r="F454" s="133"/>
      <c r="G454" s="134"/>
      <c r="H454" s="117"/>
      <c r="I454" s="117"/>
      <c r="J454" s="135"/>
      <c r="K454" s="116"/>
      <c r="L454" s="116"/>
      <c r="M454" s="116"/>
      <c r="N454" s="14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</row>
    <row r="455" spans="2:32" ht="19">
      <c r="B455" s="64"/>
      <c r="C455" s="64"/>
      <c r="D455" s="64"/>
      <c r="E455" s="64"/>
      <c r="F455" s="133"/>
      <c r="G455" s="134"/>
      <c r="H455" s="117"/>
      <c r="I455" s="117"/>
      <c r="J455" s="135"/>
      <c r="K455" s="116"/>
      <c r="L455" s="116"/>
      <c r="M455" s="116"/>
      <c r="N455" s="145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</row>
    <row r="456" spans="2:32" ht="19">
      <c r="B456" s="64"/>
      <c r="C456" s="64"/>
      <c r="D456" s="64"/>
      <c r="E456" s="64"/>
      <c r="F456" s="133"/>
      <c r="G456" s="134"/>
      <c r="H456" s="120"/>
      <c r="I456" s="120"/>
      <c r="J456" s="135"/>
      <c r="K456" s="116"/>
      <c r="L456" s="116"/>
      <c r="M456" s="116"/>
      <c r="N456" s="145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</row>
    <row r="457" spans="2:32" ht="19">
      <c r="B457" s="64"/>
      <c r="C457" s="64"/>
      <c r="D457" s="64"/>
      <c r="E457" s="64"/>
      <c r="F457" s="133"/>
      <c r="G457" s="134"/>
      <c r="H457" s="117"/>
      <c r="I457" s="117"/>
      <c r="J457" s="135"/>
      <c r="K457" s="116"/>
      <c r="L457" s="116"/>
      <c r="M457" s="116"/>
      <c r="N457" s="145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</row>
    <row r="458" spans="2:32" ht="19">
      <c r="B458" s="64"/>
      <c r="C458" s="64"/>
      <c r="D458" s="64"/>
      <c r="E458" s="64"/>
      <c r="F458" s="133"/>
      <c r="G458" s="134"/>
      <c r="H458" s="117"/>
      <c r="I458" s="117"/>
      <c r="J458" s="135"/>
      <c r="K458" s="116"/>
      <c r="L458" s="116"/>
      <c r="M458" s="116"/>
      <c r="N458" s="145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</row>
    <row r="459" spans="2:32" ht="19">
      <c r="B459" s="64"/>
      <c r="C459" s="64"/>
      <c r="D459" s="64"/>
      <c r="E459" s="64"/>
      <c r="F459" s="133"/>
      <c r="G459" s="134"/>
      <c r="H459" s="117"/>
      <c r="I459" s="117"/>
      <c r="J459" s="135"/>
      <c r="K459" s="116"/>
      <c r="L459" s="116"/>
      <c r="M459" s="116"/>
      <c r="N459" s="145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</row>
    <row r="460" spans="2:32" ht="19">
      <c r="B460" s="64"/>
      <c r="C460" s="64"/>
      <c r="D460" s="64"/>
      <c r="E460" s="64"/>
      <c r="F460" s="133"/>
      <c r="G460" s="134"/>
      <c r="H460" s="145"/>
      <c r="I460" s="145"/>
      <c r="J460" s="135"/>
      <c r="K460" s="116"/>
      <c r="L460" s="116"/>
      <c r="M460" s="116"/>
      <c r="N460" s="145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</row>
    <row r="461" spans="2:32" ht="19">
      <c r="B461" s="64"/>
      <c r="C461" s="64"/>
      <c r="D461" s="64"/>
      <c r="E461" s="64"/>
      <c r="F461" s="133"/>
      <c r="G461" s="134"/>
      <c r="H461" s="146"/>
      <c r="I461" s="146"/>
      <c r="J461" s="135"/>
      <c r="K461" s="116"/>
      <c r="L461" s="116"/>
      <c r="M461" s="116"/>
      <c r="N461" s="145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</row>
    <row r="462" spans="2:32" ht="19">
      <c r="B462" s="64"/>
      <c r="C462" s="64"/>
      <c r="D462" s="64"/>
      <c r="E462" s="64"/>
      <c r="F462" s="138"/>
      <c r="G462" s="138"/>
      <c r="H462" s="138"/>
      <c r="I462" s="138"/>
      <c r="J462" s="138"/>
      <c r="K462" s="138"/>
      <c r="L462" s="138"/>
      <c r="M462" s="138"/>
      <c r="N462" s="138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</row>
    <row r="463" spans="2:32" ht="19">
      <c r="B463" s="64"/>
      <c r="C463" s="64"/>
      <c r="D463" s="64"/>
      <c r="E463" s="64"/>
      <c r="F463" s="138"/>
      <c r="G463" s="138"/>
      <c r="H463" s="138"/>
      <c r="I463" s="138"/>
      <c r="J463" s="138"/>
      <c r="K463" s="138"/>
      <c r="L463" s="138"/>
      <c r="M463" s="138"/>
      <c r="N463" s="138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</row>
    <row r="464" spans="2:32" ht="19">
      <c r="B464" s="64"/>
      <c r="C464" s="64"/>
      <c r="D464" s="64"/>
      <c r="E464" s="64"/>
      <c r="F464" s="138"/>
      <c r="G464" s="138"/>
      <c r="H464" s="138"/>
      <c r="I464" s="138"/>
      <c r="J464" s="138"/>
      <c r="K464" s="138"/>
      <c r="L464" s="138"/>
      <c r="M464" s="138"/>
      <c r="N464" s="138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</row>
    <row r="465" spans="2:32" ht="19">
      <c r="B465" s="64"/>
      <c r="C465" s="64"/>
      <c r="D465" s="64"/>
      <c r="E465" s="64"/>
      <c r="F465" s="138"/>
      <c r="G465" s="138"/>
      <c r="H465" s="138"/>
      <c r="I465" s="138"/>
      <c r="J465" s="138"/>
      <c r="K465" s="138"/>
      <c r="L465" s="138"/>
      <c r="M465" s="138"/>
      <c r="N465" s="138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</row>
    <row r="466" spans="2:32" ht="19">
      <c r="B466" s="64"/>
      <c r="C466" s="64"/>
      <c r="D466" s="64"/>
      <c r="E466" s="64"/>
      <c r="F466" s="138"/>
      <c r="G466" s="138"/>
      <c r="H466" s="138"/>
      <c r="I466" s="138"/>
      <c r="J466" s="138"/>
      <c r="K466" s="138"/>
      <c r="L466" s="138"/>
      <c r="M466" s="138"/>
      <c r="N466" s="138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</row>
    <row r="467" spans="2:32" ht="19">
      <c r="B467" s="64"/>
      <c r="C467" s="64"/>
      <c r="D467" s="64"/>
      <c r="E467" s="64"/>
      <c r="F467" s="138"/>
      <c r="G467" s="138"/>
      <c r="H467" s="138"/>
      <c r="I467" s="138"/>
      <c r="J467" s="138"/>
      <c r="K467" s="138"/>
      <c r="L467" s="138"/>
      <c r="M467" s="138"/>
      <c r="N467" s="138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</row>
    <row r="468" spans="2:32" ht="19">
      <c r="B468" s="64"/>
      <c r="C468" s="64"/>
      <c r="D468" s="64"/>
      <c r="E468" s="64"/>
      <c r="F468" s="138"/>
      <c r="G468" s="138"/>
      <c r="H468" s="138"/>
      <c r="I468" s="138"/>
      <c r="J468" s="138"/>
      <c r="K468" s="138"/>
      <c r="L468" s="138"/>
      <c r="M468" s="138"/>
      <c r="N468" s="138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</row>
    <row r="469" spans="2:32" ht="19">
      <c r="B469" s="64"/>
      <c r="C469" s="64"/>
      <c r="D469" s="64"/>
      <c r="E469" s="64"/>
      <c r="F469" s="138"/>
      <c r="G469" s="138"/>
      <c r="H469" s="138"/>
      <c r="I469" s="138"/>
      <c r="J469" s="138"/>
      <c r="K469" s="138"/>
      <c r="L469" s="138"/>
      <c r="M469" s="138"/>
      <c r="N469" s="138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</row>
    <row r="470" spans="2:32" ht="19">
      <c r="B470" s="64"/>
      <c r="C470" s="64"/>
      <c r="D470" s="64"/>
      <c r="E470" s="64"/>
      <c r="F470" s="138"/>
      <c r="G470" s="138"/>
      <c r="H470" s="138"/>
      <c r="I470" s="138"/>
      <c r="J470" s="138"/>
      <c r="K470" s="138"/>
      <c r="L470" s="138"/>
      <c r="M470" s="138"/>
      <c r="N470" s="138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</row>
    <row r="471" spans="2:32" ht="19">
      <c r="B471" s="64"/>
      <c r="C471" s="64"/>
      <c r="D471" s="64"/>
      <c r="E471" s="64"/>
      <c r="F471" s="138"/>
      <c r="G471" s="138"/>
      <c r="H471" s="138"/>
      <c r="I471" s="138"/>
      <c r="J471" s="138"/>
      <c r="K471" s="138"/>
      <c r="L471" s="138"/>
      <c r="M471" s="138"/>
      <c r="N471" s="138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</row>
    <row r="472" spans="2:32" ht="19">
      <c r="B472" s="64"/>
      <c r="C472" s="64"/>
      <c r="D472" s="64"/>
      <c r="E472" s="64"/>
      <c r="F472" s="138"/>
      <c r="G472" s="138"/>
      <c r="H472" s="138"/>
      <c r="I472" s="138"/>
      <c r="J472" s="138"/>
      <c r="K472" s="138"/>
      <c r="L472" s="138"/>
      <c r="M472" s="138"/>
      <c r="N472" s="138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</row>
    <row r="473" spans="2:32" ht="19">
      <c r="B473" s="64"/>
      <c r="C473" s="64"/>
      <c r="D473" s="64"/>
      <c r="E473" s="64"/>
      <c r="F473" s="138"/>
      <c r="G473" s="138"/>
      <c r="H473" s="138"/>
      <c r="I473" s="138"/>
      <c r="J473" s="138"/>
      <c r="K473" s="138"/>
      <c r="L473" s="138"/>
      <c r="M473" s="138"/>
      <c r="N473" s="138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</row>
    <row r="474" spans="2:32" ht="19">
      <c r="B474" s="64"/>
      <c r="C474" s="64"/>
      <c r="D474" s="64"/>
      <c r="E474" s="64"/>
      <c r="F474" s="138"/>
      <c r="G474" s="138"/>
      <c r="H474" s="138"/>
      <c r="I474" s="138"/>
      <c r="J474" s="138"/>
      <c r="K474" s="138"/>
      <c r="L474" s="138"/>
      <c r="M474" s="138"/>
      <c r="N474" s="138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</row>
    <row r="475" spans="2:32" ht="19">
      <c r="B475" s="64"/>
      <c r="C475" s="64"/>
      <c r="D475" s="64"/>
      <c r="E475" s="64"/>
      <c r="F475" s="138"/>
      <c r="G475" s="138"/>
      <c r="H475" s="138"/>
      <c r="I475" s="138"/>
      <c r="J475" s="138"/>
      <c r="K475" s="138"/>
      <c r="L475" s="138"/>
      <c r="M475" s="138"/>
      <c r="N475" s="138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</row>
    <row r="476" spans="2:32" ht="19">
      <c r="B476" s="64"/>
      <c r="C476" s="64"/>
      <c r="D476" s="64"/>
      <c r="E476" s="64"/>
      <c r="F476" s="138"/>
      <c r="G476" s="138"/>
      <c r="H476" s="138"/>
      <c r="I476" s="138"/>
      <c r="J476" s="138"/>
      <c r="K476" s="138"/>
      <c r="L476" s="138"/>
      <c r="M476" s="138"/>
      <c r="N476" s="138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</row>
    <row r="477" spans="2:32" ht="19">
      <c r="B477" s="64"/>
      <c r="C477" s="64"/>
      <c r="D477" s="64"/>
      <c r="E477" s="64"/>
      <c r="F477" s="138"/>
      <c r="G477" s="138"/>
      <c r="H477" s="138"/>
      <c r="I477" s="138"/>
      <c r="J477" s="138"/>
      <c r="K477" s="138"/>
      <c r="L477" s="138"/>
      <c r="M477" s="138"/>
      <c r="N477" s="138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</row>
    <row r="478" spans="2:32" ht="19">
      <c r="B478" s="64"/>
      <c r="C478" s="64"/>
      <c r="D478" s="64"/>
      <c r="E478" s="64"/>
      <c r="F478" s="138"/>
      <c r="G478" s="138"/>
      <c r="H478" s="138"/>
      <c r="I478" s="138"/>
      <c r="J478" s="138"/>
      <c r="K478" s="138"/>
      <c r="L478" s="138"/>
      <c r="M478" s="138"/>
      <c r="N478" s="138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</row>
    <row r="479" spans="2:32" ht="19">
      <c r="B479" s="64"/>
      <c r="C479" s="64"/>
      <c r="D479" s="64"/>
      <c r="E479" s="64"/>
      <c r="F479" s="138"/>
      <c r="G479" s="138"/>
      <c r="H479" s="138"/>
      <c r="I479" s="138"/>
      <c r="J479" s="138"/>
      <c r="K479" s="138"/>
      <c r="L479" s="138"/>
      <c r="M479" s="138"/>
      <c r="N479" s="138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</row>
    <row r="480" spans="2:32" ht="19">
      <c r="B480" s="64"/>
      <c r="C480" s="64"/>
      <c r="D480" s="64"/>
      <c r="E480" s="64"/>
      <c r="F480" s="138"/>
      <c r="G480" s="138"/>
      <c r="H480" s="138"/>
      <c r="I480" s="138"/>
      <c r="J480" s="138"/>
      <c r="K480" s="138"/>
      <c r="L480" s="138"/>
      <c r="M480" s="138"/>
      <c r="N480" s="138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</row>
    <row r="481" spans="2:32" ht="19">
      <c r="B481" s="64"/>
      <c r="C481" s="64"/>
      <c r="D481" s="64"/>
      <c r="E481" s="64"/>
      <c r="F481" s="138"/>
      <c r="G481" s="138"/>
      <c r="H481" s="138"/>
      <c r="I481" s="138"/>
      <c r="J481" s="138"/>
      <c r="K481" s="138"/>
      <c r="L481" s="138"/>
      <c r="M481" s="138"/>
      <c r="N481" s="138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</row>
    <row r="482" spans="2:32" ht="19">
      <c r="B482" s="64"/>
      <c r="C482" s="64"/>
      <c r="D482" s="64"/>
      <c r="E482" s="64"/>
      <c r="F482" s="138"/>
      <c r="G482" s="138"/>
      <c r="H482" s="138"/>
      <c r="I482" s="138"/>
      <c r="J482" s="138"/>
      <c r="K482" s="138"/>
      <c r="L482" s="138"/>
      <c r="M482" s="138"/>
      <c r="N482" s="138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</row>
    <row r="483" spans="2:32" ht="19">
      <c r="B483" s="64"/>
      <c r="C483" s="64"/>
      <c r="D483" s="64"/>
      <c r="E483" s="64"/>
      <c r="F483" s="138"/>
      <c r="G483" s="138"/>
      <c r="H483" s="138"/>
      <c r="I483" s="138"/>
      <c r="J483" s="138"/>
      <c r="K483" s="138"/>
      <c r="L483" s="138"/>
      <c r="M483" s="138"/>
      <c r="N483" s="138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</row>
    <row r="484" spans="2:32" ht="19">
      <c r="B484" s="64"/>
      <c r="C484" s="64"/>
      <c r="D484" s="64"/>
      <c r="E484" s="64"/>
      <c r="F484" s="138"/>
      <c r="G484" s="138"/>
      <c r="H484" s="138"/>
      <c r="I484" s="138"/>
      <c r="J484" s="138"/>
      <c r="K484" s="138"/>
      <c r="L484" s="138"/>
      <c r="M484" s="138"/>
      <c r="N484" s="138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</row>
    <row r="485" spans="2:32" ht="19">
      <c r="B485" s="64"/>
      <c r="C485" s="64"/>
      <c r="D485" s="64"/>
      <c r="E485" s="64"/>
      <c r="F485" s="138"/>
      <c r="G485" s="138"/>
      <c r="H485" s="138"/>
      <c r="I485" s="138"/>
      <c r="J485" s="138"/>
      <c r="K485" s="138"/>
      <c r="L485" s="138"/>
      <c r="M485" s="138"/>
      <c r="N485" s="138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</row>
    <row r="486" spans="2:32" ht="19">
      <c r="B486" s="64"/>
      <c r="C486" s="64"/>
      <c r="D486" s="64"/>
      <c r="E486" s="64"/>
      <c r="F486" s="138"/>
      <c r="G486" s="138"/>
      <c r="H486" s="138"/>
      <c r="I486" s="138"/>
      <c r="J486" s="138"/>
      <c r="K486" s="138"/>
      <c r="L486" s="138"/>
      <c r="M486" s="138"/>
      <c r="N486" s="138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</row>
    <row r="487" spans="2:32" ht="19">
      <c r="B487" s="64"/>
      <c r="C487" s="64"/>
      <c r="D487" s="64"/>
      <c r="E487" s="64"/>
      <c r="F487" s="138"/>
      <c r="G487" s="138"/>
      <c r="H487" s="138"/>
      <c r="I487" s="138"/>
      <c r="J487" s="138"/>
      <c r="K487" s="138"/>
      <c r="L487" s="138"/>
      <c r="M487" s="138"/>
      <c r="N487" s="138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</row>
    <row r="488" spans="2:32" ht="19">
      <c r="B488" s="64"/>
      <c r="C488" s="64"/>
      <c r="D488" s="64"/>
      <c r="E488" s="64"/>
      <c r="F488" s="138"/>
      <c r="G488" s="138"/>
      <c r="H488" s="138"/>
      <c r="I488" s="138"/>
      <c r="J488" s="138"/>
      <c r="K488" s="138"/>
      <c r="L488" s="138"/>
      <c r="M488" s="138"/>
      <c r="N488" s="138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</row>
    <row r="489" spans="2:32" ht="19">
      <c r="B489" s="64"/>
      <c r="C489" s="64"/>
      <c r="D489" s="64"/>
      <c r="E489" s="64"/>
      <c r="F489" s="138"/>
      <c r="G489" s="138"/>
      <c r="H489" s="138"/>
      <c r="I489" s="138"/>
      <c r="J489" s="138"/>
      <c r="K489" s="138"/>
      <c r="L489" s="138"/>
      <c r="M489" s="138"/>
      <c r="N489" s="138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</row>
    <row r="490" spans="2:32" ht="19">
      <c r="B490" s="64"/>
      <c r="C490" s="64"/>
      <c r="D490" s="64"/>
      <c r="E490" s="64"/>
      <c r="F490" s="138"/>
      <c r="G490" s="138"/>
      <c r="H490" s="138"/>
      <c r="I490" s="138"/>
      <c r="J490" s="138"/>
      <c r="K490" s="138"/>
      <c r="L490" s="138"/>
      <c r="M490" s="138"/>
      <c r="N490" s="138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</row>
    <row r="491" spans="2:32" ht="19">
      <c r="B491" s="64"/>
      <c r="C491" s="64"/>
      <c r="D491" s="64"/>
      <c r="E491" s="64"/>
      <c r="F491" s="138"/>
      <c r="G491" s="138"/>
      <c r="H491" s="138"/>
      <c r="I491" s="138"/>
      <c r="J491" s="138"/>
      <c r="K491" s="138"/>
      <c r="L491" s="138"/>
      <c r="M491" s="138"/>
      <c r="N491" s="138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</row>
    <row r="492" spans="2:32" ht="19">
      <c r="B492" s="64"/>
      <c r="C492" s="64"/>
      <c r="D492" s="64"/>
      <c r="E492" s="64"/>
      <c r="F492" s="138"/>
      <c r="G492" s="138"/>
      <c r="H492" s="138"/>
      <c r="I492" s="138"/>
      <c r="J492" s="138"/>
      <c r="K492" s="138"/>
      <c r="L492" s="138"/>
      <c r="M492" s="138"/>
      <c r="N492" s="138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</row>
    <row r="493" spans="2:32" ht="19">
      <c r="B493" s="64"/>
      <c r="C493" s="64"/>
      <c r="D493" s="64"/>
      <c r="E493" s="64"/>
      <c r="F493" s="138"/>
      <c r="G493" s="138"/>
      <c r="H493" s="138"/>
      <c r="I493" s="138"/>
      <c r="J493" s="138"/>
      <c r="K493" s="138"/>
      <c r="L493" s="138"/>
      <c r="M493" s="138"/>
      <c r="N493" s="138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</row>
    <row r="494" spans="2:32" ht="19">
      <c r="B494" s="64"/>
      <c r="C494" s="64"/>
      <c r="D494" s="64"/>
      <c r="E494" s="64"/>
      <c r="F494" s="138"/>
      <c r="G494" s="138"/>
      <c r="H494" s="138"/>
      <c r="I494" s="138"/>
      <c r="J494" s="138"/>
      <c r="K494" s="138"/>
      <c r="L494" s="138"/>
      <c r="M494" s="138"/>
      <c r="N494" s="138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</row>
    <row r="495" spans="2:32" ht="19">
      <c r="B495" s="64"/>
      <c r="C495" s="64"/>
      <c r="D495" s="64"/>
      <c r="E495" s="64"/>
      <c r="F495" s="138"/>
      <c r="G495" s="138"/>
      <c r="H495" s="138"/>
      <c r="I495" s="138"/>
      <c r="J495" s="138"/>
      <c r="K495" s="138"/>
      <c r="L495" s="138"/>
      <c r="M495" s="138"/>
      <c r="N495" s="138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</row>
    <row r="496" spans="2:32" ht="19">
      <c r="B496" s="64"/>
      <c r="C496" s="64"/>
      <c r="D496" s="64"/>
      <c r="E496" s="64"/>
      <c r="F496" s="138"/>
      <c r="G496" s="138"/>
      <c r="H496" s="138"/>
      <c r="I496" s="138"/>
      <c r="J496" s="138"/>
      <c r="K496" s="138"/>
      <c r="L496" s="138"/>
      <c r="M496" s="138"/>
      <c r="N496" s="138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</row>
    <row r="497" spans="2:32" ht="19">
      <c r="B497" s="64"/>
      <c r="C497" s="64"/>
      <c r="D497" s="64"/>
      <c r="E497" s="64"/>
      <c r="F497" s="138"/>
      <c r="G497" s="138"/>
      <c r="H497" s="138"/>
      <c r="I497" s="138"/>
      <c r="J497" s="138"/>
      <c r="K497" s="138"/>
      <c r="L497" s="138"/>
      <c r="M497" s="138"/>
      <c r="N497" s="138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</row>
    <row r="498" spans="2:32" ht="19">
      <c r="B498" s="64"/>
      <c r="C498" s="64"/>
      <c r="D498" s="64"/>
      <c r="E498" s="64"/>
      <c r="F498" s="138"/>
      <c r="G498" s="138"/>
      <c r="H498" s="138"/>
      <c r="I498" s="138"/>
      <c r="J498" s="138"/>
      <c r="K498" s="138"/>
      <c r="L498" s="138"/>
      <c r="M498" s="138"/>
      <c r="N498" s="138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</row>
    <row r="499" spans="2:32" ht="19">
      <c r="B499" s="64"/>
      <c r="C499" s="64"/>
      <c r="D499" s="64"/>
      <c r="E499" s="64"/>
      <c r="F499" s="138"/>
      <c r="G499" s="138"/>
      <c r="H499" s="138"/>
      <c r="I499" s="138"/>
      <c r="J499" s="138"/>
      <c r="K499" s="138"/>
      <c r="L499" s="138"/>
      <c r="M499" s="138"/>
      <c r="N499" s="138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</row>
    <row r="500" spans="2:32" ht="19">
      <c r="B500" s="64"/>
      <c r="C500" s="64"/>
      <c r="D500" s="64"/>
      <c r="E500" s="64"/>
      <c r="F500" s="138"/>
      <c r="G500" s="138"/>
      <c r="H500" s="138"/>
      <c r="I500" s="138"/>
      <c r="J500" s="138"/>
      <c r="K500" s="138"/>
      <c r="L500" s="138"/>
      <c r="M500" s="138"/>
      <c r="N500" s="138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</row>
    <row r="501" spans="2:32" ht="19">
      <c r="B501" s="64"/>
      <c r="C501" s="64"/>
      <c r="D501" s="64"/>
      <c r="E501" s="64"/>
      <c r="F501" s="138"/>
      <c r="G501" s="138"/>
      <c r="H501" s="138"/>
      <c r="I501" s="138"/>
      <c r="J501" s="138"/>
      <c r="K501" s="138"/>
      <c r="L501" s="138"/>
      <c r="M501" s="138"/>
      <c r="N501" s="138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</row>
    <row r="502" spans="2:32" ht="19">
      <c r="B502" s="64"/>
      <c r="C502" s="64"/>
      <c r="D502" s="64"/>
      <c r="E502" s="64"/>
      <c r="F502" s="138"/>
      <c r="G502" s="138"/>
      <c r="H502" s="138"/>
      <c r="I502" s="138"/>
      <c r="J502" s="138"/>
      <c r="K502" s="138"/>
      <c r="L502" s="138"/>
      <c r="M502" s="138"/>
      <c r="N502" s="138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</row>
    <row r="503" spans="2:32" ht="19">
      <c r="B503" s="64"/>
      <c r="C503" s="64"/>
      <c r="D503" s="64"/>
      <c r="E503" s="64"/>
      <c r="F503" s="138"/>
      <c r="G503" s="138"/>
      <c r="H503" s="138"/>
      <c r="I503" s="138"/>
      <c r="J503" s="138"/>
      <c r="K503" s="138"/>
      <c r="L503" s="138"/>
      <c r="M503" s="138"/>
      <c r="N503" s="138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</row>
    <row r="504" spans="2:32" ht="19">
      <c r="B504" s="64"/>
      <c r="C504" s="64"/>
      <c r="D504" s="64"/>
      <c r="E504" s="64"/>
      <c r="F504" s="138"/>
      <c r="G504" s="138"/>
      <c r="H504" s="138"/>
      <c r="I504" s="138"/>
      <c r="J504" s="138"/>
      <c r="K504" s="138"/>
      <c r="L504" s="138"/>
      <c r="M504" s="138"/>
      <c r="N504" s="138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</row>
    <row r="505" spans="2:32" ht="19">
      <c r="B505" s="64"/>
      <c r="C505" s="64"/>
      <c r="D505" s="64"/>
      <c r="E505" s="64"/>
      <c r="F505" s="138"/>
      <c r="G505" s="138"/>
      <c r="H505" s="138"/>
      <c r="I505" s="138"/>
      <c r="J505" s="138"/>
      <c r="K505" s="138"/>
      <c r="L505" s="138"/>
      <c r="M505" s="138"/>
      <c r="N505" s="138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</row>
    <row r="506" spans="2:32" ht="19">
      <c r="B506" s="64"/>
      <c r="C506" s="64"/>
      <c r="D506" s="64"/>
      <c r="E506" s="64"/>
      <c r="F506" s="138"/>
      <c r="G506" s="138"/>
      <c r="H506" s="138"/>
      <c r="I506" s="138"/>
      <c r="J506" s="138"/>
      <c r="K506" s="138"/>
      <c r="L506" s="138"/>
      <c r="M506" s="138"/>
      <c r="N506" s="138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</row>
    <row r="507" spans="2:32" ht="19">
      <c r="B507" s="64"/>
      <c r="C507" s="64"/>
      <c r="D507" s="64"/>
      <c r="E507" s="64"/>
      <c r="F507" s="138"/>
      <c r="G507" s="138"/>
      <c r="H507" s="138"/>
      <c r="I507" s="138"/>
      <c r="J507" s="138"/>
      <c r="K507" s="138"/>
      <c r="L507" s="138"/>
      <c r="M507" s="138"/>
      <c r="N507" s="138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</row>
    <row r="508" spans="2:32" ht="19">
      <c r="B508" s="64"/>
      <c r="C508" s="64"/>
      <c r="D508" s="64"/>
      <c r="E508" s="64"/>
      <c r="F508" s="138"/>
      <c r="G508" s="138"/>
      <c r="H508" s="138"/>
      <c r="I508" s="138"/>
      <c r="J508" s="138"/>
      <c r="K508" s="138"/>
      <c r="L508" s="138"/>
      <c r="M508" s="138"/>
      <c r="N508" s="138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</row>
    <row r="509" spans="2:32" ht="19">
      <c r="B509" s="64"/>
      <c r="C509" s="64"/>
      <c r="D509" s="64"/>
      <c r="E509" s="64"/>
      <c r="F509" s="138"/>
      <c r="G509" s="138"/>
      <c r="H509" s="138"/>
      <c r="I509" s="138"/>
      <c r="J509" s="138"/>
      <c r="K509" s="138"/>
      <c r="L509" s="138"/>
      <c r="M509" s="138"/>
      <c r="N509" s="138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</row>
    <row r="510" spans="2:32" ht="19">
      <c r="B510" s="64"/>
      <c r="C510" s="64"/>
      <c r="D510" s="64"/>
      <c r="E510" s="64"/>
      <c r="F510" s="138"/>
      <c r="G510" s="138"/>
      <c r="H510" s="138"/>
      <c r="I510" s="138"/>
      <c r="J510" s="138"/>
      <c r="K510" s="138"/>
      <c r="L510" s="138"/>
      <c r="M510" s="138"/>
      <c r="N510" s="138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</row>
    <row r="511" spans="2:32" ht="19">
      <c r="B511" s="64"/>
      <c r="C511" s="64"/>
      <c r="D511" s="64"/>
      <c r="E511" s="64"/>
      <c r="F511" s="138"/>
      <c r="G511" s="138"/>
      <c r="H511" s="138"/>
      <c r="I511" s="138"/>
      <c r="J511" s="138"/>
      <c r="K511" s="138"/>
      <c r="L511" s="138"/>
      <c r="M511" s="138"/>
      <c r="N511" s="138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</row>
    <row r="512" spans="2:32" ht="19">
      <c r="B512" s="64"/>
      <c r="C512" s="64"/>
      <c r="D512" s="64"/>
      <c r="E512" s="64"/>
      <c r="F512" s="138"/>
      <c r="G512" s="138"/>
      <c r="H512" s="138"/>
      <c r="I512" s="138"/>
      <c r="J512" s="138"/>
      <c r="K512" s="138"/>
      <c r="L512" s="138"/>
      <c r="M512" s="138"/>
      <c r="N512" s="138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</row>
    <row r="513" spans="2:32" ht="19">
      <c r="B513" s="64"/>
      <c r="C513" s="64"/>
      <c r="D513" s="64"/>
      <c r="E513" s="64"/>
      <c r="F513" s="138"/>
      <c r="G513" s="138"/>
      <c r="H513" s="138"/>
      <c r="I513" s="138"/>
      <c r="J513" s="138"/>
      <c r="K513" s="138"/>
      <c r="L513" s="138"/>
      <c r="M513" s="138"/>
      <c r="N513" s="138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</row>
    <row r="514" spans="2:32" ht="19">
      <c r="B514" s="64"/>
      <c r="C514" s="64"/>
      <c r="D514" s="64"/>
      <c r="E514" s="64"/>
      <c r="F514" s="138"/>
      <c r="G514" s="138"/>
      <c r="H514" s="138"/>
      <c r="I514" s="138"/>
      <c r="J514" s="138"/>
      <c r="K514" s="138"/>
      <c r="L514" s="138"/>
      <c r="M514" s="138"/>
      <c r="N514" s="138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</row>
    <row r="515" spans="2:32" ht="19">
      <c r="B515" s="64"/>
      <c r="C515" s="64"/>
      <c r="D515" s="64"/>
      <c r="E515" s="64"/>
      <c r="F515" s="138"/>
      <c r="G515" s="138"/>
      <c r="H515" s="138"/>
      <c r="I515" s="138"/>
      <c r="J515" s="138"/>
      <c r="K515" s="138"/>
      <c r="L515" s="138"/>
      <c r="M515" s="138"/>
      <c r="N515" s="138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</row>
    <row r="516" spans="2:32" ht="19">
      <c r="B516" s="64"/>
      <c r="C516" s="64"/>
      <c r="D516" s="64"/>
      <c r="E516" s="64"/>
      <c r="F516" s="138"/>
      <c r="G516" s="138"/>
      <c r="H516" s="138"/>
      <c r="I516" s="138"/>
      <c r="J516" s="138"/>
      <c r="K516" s="138"/>
      <c r="L516" s="138"/>
      <c r="M516" s="138"/>
      <c r="N516" s="138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</row>
    <row r="517" spans="2:32" ht="19">
      <c r="B517" s="64"/>
      <c r="C517" s="64"/>
      <c r="D517" s="64"/>
      <c r="E517" s="64"/>
      <c r="F517" s="138"/>
      <c r="G517" s="138"/>
      <c r="H517" s="138"/>
      <c r="I517" s="138"/>
      <c r="J517" s="138"/>
      <c r="K517" s="138"/>
      <c r="L517" s="138"/>
      <c r="M517" s="138"/>
      <c r="N517" s="138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</row>
    <row r="518" spans="2:32" ht="19">
      <c r="B518" s="64"/>
      <c r="C518" s="64"/>
      <c r="D518" s="64"/>
      <c r="E518" s="64"/>
      <c r="F518" s="138"/>
      <c r="G518" s="138"/>
      <c r="H518" s="138"/>
      <c r="I518" s="138"/>
      <c r="J518" s="138"/>
      <c r="K518" s="138"/>
      <c r="L518" s="138"/>
      <c r="M518" s="138"/>
      <c r="N518" s="138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</row>
    <row r="519" spans="2:32" ht="19">
      <c r="B519" s="64"/>
      <c r="C519" s="64"/>
      <c r="D519" s="64"/>
      <c r="E519" s="64"/>
      <c r="F519" s="138"/>
      <c r="G519" s="138"/>
      <c r="H519" s="138"/>
      <c r="I519" s="138"/>
      <c r="J519" s="138"/>
      <c r="K519" s="138"/>
      <c r="L519" s="138"/>
      <c r="M519" s="138"/>
      <c r="N519" s="138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</row>
    <row r="520" spans="2:32" ht="19">
      <c r="B520" s="64"/>
      <c r="C520" s="64"/>
      <c r="D520" s="64"/>
      <c r="E520" s="64"/>
      <c r="F520" s="138"/>
      <c r="G520" s="138"/>
      <c r="H520" s="138"/>
      <c r="I520" s="138"/>
      <c r="J520" s="138"/>
      <c r="K520" s="138"/>
      <c r="L520" s="138"/>
      <c r="M520" s="138"/>
      <c r="N520" s="138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</row>
    <row r="521" spans="2:32" ht="19">
      <c r="B521" s="64"/>
      <c r="C521" s="64"/>
      <c r="D521" s="64"/>
      <c r="E521" s="64"/>
      <c r="F521" s="138"/>
      <c r="G521" s="138"/>
      <c r="H521" s="138"/>
      <c r="I521" s="138"/>
      <c r="J521" s="138"/>
      <c r="K521" s="138"/>
      <c r="L521" s="138"/>
      <c r="M521" s="138"/>
      <c r="N521" s="138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</row>
    <row r="522" spans="2:32" ht="19">
      <c r="B522" s="64"/>
      <c r="C522" s="64"/>
      <c r="D522" s="64"/>
      <c r="E522" s="64"/>
      <c r="F522" s="138"/>
      <c r="G522" s="138"/>
      <c r="H522" s="138"/>
      <c r="I522" s="138"/>
      <c r="J522" s="138"/>
      <c r="K522" s="138"/>
      <c r="L522" s="138"/>
      <c r="M522" s="138"/>
      <c r="N522" s="138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</row>
    <row r="523" spans="2:32" ht="19">
      <c r="B523" s="64"/>
      <c r="C523" s="64"/>
      <c r="D523" s="64"/>
      <c r="E523" s="64"/>
      <c r="F523" s="138"/>
      <c r="G523" s="138"/>
      <c r="H523" s="138"/>
      <c r="I523" s="138"/>
      <c r="J523" s="138"/>
      <c r="K523" s="138"/>
      <c r="L523" s="138"/>
      <c r="M523" s="138"/>
      <c r="N523" s="138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</row>
    <row r="524" spans="2:32" ht="19">
      <c r="B524" s="64"/>
      <c r="C524" s="64"/>
      <c r="D524" s="64"/>
      <c r="E524" s="64"/>
      <c r="F524" s="138"/>
      <c r="G524" s="138"/>
      <c r="H524" s="138"/>
      <c r="I524" s="138"/>
      <c r="J524" s="138"/>
      <c r="K524" s="138"/>
      <c r="L524" s="138"/>
      <c r="M524" s="138"/>
      <c r="N524" s="138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</row>
    <row r="525" spans="2:32" ht="19">
      <c r="B525" s="64"/>
      <c r="C525" s="64"/>
      <c r="D525" s="64"/>
      <c r="E525" s="64"/>
      <c r="F525" s="138"/>
      <c r="G525" s="138"/>
      <c r="H525" s="138"/>
      <c r="I525" s="138"/>
      <c r="J525" s="138"/>
      <c r="K525" s="138"/>
      <c r="L525" s="138"/>
      <c r="M525" s="138"/>
      <c r="N525" s="138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</row>
    <row r="526" spans="2:32" ht="19">
      <c r="B526" s="64"/>
      <c r="C526" s="64"/>
      <c r="D526" s="64"/>
      <c r="E526" s="64"/>
      <c r="F526" s="138"/>
      <c r="G526" s="138"/>
      <c r="H526" s="138"/>
      <c r="I526" s="138"/>
      <c r="J526" s="138"/>
      <c r="K526" s="138"/>
      <c r="L526" s="138"/>
      <c r="M526" s="138"/>
      <c r="N526" s="138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</row>
    <row r="527" spans="2:32" ht="19">
      <c r="B527" s="64"/>
      <c r="C527" s="64"/>
      <c r="D527" s="64"/>
      <c r="E527" s="64"/>
      <c r="F527" s="138"/>
      <c r="G527" s="138"/>
      <c r="H527" s="138"/>
      <c r="I527" s="138"/>
      <c r="J527" s="138"/>
      <c r="K527" s="138"/>
      <c r="L527" s="138"/>
      <c r="M527" s="138"/>
      <c r="N527" s="138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</row>
    <row r="528" spans="2:32" ht="19">
      <c r="B528" s="64"/>
      <c r="C528" s="64"/>
      <c r="D528" s="64"/>
      <c r="E528" s="64"/>
      <c r="F528" s="138"/>
      <c r="G528" s="138"/>
      <c r="H528" s="138"/>
      <c r="I528" s="138"/>
      <c r="J528" s="138"/>
      <c r="K528" s="138"/>
      <c r="L528" s="138"/>
      <c r="M528" s="138"/>
      <c r="N528" s="138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</row>
    <row r="529" spans="2:32" ht="19">
      <c r="B529" s="64"/>
      <c r="C529" s="64"/>
      <c r="D529" s="64"/>
      <c r="E529" s="64"/>
      <c r="F529" s="138"/>
      <c r="G529" s="138"/>
      <c r="H529" s="138"/>
      <c r="I529" s="138"/>
      <c r="J529" s="138"/>
      <c r="K529" s="138"/>
      <c r="L529" s="138"/>
      <c r="M529" s="138"/>
      <c r="N529" s="138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</row>
    <row r="530" spans="2:32" ht="19">
      <c r="B530" s="64"/>
      <c r="C530" s="64"/>
      <c r="D530" s="64"/>
      <c r="E530" s="64"/>
      <c r="F530" s="138"/>
      <c r="G530" s="138"/>
      <c r="H530" s="138"/>
      <c r="I530" s="138"/>
      <c r="J530" s="138"/>
      <c r="K530" s="138"/>
      <c r="L530" s="138"/>
      <c r="M530" s="138"/>
      <c r="N530" s="138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</row>
    <row r="531" spans="2:32" ht="19">
      <c r="B531" s="64"/>
      <c r="C531" s="64"/>
      <c r="D531" s="64"/>
      <c r="E531" s="64"/>
      <c r="F531" s="138"/>
      <c r="G531" s="138"/>
      <c r="H531" s="138"/>
      <c r="I531" s="138"/>
      <c r="J531" s="138"/>
      <c r="K531" s="138"/>
      <c r="L531" s="138"/>
      <c r="M531" s="138"/>
      <c r="N531" s="138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</row>
    <row r="532" spans="2:32" ht="19">
      <c r="B532" s="64"/>
      <c r="C532" s="64"/>
      <c r="D532" s="64"/>
      <c r="E532" s="64"/>
      <c r="F532" s="138"/>
      <c r="G532" s="138"/>
      <c r="H532" s="138"/>
      <c r="I532" s="138"/>
      <c r="J532" s="138"/>
      <c r="K532" s="138"/>
      <c r="L532" s="138"/>
      <c r="M532" s="138"/>
      <c r="N532" s="138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</row>
    <row r="533" spans="2:32" ht="19">
      <c r="B533" s="64"/>
      <c r="C533" s="64"/>
      <c r="D533" s="64"/>
      <c r="E533" s="64"/>
      <c r="F533" s="138"/>
      <c r="G533" s="138"/>
      <c r="H533" s="138"/>
      <c r="I533" s="138"/>
      <c r="J533" s="138"/>
      <c r="K533" s="138"/>
      <c r="L533" s="138"/>
      <c r="M533" s="138"/>
      <c r="N533" s="138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</row>
    <row r="534" spans="2:32" ht="19">
      <c r="B534" s="64"/>
      <c r="C534" s="64"/>
      <c r="D534" s="64"/>
      <c r="E534" s="64"/>
      <c r="F534" s="138"/>
      <c r="G534" s="138"/>
      <c r="H534" s="138"/>
      <c r="I534" s="138"/>
      <c r="J534" s="138"/>
      <c r="K534" s="138"/>
      <c r="L534" s="138"/>
      <c r="M534" s="138"/>
      <c r="N534" s="138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</row>
    <row r="535" spans="2:32" ht="19">
      <c r="B535" s="64"/>
      <c r="C535" s="64"/>
      <c r="D535" s="64"/>
      <c r="E535" s="64"/>
      <c r="F535" s="138"/>
      <c r="G535" s="138"/>
      <c r="H535" s="138"/>
      <c r="I535" s="138"/>
      <c r="J535" s="138"/>
      <c r="K535" s="138"/>
      <c r="L535" s="138"/>
      <c r="M535" s="138"/>
      <c r="N535" s="138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</row>
    <row r="536" spans="2:32" ht="19">
      <c r="B536" s="64"/>
      <c r="C536" s="64"/>
      <c r="D536" s="64"/>
      <c r="E536" s="64"/>
      <c r="F536" s="138"/>
      <c r="G536" s="138"/>
      <c r="H536" s="138"/>
      <c r="I536" s="138"/>
      <c r="J536" s="138"/>
      <c r="K536" s="138"/>
      <c r="L536" s="138"/>
      <c r="M536" s="138"/>
      <c r="N536" s="138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</row>
    <row r="537" spans="2:32" ht="19">
      <c r="B537" s="64"/>
      <c r="C537" s="64"/>
      <c r="D537" s="64"/>
      <c r="E537" s="64"/>
      <c r="F537" s="138"/>
      <c r="G537" s="138"/>
      <c r="H537" s="138"/>
      <c r="I537" s="138"/>
      <c r="J537" s="138"/>
      <c r="K537" s="138"/>
      <c r="L537" s="138"/>
      <c r="M537" s="138"/>
      <c r="N537" s="138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</row>
    <row r="538" spans="2:32" ht="19">
      <c r="B538" s="64"/>
      <c r="C538" s="64"/>
      <c r="D538" s="64"/>
      <c r="E538" s="64"/>
      <c r="F538" s="138"/>
      <c r="G538" s="138"/>
      <c r="H538" s="138"/>
      <c r="I538" s="138"/>
      <c r="J538" s="138"/>
      <c r="K538" s="138"/>
      <c r="L538" s="138"/>
      <c r="M538" s="138"/>
      <c r="N538" s="138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</row>
    <row r="539" spans="2:32" ht="19">
      <c r="B539" s="64"/>
      <c r="C539" s="64"/>
      <c r="D539" s="64"/>
      <c r="E539" s="64"/>
      <c r="F539" s="138"/>
      <c r="G539" s="138"/>
      <c r="H539" s="138"/>
      <c r="I539" s="138"/>
      <c r="J539" s="138"/>
      <c r="K539" s="138"/>
      <c r="L539" s="138"/>
      <c r="M539" s="138"/>
      <c r="N539" s="138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</row>
    <row r="540" spans="2:32" ht="19">
      <c r="B540" s="64"/>
      <c r="C540" s="64"/>
      <c r="D540" s="64"/>
      <c r="E540" s="64"/>
      <c r="F540" s="138"/>
      <c r="G540" s="138"/>
      <c r="H540" s="138"/>
      <c r="I540" s="138"/>
      <c r="J540" s="138"/>
      <c r="K540" s="138"/>
      <c r="L540" s="138"/>
      <c r="M540" s="138"/>
      <c r="N540" s="138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</row>
    <row r="541" spans="2:32" ht="19">
      <c r="B541" s="64"/>
      <c r="C541" s="64"/>
      <c r="D541" s="64"/>
      <c r="E541" s="64"/>
      <c r="F541" s="138"/>
      <c r="G541" s="138"/>
      <c r="H541" s="138"/>
      <c r="I541" s="138"/>
      <c r="J541" s="138"/>
      <c r="K541" s="138"/>
      <c r="L541" s="138"/>
      <c r="M541" s="138"/>
      <c r="N541" s="138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</row>
    <row r="542" spans="2:32" ht="19">
      <c r="B542" s="64"/>
      <c r="C542" s="64"/>
      <c r="D542" s="64"/>
      <c r="E542" s="64"/>
      <c r="F542" s="138"/>
      <c r="G542" s="138"/>
      <c r="H542" s="138"/>
      <c r="I542" s="138"/>
      <c r="J542" s="138"/>
      <c r="K542" s="138"/>
      <c r="L542" s="138"/>
      <c r="M542" s="138"/>
      <c r="N542" s="138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</row>
    <row r="543" spans="2:32" ht="19">
      <c r="B543" s="64"/>
      <c r="C543" s="64"/>
      <c r="D543" s="64"/>
      <c r="E543" s="64"/>
      <c r="F543" s="138"/>
      <c r="G543" s="138"/>
      <c r="H543" s="138"/>
      <c r="I543" s="138"/>
      <c r="J543" s="138"/>
      <c r="K543" s="138"/>
      <c r="L543" s="138"/>
      <c r="M543" s="138"/>
      <c r="N543" s="138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</row>
    <row r="544" spans="2:32" ht="19">
      <c r="B544" s="64"/>
      <c r="C544" s="64"/>
      <c r="D544" s="64"/>
      <c r="E544" s="64"/>
      <c r="F544" s="138"/>
      <c r="G544" s="138"/>
      <c r="H544" s="138"/>
      <c r="I544" s="138"/>
      <c r="J544" s="138"/>
      <c r="K544" s="138"/>
      <c r="L544" s="138"/>
      <c r="M544" s="138"/>
      <c r="N544" s="138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</row>
    <row r="545" spans="2:32" ht="19">
      <c r="B545" s="64"/>
      <c r="C545" s="64"/>
      <c r="D545" s="64"/>
      <c r="E545" s="64"/>
      <c r="F545" s="138"/>
      <c r="G545" s="138"/>
      <c r="H545" s="138"/>
      <c r="I545" s="138"/>
      <c r="J545" s="138"/>
      <c r="K545" s="138"/>
      <c r="L545" s="138"/>
      <c r="M545" s="138"/>
      <c r="N545" s="138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</row>
    <row r="546" spans="2:32" ht="19">
      <c r="B546" s="64"/>
      <c r="C546" s="64"/>
      <c r="D546" s="64"/>
      <c r="E546" s="64"/>
      <c r="F546" s="138"/>
      <c r="G546" s="138"/>
      <c r="H546" s="138"/>
      <c r="I546" s="138"/>
      <c r="J546" s="138"/>
      <c r="K546" s="138"/>
      <c r="L546" s="138"/>
      <c r="M546" s="138"/>
      <c r="N546" s="138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</row>
    <row r="547" spans="2:32" ht="19">
      <c r="B547" s="64"/>
      <c r="C547" s="64"/>
      <c r="D547" s="64"/>
      <c r="E547" s="64"/>
      <c r="F547" s="138"/>
      <c r="G547" s="138"/>
      <c r="H547" s="138"/>
      <c r="I547" s="138"/>
      <c r="J547" s="138"/>
      <c r="K547" s="138"/>
      <c r="L547" s="138"/>
      <c r="M547" s="138"/>
      <c r="N547" s="138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</row>
    <row r="548" spans="2:32" ht="19">
      <c r="B548" s="64"/>
      <c r="C548" s="64"/>
      <c r="D548" s="64"/>
      <c r="E548" s="64"/>
      <c r="F548" s="138"/>
      <c r="G548" s="138"/>
      <c r="H548" s="138"/>
      <c r="I548" s="138"/>
      <c r="J548" s="138"/>
      <c r="K548" s="138"/>
      <c r="L548" s="138"/>
      <c r="M548" s="138"/>
      <c r="N548" s="138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</row>
    <row r="549" spans="2:32" ht="19">
      <c r="B549" s="64"/>
      <c r="C549" s="64"/>
      <c r="D549" s="64"/>
      <c r="E549" s="64"/>
      <c r="F549" s="138"/>
      <c r="G549" s="138"/>
      <c r="H549" s="138"/>
      <c r="I549" s="138"/>
      <c r="J549" s="138"/>
      <c r="K549" s="138"/>
      <c r="L549" s="138"/>
      <c r="M549" s="138"/>
      <c r="N549" s="138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</row>
    <row r="550" spans="2:32" ht="19">
      <c r="B550" s="64"/>
      <c r="C550" s="64"/>
      <c r="D550" s="64"/>
      <c r="E550" s="64"/>
      <c r="F550" s="138"/>
      <c r="G550" s="138"/>
      <c r="H550" s="138"/>
      <c r="I550" s="138"/>
      <c r="J550" s="138"/>
      <c r="K550" s="138"/>
      <c r="L550" s="138"/>
      <c r="M550" s="138"/>
      <c r="N550" s="138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</row>
    <row r="551" spans="2:32" ht="19">
      <c r="B551" s="64"/>
      <c r="C551" s="64"/>
      <c r="D551" s="64"/>
      <c r="E551" s="64"/>
      <c r="F551" s="138"/>
      <c r="G551" s="138"/>
      <c r="H551" s="138"/>
      <c r="I551" s="138"/>
      <c r="J551" s="138"/>
      <c r="K551" s="138"/>
      <c r="L551" s="138"/>
      <c r="M551" s="138"/>
      <c r="N551" s="138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</row>
    <row r="552" spans="2:32" ht="19">
      <c r="B552" s="64"/>
      <c r="C552" s="64"/>
      <c r="D552" s="64"/>
      <c r="E552" s="64"/>
      <c r="F552" s="138"/>
      <c r="G552" s="138"/>
      <c r="H552" s="138"/>
      <c r="I552" s="138"/>
      <c r="J552" s="138"/>
      <c r="K552" s="138"/>
      <c r="L552" s="138"/>
      <c r="M552" s="138"/>
      <c r="N552" s="138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</row>
    <row r="553" spans="2:32" ht="19">
      <c r="B553" s="64"/>
      <c r="C553" s="64"/>
      <c r="D553" s="64"/>
      <c r="E553" s="64"/>
      <c r="F553" s="138"/>
      <c r="G553" s="138"/>
      <c r="H553" s="138"/>
      <c r="I553" s="138"/>
      <c r="J553" s="138"/>
      <c r="K553" s="138"/>
      <c r="L553" s="138"/>
      <c r="M553" s="138"/>
      <c r="N553" s="138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</row>
    <row r="554" spans="2:32" ht="19">
      <c r="B554" s="64"/>
      <c r="C554" s="64"/>
      <c r="D554" s="64"/>
      <c r="E554" s="64"/>
      <c r="F554" s="138"/>
      <c r="G554" s="138"/>
      <c r="H554" s="138"/>
      <c r="I554" s="138"/>
      <c r="J554" s="138"/>
      <c r="K554" s="138"/>
      <c r="L554" s="138"/>
      <c r="M554" s="138"/>
      <c r="N554" s="138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</row>
    <row r="555" spans="2:32" ht="19">
      <c r="B555" s="64"/>
      <c r="C555" s="64"/>
      <c r="D555" s="64"/>
      <c r="E555" s="64"/>
      <c r="F555" s="138"/>
      <c r="G555" s="138"/>
      <c r="H555" s="138"/>
      <c r="I555" s="138"/>
      <c r="J555" s="138"/>
      <c r="K555" s="138"/>
      <c r="L555" s="138"/>
      <c r="M555" s="138"/>
      <c r="N555" s="138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</row>
    <row r="556" spans="2:32" ht="19">
      <c r="B556" s="64"/>
      <c r="C556" s="64"/>
      <c r="D556" s="64"/>
      <c r="E556" s="64"/>
      <c r="F556" s="138"/>
      <c r="G556" s="138"/>
      <c r="H556" s="138"/>
      <c r="I556" s="138"/>
      <c r="J556" s="138"/>
      <c r="K556" s="138"/>
      <c r="L556" s="138"/>
      <c r="M556" s="138"/>
      <c r="N556" s="138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</row>
    <row r="557" spans="2:32" ht="19">
      <c r="B557" s="64"/>
      <c r="C557" s="64"/>
      <c r="D557" s="64"/>
      <c r="E557" s="64"/>
      <c r="F557" s="138"/>
      <c r="G557" s="138"/>
      <c r="H557" s="138"/>
      <c r="I557" s="138"/>
      <c r="J557" s="138"/>
      <c r="K557" s="138"/>
      <c r="L557" s="138"/>
      <c r="M557" s="138"/>
      <c r="N557" s="138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</row>
    <row r="558" spans="2:32" ht="19">
      <c r="B558" s="64"/>
      <c r="C558" s="64"/>
      <c r="D558" s="64"/>
      <c r="E558" s="64"/>
      <c r="F558" s="138"/>
      <c r="G558" s="138"/>
      <c r="H558" s="138"/>
      <c r="I558" s="138"/>
      <c r="J558" s="138"/>
      <c r="K558" s="138"/>
      <c r="L558" s="138"/>
      <c r="M558" s="138"/>
      <c r="N558" s="138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</row>
    <row r="559" spans="2:32" ht="19">
      <c r="B559" s="64"/>
      <c r="C559" s="64"/>
      <c r="D559" s="64"/>
      <c r="E559" s="64"/>
      <c r="F559" s="138"/>
      <c r="G559" s="138"/>
      <c r="H559" s="138"/>
      <c r="I559" s="138"/>
      <c r="J559" s="138"/>
      <c r="K559" s="138"/>
      <c r="L559" s="138"/>
      <c r="M559" s="138"/>
      <c r="N559" s="138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</row>
    <row r="560" spans="2:32" ht="19">
      <c r="B560" s="64"/>
      <c r="C560" s="64"/>
      <c r="D560" s="64"/>
      <c r="E560" s="64"/>
      <c r="F560" s="138"/>
      <c r="G560" s="138"/>
      <c r="H560" s="138"/>
      <c r="I560" s="138"/>
      <c r="J560" s="138"/>
      <c r="K560" s="138"/>
      <c r="L560" s="138"/>
      <c r="M560" s="138"/>
      <c r="N560" s="138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</row>
    <row r="561" spans="2:32" ht="19">
      <c r="B561" s="64"/>
      <c r="C561" s="64"/>
      <c r="D561" s="64"/>
      <c r="E561" s="64"/>
      <c r="F561" s="138"/>
      <c r="G561" s="138"/>
      <c r="H561" s="138"/>
      <c r="I561" s="138"/>
      <c r="J561" s="138"/>
      <c r="K561" s="138"/>
      <c r="L561" s="138"/>
      <c r="M561" s="138"/>
      <c r="N561" s="138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</row>
    <row r="562" spans="2:32" ht="19">
      <c r="B562" s="64"/>
      <c r="C562" s="64"/>
      <c r="D562" s="64"/>
      <c r="E562" s="64"/>
      <c r="F562" s="138"/>
      <c r="G562" s="138"/>
      <c r="H562" s="138"/>
      <c r="I562" s="138"/>
      <c r="J562" s="138"/>
      <c r="K562" s="138"/>
      <c r="L562" s="138"/>
      <c r="M562" s="138"/>
      <c r="N562" s="138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</row>
    <row r="563" spans="2:32" ht="19">
      <c r="B563" s="64"/>
      <c r="C563" s="64"/>
      <c r="D563" s="64"/>
      <c r="E563" s="64"/>
      <c r="F563" s="138"/>
      <c r="G563" s="138"/>
      <c r="H563" s="138"/>
      <c r="I563" s="138"/>
      <c r="J563" s="138"/>
      <c r="K563" s="138"/>
      <c r="L563" s="138"/>
      <c r="M563" s="138"/>
      <c r="N563" s="138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</row>
    <row r="564" spans="2:32" ht="19">
      <c r="B564" s="64"/>
      <c r="C564" s="64"/>
      <c r="D564" s="64"/>
      <c r="E564" s="64"/>
      <c r="F564" s="138"/>
      <c r="G564" s="138"/>
      <c r="H564" s="138"/>
      <c r="I564" s="138"/>
      <c r="J564" s="138"/>
      <c r="K564" s="138"/>
      <c r="L564" s="138"/>
      <c r="M564" s="138"/>
      <c r="N564" s="138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</row>
    <row r="565" spans="2:32" ht="19">
      <c r="B565" s="64"/>
      <c r="C565" s="64"/>
      <c r="D565" s="64"/>
      <c r="E565" s="64"/>
      <c r="F565" s="138"/>
      <c r="G565" s="138"/>
      <c r="H565" s="138"/>
      <c r="I565" s="138"/>
      <c r="J565" s="138"/>
      <c r="K565" s="138"/>
      <c r="L565" s="138"/>
      <c r="M565" s="138"/>
      <c r="N565" s="138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</row>
    <row r="566" spans="2:32" ht="19">
      <c r="B566" s="64"/>
      <c r="C566" s="64"/>
      <c r="D566" s="64"/>
      <c r="E566" s="64"/>
      <c r="F566" s="138"/>
      <c r="G566" s="138"/>
      <c r="H566" s="138"/>
      <c r="I566" s="138"/>
      <c r="J566" s="138"/>
      <c r="K566" s="138"/>
      <c r="L566" s="138"/>
      <c r="M566" s="138"/>
      <c r="N566" s="138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</row>
    <row r="567" spans="2:32" ht="19">
      <c r="B567" s="64"/>
      <c r="C567" s="64"/>
      <c r="D567" s="64"/>
      <c r="E567" s="64"/>
      <c r="F567" s="138"/>
      <c r="G567" s="138"/>
      <c r="H567" s="138"/>
      <c r="I567" s="138"/>
      <c r="J567" s="138"/>
      <c r="K567" s="138"/>
      <c r="L567" s="138"/>
      <c r="M567" s="138"/>
      <c r="N567" s="138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</row>
    <row r="568" spans="2:32" ht="19">
      <c r="B568" s="64"/>
      <c r="C568" s="64"/>
      <c r="D568" s="64"/>
      <c r="E568" s="64"/>
      <c r="F568" s="138"/>
      <c r="G568" s="138"/>
      <c r="H568" s="138"/>
      <c r="I568" s="138"/>
      <c r="J568" s="138"/>
      <c r="K568" s="138"/>
      <c r="L568" s="138"/>
      <c r="M568" s="138"/>
      <c r="N568" s="138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</row>
    <row r="569" spans="2:32" ht="19">
      <c r="B569" s="64"/>
      <c r="C569" s="64"/>
      <c r="D569" s="64"/>
      <c r="E569" s="64"/>
      <c r="F569" s="138"/>
      <c r="G569" s="138"/>
      <c r="H569" s="138"/>
      <c r="I569" s="138"/>
      <c r="J569" s="138"/>
      <c r="K569" s="138"/>
      <c r="L569" s="138"/>
      <c r="M569" s="138"/>
      <c r="N569" s="138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</row>
    <row r="570" spans="2:32" ht="19">
      <c r="B570" s="64"/>
      <c r="C570" s="64"/>
      <c r="D570" s="64"/>
      <c r="E570" s="64"/>
      <c r="F570" s="138"/>
      <c r="G570" s="138"/>
      <c r="H570" s="138"/>
      <c r="I570" s="138"/>
      <c r="J570" s="138"/>
      <c r="K570" s="138"/>
      <c r="L570" s="138"/>
      <c r="M570" s="138"/>
      <c r="N570" s="138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</row>
    <row r="571" spans="2:32" ht="19">
      <c r="B571" s="64"/>
      <c r="C571" s="64"/>
      <c r="D571" s="64"/>
      <c r="E571" s="64"/>
      <c r="F571" s="138"/>
      <c r="G571" s="138"/>
      <c r="H571" s="138"/>
      <c r="I571" s="138"/>
      <c r="J571" s="138"/>
      <c r="K571" s="138"/>
      <c r="L571" s="138"/>
      <c r="M571" s="138"/>
      <c r="N571" s="138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</row>
    <row r="572" spans="2:32" ht="19">
      <c r="B572" s="64"/>
      <c r="C572" s="64"/>
      <c r="D572" s="64"/>
      <c r="E572" s="64"/>
      <c r="F572" s="138"/>
      <c r="G572" s="138"/>
      <c r="H572" s="138"/>
      <c r="I572" s="138"/>
      <c r="J572" s="138"/>
      <c r="K572" s="138"/>
      <c r="L572" s="138"/>
      <c r="M572" s="138"/>
      <c r="N572" s="138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</row>
    <row r="573" spans="2:32" ht="19">
      <c r="B573" s="64"/>
      <c r="C573" s="64"/>
      <c r="D573" s="64"/>
      <c r="E573" s="64"/>
      <c r="F573" s="138"/>
      <c r="G573" s="138"/>
      <c r="H573" s="138"/>
      <c r="I573" s="138"/>
      <c r="J573" s="138"/>
      <c r="K573" s="138"/>
      <c r="L573" s="138"/>
      <c r="M573" s="138"/>
      <c r="N573" s="138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</row>
    <row r="574" spans="2:32" ht="19">
      <c r="B574" s="64"/>
      <c r="C574" s="64"/>
      <c r="D574" s="64"/>
      <c r="E574" s="64"/>
      <c r="F574" s="138"/>
      <c r="G574" s="138"/>
      <c r="H574" s="138"/>
      <c r="I574" s="138"/>
      <c r="J574" s="138"/>
      <c r="K574" s="138"/>
      <c r="L574" s="138"/>
      <c r="M574" s="138"/>
      <c r="N574" s="138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</row>
    <row r="575" spans="2:32" ht="19">
      <c r="B575" s="64"/>
      <c r="C575" s="64"/>
      <c r="D575" s="64"/>
      <c r="E575" s="64"/>
      <c r="F575" s="138"/>
      <c r="G575" s="138"/>
      <c r="H575" s="138"/>
      <c r="I575" s="138"/>
      <c r="J575" s="138"/>
      <c r="K575" s="138"/>
      <c r="L575" s="138"/>
      <c r="M575" s="138"/>
      <c r="N575" s="138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</row>
    <row r="576" spans="2:32" ht="19">
      <c r="B576" s="64"/>
      <c r="C576" s="64"/>
      <c r="D576" s="64"/>
      <c r="E576" s="64"/>
      <c r="F576" s="138"/>
      <c r="G576" s="138"/>
      <c r="H576" s="138"/>
      <c r="I576" s="138"/>
      <c r="J576" s="138"/>
      <c r="K576" s="138"/>
      <c r="L576" s="138"/>
      <c r="M576" s="138"/>
      <c r="N576" s="138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</row>
    <row r="577" spans="2:32" ht="19">
      <c r="B577" s="64"/>
      <c r="C577" s="64"/>
      <c r="D577" s="64"/>
      <c r="E577" s="64"/>
      <c r="F577" s="138"/>
      <c r="G577" s="138"/>
      <c r="H577" s="138"/>
      <c r="I577" s="138"/>
      <c r="J577" s="138"/>
      <c r="K577" s="138"/>
      <c r="L577" s="138"/>
      <c r="M577" s="138"/>
      <c r="N577" s="138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</row>
    <row r="578" spans="2:32" ht="19">
      <c r="B578" s="64"/>
      <c r="C578" s="64"/>
      <c r="D578" s="64"/>
      <c r="E578" s="64"/>
      <c r="F578" s="138"/>
      <c r="G578" s="138"/>
      <c r="H578" s="138"/>
      <c r="I578" s="138"/>
      <c r="J578" s="138"/>
      <c r="K578" s="138"/>
      <c r="L578" s="138"/>
      <c r="M578" s="138"/>
      <c r="N578" s="138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</row>
    <row r="579" spans="2:32" ht="19">
      <c r="B579" s="64"/>
      <c r="C579" s="64"/>
      <c r="D579" s="64"/>
      <c r="E579" s="64"/>
      <c r="F579" s="138"/>
      <c r="G579" s="138"/>
      <c r="H579" s="138"/>
      <c r="I579" s="138"/>
      <c r="J579" s="138"/>
      <c r="K579" s="138"/>
      <c r="L579" s="138"/>
      <c r="M579" s="138"/>
      <c r="N579" s="138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</row>
    <row r="580" spans="2:32" ht="19">
      <c r="B580" s="64"/>
      <c r="C580" s="64"/>
      <c r="D580" s="64"/>
      <c r="E580" s="64"/>
      <c r="F580" s="138"/>
      <c r="G580" s="138"/>
      <c r="H580" s="138"/>
      <c r="I580" s="138"/>
      <c r="J580" s="138"/>
      <c r="K580" s="138"/>
      <c r="L580" s="138"/>
      <c r="M580" s="138"/>
      <c r="N580" s="138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</row>
    <row r="581" spans="2:32" ht="19">
      <c r="B581" s="64"/>
      <c r="C581" s="64"/>
      <c r="D581" s="64"/>
      <c r="E581" s="64"/>
      <c r="F581" s="138"/>
      <c r="G581" s="138"/>
      <c r="H581" s="138"/>
      <c r="I581" s="138"/>
      <c r="J581" s="138"/>
      <c r="K581" s="138"/>
      <c r="L581" s="138"/>
      <c r="M581" s="138"/>
      <c r="N581" s="138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</row>
    <row r="582" spans="2:32" ht="19">
      <c r="B582" s="64"/>
      <c r="C582" s="64"/>
      <c r="D582" s="64"/>
      <c r="E582" s="64"/>
      <c r="F582" s="138"/>
      <c r="G582" s="138"/>
      <c r="H582" s="138"/>
      <c r="I582" s="138"/>
      <c r="J582" s="138"/>
      <c r="K582" s="138"/>
      <c r="L582" s="138"/>
      <c r="M582" s="138"/>
      <c r="N582" s="138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</row>
    <row r="583" spans="2:32" ht="19">
      <c r="B583" s="64"/>
      <c r="C583" s="64"/>
      <c r="D583" s="64"/>
      <c r="E583" s="64"/>
      <c r="F583" s="138"/>
      <c r="G583" s="138"/>
      <c r="H583" s="138"/>
      <c r="I583" s="138"/>
      <c r="J583" s="138"/>
      <c r="K583" s="138"/>
      <c r="L583" s="138"/>
      <c r="M583" s="138"/>
      <c r="N583" s="138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</row>
    <row r="584" spans="2:32" ht="19">
      <c r="B584" s="64"/>
      <c r="C584" s="64"/>
      <c r="D584" s="64"/>
      <c r="E584" s="64"/>
      <c r="F584" s="138"/>
      <c r="G584" s="138"/>
      <c r="H584" s="138"/>
      <c r="I584" s="138"/>
      <c r="J584" s="138"/>
      <c r="K584" s="138"/>
      <c r="L584" s="138"/>
      <c r="M584" s="138"/>
      <c r="N584" s="138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</row>
    <row r="585" spans="2:32" ht="19">
      <c r="B585" s="64"/>
      <c r="C585" s="64"/>
      <c r="D585" s="64"/>
      <c r="E585" s="64"/>
      <c r="F585" s="138"/>
      <c r="G585" s="138"/>
      <c r="H585" s="138"/>
      <c r="I585" s="138"/>
      <c r="J585" s="138"/>
      <c r="K585" s="138"/>
      <c r="L585" s="138"/>
      <c r="M585" s="138"/>
      <c r="N585" s="138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</row>
    <row r="586" spans="2:32" ht="19">
      <c r="B586" s="64"/>
      <c r="C586" s="64"/>
      <c r="D586" s="64"/>
      <c r="E586" s="64"/>
      <c r="F586" s="138"/>
      <c r="G586" s="138"/>
      <c r="H586" s="138"/>
      <c r="I586" s="138"/>
      <c r="J586" s="138"/>
      <c r="K586" s="138"/>
      <c r="L586" s="138"/>
      <c r="M586" s="138"/>
      <c r="N586" s="138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</row>
    <row r="587" spans="2:32" ht="19">
      <c r="B587" s="64"/>
      <c r="C587" s="64"/>
      <c r="D587" s="64"/>
      <c r="E587" s="64"/>
      <c r="F587" s="138"/>
      <c r="G587" s="138"/>
      <c r="H587" s="138"/>
      <c r="I587" s="138"/>
      <c r="J587" s="138"/>
      <c r="K587" s="138"/>
      <c r="L587" s="138"/>
      <c r="M587" s="138"/>
      <c r="N587" s="138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</row>
    <row r="588" spans="2:32" ht="19">
      <c r="B588" s="64"/>
      <c r="C588" s="64"/>
      <c r="D588" s="64"/>
      <c r="E588" s="64"/>
      <c r="F588" s="138"/>
      <c r="G588" s="138"/>
      <c r="H588" s="138"/>
      <c r="I588" s="138"/>
      <c r="J588" s="138"/>
      <c r="K588" s="138"/>
      <c r="L588" s="138"/>
      <c r="M588" s="138"/>
      <c r="N588" s="138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</row>
    <row r="589" spans="2:32" ht="19">
      <c r="B589" s="64"/>
      <c r="C589" s="64"/>
      <c r="D589" s="64"/>
      <c r="E589" s="64"/>
      <c r="F589" s="138"/>
      <c r="G589" s="138"/>
      <c r="H589" s="138"/>
      <c r="I589" s="138"/>
      <c r="J589" s="138"/>
      <c r="K589" s="138"/>
      <c r="L589" s="138"/>
      <c r="M589" s="138"/>
      <c r="N589" s="138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</row>
    <row r="590" spans="2:32" ht="19">
      <c r="B590" s="64"/>
      <c r="C590" s="64"/>
      <c r="D590" s="64"/>
      <c r="E590" s="64"/>
      <c r="F590" s="138"/>
      <c r="G590" s="138"/>
      <c r="H590" s="138"/>
      <c r="I590" s="138"/>
      <c r="J590" s="138"/>
      <c r="K590" s="138"/>
      <c r="L590" s="138"/>
      <c r="M590" s="138"/>
      <c r="N590" s="138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</row>
    <row r="591" spans="2:32" ht="19">
      <c r="B591" s="64"/>
      <c r="C591" s="64"/>
      <c r="D591" s="64"/>
      <c r="E591" s="64"/>
      <c r="F591" s="138"/>
      <c r="G591" s="138"/>
      <c r="H591" s="138"/>
      <c r="I591" s="138"/>
      <c r="J591" s="138"/>
      <c r="K591" s="138"/>
      <c r="L591" s="138"/>
      <c r="M591" s="138"/>
      <c r="N591" s="138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</row>
    <row r="592" spans="2:32" ht="19">
      <c r="B592" s="64"/>
      <c r="C592" s="64"/>
      <c r="D592" s="64"/>
      <c r="E592" s="64"/>
      <c r="F592" s="138"/>
      <c r="G592" s="138"/>
      <c r="H592" s="138"/>
      <c r="I592" s="138"/>
      <c r="J592" s="138"/>
      <c r="K592" s="138"/>
      <c r="L592" s="138"/>
      <c r="M592" s="138"/>
      <c r="N592" s="138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</row>
    <row r="593" spans="2:32" ht="19">
      <c r="B593" s="64"/>
      <c r="C593" s="64"/>
      <c r="D593" s="64"/>
      <c r="E593" s="64"/>
      <c r="F593" s="138"/>
      <c r="G593" s="138"/>
      <c r="H593" s="138"/>
      <c r="I593" s="138"/>
      <c r="J593" s="138"/>
      <c r="K593" s="138"/>
      <c r="L593" s="138"/>
      <c r="M593" s="138"/>
      <c r="N593" s="138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</row>
    <row r="594" spans="2:32" ht="19">
      <c r="B594" s="64"/>
      <c r="C594" s="64"/>
      <c r="D594" s="64"/>
      <c r="E594" s="64"/>
      <c r="F594" s="138"/>
      <c r="G594" s="138"/>
      <c r="H594" s="138"/>
      <c r="I594" s="138"/>
      <c r="J594" s="138"/>
      <c r="K594" s="138"/>
      <c r="L594" s="138"/>
      <c r="M594" s="138"/>
      <c r="N594" s="138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</row>
    <row r="595" spans="2:32" ht="19">
      <c r="B595" s="64"/>
      <c r="C595" s="64"/>
      <c r="D595" s="64"/>
      <c r="E595" s="64"/>
      <c r="F595" s="138"/>
      <c r="G595" s="138"/>
      <c r="H595" s="138"/>
      <c r="I595" s="138"/>
      <c r="J595" s="138"/>
      <c r="K595" s="138"/>
      <c r="L595" s="138"/>
      <c r="M595" s="138"/>
      <c r="N595" s="138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</row>
    <row r="596" spans="2:32" ht="19">
      <c r="B596" s="64"/>
      <c r="C596" s="64"/>
      <c r="D596" s="64"/>
      <c r="E596" s="64"/>
      <c r="F596" s="138"/>
      <c r="G596" s="138"/>
      <c r="H596" s="138"/>
      <c r="I596" s="138"/>
      <c r="J596" s="138"/>
      <c r="K596" s="138"/>
      <c r="L596" s="138"/>
      <c r="M596" s="138"/>
      <c r="N596" s="138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</row>
    <row r="597" spans="2:32" ht="19">
      <c r="B597" s="64"/>
      <c r="C597" s="64"/>
      <c r="D597" s="64"/>
      <c r="E597" s="64"/>
      <c r="F597" s="138"/>
      <c r="G597" s="138"/>
      <c r="H597" s="138"/>
      <c r="I597" s="138"/>
      <c r="J597" s="138"/>
      <c r="K597" s="138"/>
      <c r="L597" s="138"/>
      <c r="M597" s="138"/>
      <c r="N597" s="138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</row>
    <row r="598" spans="2:32" ht="19">
      <c r="B598" s="64"/>
      <c r="C598" s="64"/>
      <c r="D598" s="64"/>
      <c r="E598" s="64"/>
      <c r="F598" s="138"/>
      <c r="G598" s="138"/>
      <c r="H598" s="138"/>
      <c r="I598" s="138"/>
      <c r="J598" s="138"/>
      <c r="K598" s="138"/>
      <c r="L598" s="138"/>
      <c r="M598" s="138"/>
      <c r="N598" s="138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</row>
    <row r="599" spans="2:32" ht="19">
      <c r="B599" s="64"/>
      <c r="C599" s="64"/>
      <c r="D599" s="64"/>
      <c r="E599" s="64"/>
      <c r="F599" s="138"/>
      <c r="G599" s="138"/>
      <c r="H599" s="138"/>
      <c r="I599" s="138"/>
      <c r="J599" s="138"/>
      <c r="K599" s="138"/>
      <c r="L599" s="138"/>
      <c r="M599" s="138"/>
      <c r="N599" s="138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</row>
    <row r="600" spans="2:32" ht="19">
      <c r="B600" s="64"/>
      <c r="C600" s="64"/>
      <c r="D600" s="64"/>
      <c r="E600" s="64"/>
      <c r="F600" s="138"/>
      <c r="G600" s="138"/>
      <c r="H600" s="138"/>
      <c r="I600" s="138"/>
      <c r="J600" s="138"/>
      <c r="K600" s="138"/>
      <c r="L600" s="138"/>
      <c r="M600" s="138"/>
      <c r="N600" s="138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</row>
    <row r="601" spans="2:32" ht="19">
      <c r="B601" s="64"/>
      <c r="C601" s="64"/>
      <c r="D601" s="64"/>
      <c r="E601" s="64"/>
      <c r="F601" s="138"/>
      <c r="G601" s="138"/>
      <c r="H601" s="138"/>
      <c r="I601" s="138"/>
      <c r="J601" s="138"/>
      <c r="K601" s="138"/>
      <c r="L601" s="138"/>
      <c r="M601" s="138"/>
      <c r="N601" s="138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</row>
    <row r="602" spans="2:32" ht="19">
      <c r="B602" s="64"/>
      <c r="C602" s="64"/>
      <c r="D602" s="64"/>
      <c r="E602" s="64"/>
      <c r="F602" s="138"/>
      <c r="G602" s="138"/>
      <c r="H602" s="138"/>
      <c r="I602" s="138"/>
      <c r="J602" s="138"/>
      <c r="K602" s="138"/>
      <c r="L602" s="138"/>
      <c r="M602" s="138"/>
      <c r="N602" s="138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</row>
    <row r="603" spans="2:32" ht="19">
      <c r="B603" s="64"/>
      <c r="C603" s="64"/>
      <c r="D603" s="64"/>
      <c r="E603" s="64"/>
      <c r="F603" s="138"/>
      <c r="G603" s="138"/>
      <c r="H603" s="138"/>
      <c r="I603" s="138"/>
      <c r="J603" s="138"/>
      <c r="K603" s="138"/>
      <c r="L603" s="138"/>
      <c r="M603" s="138"/>
      <c r="N603" s="138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</row>
    <row r="604" spans="2:32" ht="19">
      <c r="B604" s="64"/>
      <c r="C604" s="64"/>
      <c r="D604" s="64"/>
      <c r="E604" s="64"/>
      <c r="F604" s="138"/>
      <c r="G604" s="138"/>
      <c r="H604" s="138"/>
      <c r="I604" s="138"/>
      <c r="J604" s="138"/>
      <c r="K604" s="138"/>
      <c r="L604" s="138"/>
      <c r="M604" s="138"/>
      <c r="N604" s="138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</row>
    <row r="605" spans="2:32" ht="19">
      <c r="B605" s="64"/>
      <c r="C605" s="64"/>
      <c r="D605" s="64"/>
      <c r="E605" s="64"/>
      <c r="F605" s="138"/>
      <c r="G605" s="138"/>
      <c r="H605" s="138"/>
      <c r="I605" s="138"/>
      <c r="J605" s="138"/>
      <c r="K605" s="138"/>
      <c r="L605" s="138"/>
      <c r="M605" s="138"/>
      <c r="N605" s="138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</row>
    <row r="606" spans="2:32" ht="19">
      <c r="B606" s="64"/>
      <c r="C606" s="64"/>
      <c r="D606" s="64"/>
      <c r="E606" s="64"/>
      <c r="F606" s="138"/>
      <c r="G606" s="138"/>
      <c r="H606" s="138"/>
      <c r="I606" s="138"/>
      <c r="J606" s="138"/>
      <c r="K606" s="138"/>
      <c r="L606" s="138"/>
      <c r="M606" s="138"/>
      <c r="N606" s="138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</row>
    <row r="607" spans="2:32" ht="19">
      <c r="B607" s="64"/>
      <c r="C607" s="64"/>
      <c r="D607" s="64"/>
      <c r="E607" s="64"/>
      <c r="F607" s="138"/>
      <c r="G607" s="138"/>
      <c r="H607" s="138"/>
      <c r="I607" s="138"/>
      <c r="J607" s="138"/>
      <c r="K607" s="138"/>
      <c r="L607" s="138"/>
      <c r="M607" s="138"/>
      <c r="N607" s="138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</row>
    <row r="608" spans="2:32" ht="19">
      <c r="B608" s="64"/>
      <c r="C608" s="64"/>
      <c r="D608" s="64"/>
      <c r="E608" s="64"/>
      <c r="F608" s="138"/>
      <c r="G608" s="138"/>
      <c r="H608" s="138"/>
      <c r="I608" s="138"/>
      <c r="J608" s="138"/>
      <c r="K608" s="138"/>
      <c r="L608" s="138"/>
      <c r="M608" s="138"/>
      <c r="N608" s="138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</row>
    <row r="609" spans="2:32" ht="19">
      <c r="B609" s="64"/>
      <c r="C609" s="64"/>
      <c r="D609" s="64"/>
      <c r="E609" s="64"/>
      <c r="F609" s="138"/>
      <c r="G609" s="138"/>
      <c r="H609" s="138"/>
      <c r="I609" s="138"/>
      <c r="J609" s="138"/>
      <c r="K609" s="138"/>
      <c r="L609" s="138"/>
      <c r="M609" s="138"/>
      <c r="N609" s="138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</row>
    <row r="610" spans="2:32" ht="19">
      <c r="B610" s="64"/>
      <c r="C610" s="64"/>
      <c r="D610" s="64"/>
      <c r="E610" s="64"/>
      <c r="F610" s="138"/>
      <c r="G610" s="138"/>
      <c r="H610" s="138"/>
      <c r="I610" s="138"/>
      <c r="J610" s="138"/>
      <c r="K610" s="138"/>
      <c r="L610" s="138"/>
      <c r="M610" s="138"/>
      <c r="N610" s="138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</row>
    <row r="611" spans="2:32" ht="19">
      <c r="B611" s="64"/>
      <c r="C611" s="64"/>
      <c r="D611" s="64"/>
      <c r="E611" s="64"/>
      <c r="F611" s="138"/>
      <c r="G611" s="138"/>
      <c r="H611" s="138"/>
      <c r="I611" s="138"/>
      <c r="J611" s="138"/>
      <c r="K611" s="138"/>
      <c r="L611" s="138"/>
      <c r="M611" s="138"/>
      <c r="N611" s="138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</row>
    <row r="612" spans="2:32" ht="19">
      <c r="B612" s="64"/>
      <c r="C612" s="64"/>
      <c r="D612" s="64"/>
      <c r="E612" s="64"/>
      <c r="F612" s="138"/>
      <c r="G612" s="138"/>
      <c r="H612" s="138"/>
      <c r="I612" s="138"/>
      <c r="J612" s="138"/>
      <c r="K612" s="138"/>
      <c r="L612" s="138"/>
      <c r="M612" s="138"/>
      <c r="N612" s="138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</row>
    <row r="613" spans="2:32" ht="19">
      <c r="B613" s="64"/>
      <c r="C613" s="64"/>
      <c r="D613" s="64"/>
      <c r="E613" s="64"/>
      <c r="F613" s="138"/>
      <c r="G613" s="138"/>
      <c r="H613" s="138"/>
      <c r="I613" s="138"/>
      <c r="J613" s="138"/>
      <c r="K613" s="138"/>
      <c r="L613" s="138"/>
      <c r="M613" s="138"/>
      <c r="N613" s="138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</row>
    <row r="614" spans="2:32" ht="19">
      <c r="B614" s="64"/>
      <c r="C614" s="64"/>
      <c r="D614" s="64"/>
      <c r="E614" s="64"/>
      <c r="F614" s="138"/>
      <c r="G614" s="138"/>
      <c r="H614" s="138"/>
      <c r="I614" s="138"/>
      <c r="J614" s="138"/>
      <c r="K614" s="138"/>
      <c r="L614" s="138"/>
      <c r="M614" s="138"/>
      <c r="N614" s="138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</row>
    <row r="615" spans="2:32" ht="19">
      <c r="B615" s="64"/>
      <c r="C615" s="64"/>
      <c r="D615" s="64"/>
      <c r="E615" s="64"/>
      <c r="F615" s="138"/>
      <c r="G615" s="138"/>
      <c r="H615" s="138"/>
      <c r="I615" s="138"/>
      <c r="J615" s="138"/>
      <c r="K615" s="138"/>
      <c r="L615" s="138"/>
      <c r="M615" s="138"/>
      <c r="N615" s="138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</row>
    <row r="616" spans="2:32" ht="19">
      <c r="B616" s="64"/>
      <c r="C616" s="64"/>
      <c r="D616" s="64"/>
      <c r="E616" s="64"/>
      <c r="F616" s="138"/>
      <c r="G616" s="138"/>
      <c r="H616" s="138"/>
      <c r="I616" s="138"/>
      <c r="J616" s="138"/>
      <c r="K616" s="138"/>
      <c r="L616" s="138"/>
      <c r="M616" s="138"/>
      <c r="N616" s="138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</row>
    <row r="617" spans="2:32" ht="19">
      <c r="B617" s="64"/>
      <c r="C617" s="64"/>
      <c r="D617" s="64"/>
      <c r="E617" s="64"/>
      <c r="F617" s="138"/>
      <c r="G617" s="138"/>
      <c r="H617" s="138"/>
      <c r="I617" s="138"/>
      <c r="J617" s="138"/>
      <c r="K617" s="138"/>
      <c r="L617" s="138"/>
      <c r="M617" s="138"/>
      <c r="N617" s="138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</row>
    <row r="618" spans="2:32" ht="19">
      <c r="B618" s="64"/>
      <c r="C618" s="64"/>
      <c r="D618" s="64"/>
      <c r="E618" s="64"/>
      <c r="F618" s="138"/>
      <c r="G618" s="138"/>
      <c r="H618" s="138"/>
      <c r="I618" s="138"/>
      <c r="J618" s="138"/>
      <c r="K618" s="138"/>
      <c r="L618" s="138"/>
      <c r="M618" s="138"/>
      <c r="N618" s="138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</row>
    <row r="619" spans="2:32" ht="19">
      <c r="B619" s="64"/>
      <c r="C619" s="64"/>
      <c r="D619" s="64"/>
      <c r="E619" s="64"/>
      <c r="F619" s="138"/>
      <c r="G619" s="138"/>
      <c r="H619" s="138"/>
      <c r="I619" s="138"/>
      <c r="J619" s="138"/>
      <c r="K619" s="138"/>
      <c r="L619" s="138"/>
      <c r="M619" s="138"/>
      <c r="N619" s="138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</row>
    <row r="620" spans="2:32" ht="19">
      <c r="B620" s="64"/>
      <c r="C620" s="64"/>
      <c r="D620" s="64"/>
      <c r="E620" s="64"/>
      <c r="F620" s="138"/>
      <c r="G620" s="138"/>
      <c r="H620" s="138"/>
      <c r="I620" s="138"/>
      <c r="J620" s="138"/>
      <c r="K620" s="138"/>
      <c r="L620" s="138"/>
      <c r="M620" s="138"/>
      <c r="N620" s="138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</row>
    <row r="621" spans="2:32" ht="19">
      <c r="B621" s="64"/>
      <c r="C621" s="64"/>
      <c r="D621" s="64"/>
      <c r="E621" s="64"/>
      <c r="F621" s="138"/>
      <c r="G621" s="138"/>
      <c r="H621" s="138"/>
      <c r="I621" s="138"/>
      <c r="J621" s="138"/>
      <c r="K621" s="138"/>
      <c r="L621" s="138"/>
      <c r="M621" s="138"/>
      <c r="N621" s="138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</row>
    <row r="622" spans="2:32" ht="19">
      <c r="B622" s="64"/>
      <c r="C622" s="64"/>
      <c r="D622" s="64"/>
      <c r="E622" s="64"/>
      <c r="F622" s="138"/>
      <c r="G622" s="138"/>
      <c r="H622" s="138"/>
      <c r="I622" s="138"/>
      <c r="J622" s="138"/>
      <c r="K622" s="138"/>
      <c r="L622" s="138"/>
      <c r="M622" s="138"/>
      <c r="N622" s="138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</row>
    <row r="623" spans="2:32" ht="19">
      <c r="B623" s="64"/>
      <c r="C623" s="64"/>
      <c r="D623" s="64"/>
      <c r="E623" s="64"/>
      <c r="F623" s="138"/>
      <c r="G623" s="138"/>
      <c r="H623" s="138"/>
      <c r="I623" s="138"/>
      <c r="J623" s="138"/>
      <c r="K623" s="138"/>
      <c r="L623" s="138"/>
      <c r="M623" s="138"/>
      <c r="N623" s="138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</row>
    <row r="624" spans="2:32" ht="19">
      <c r="B624" s="64"/>
      <c r="C624" s="64"/>
      <c r="D624" s="64"/>
      <c r="E624" s="64"/>
      <c r="F624" s="138"/>
      <c r="G624" s="138"/>
      <c r="H624" s="138"/>
      <c r="I624" s="138"/>
      <c r="J624" s="138"/>
      <c r="K624" s="138"/>
      <c r="L624" s="138"/>
      <c r="M624" s="138"/>
      <c r="N624" s="138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</row>
    <row r="625" spans="2:32" ht="19">
      <c r="B625" s="64"/>
      <c r="C625" s="64"/>
      <c r="D625" s="64"/>
      <c r="E625" s="64"/>
      <c r="F625" s="138"/>
      <c r="G625" s="138"/>
      <c r="H625" s="138"/>
      <c r="I625" s="138"/>
      <c r="J625" s="138"/>
      <c r="K625" s="138"/>
      <c r="L625" s="138"/>
      <c r="M625" s="138"/>
      <c r="N625" s="138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</row>
    <row r="626" spans="2:32" ht="19">
      <c r="B626" s="64"/>
      <c r="C626" s="64"/>
      <c r="D626" s="64"/>
      <c r="E626" s="64"/>
      <c r="F626" s="138"/>
      <c r="G626" s="138"/>
      <c r="H626" s="138"/>
      <c r="I626" s="138"/>
      <c r="J626" s="138"/>
      <c r="K626" s="138"/>
      <c r="L626" s="138"/>
      <c r="M626" s="138"/>
      <c r="N626" s="138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</row>
    <row r="627" spans="2:32" ht="19">
      <c r="B627" s="64"/>
      <c r="C627" s="64"/>
      <c r="D627" s="64"/>
      <c r="E627" s="64"/>
      <c r="F627" s="138"/>
      <c r="G627" s="138"/>
      <c r="H627" s="138"/>
      <c r="I627" s="138"/>
      <c r="J627" s="138"/>
      <c r="K627" s="138"/>
      <c r="L627" s="138"/>
      <c r="M627" s="138"/>
      <c r="N627" s="138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</row>
    <row r="628" spans="2:32" ht="19">
      <c r="B628" s="64"/>
      <c r="C628" s="64"/>
      <c r="D628" s="64"/>
      <c r="E628" s="64"/>
      <c r="F628" s="138"/>
      <c r="G628" s="138"/>
      <c r="H628" s="138"/>
      <c r="I628" s="138"/>
      <c r="J628" s="138"/>
      <c r="K628" s="138"/>
      <c r="L628" s="138"/>
      <c r="M628" s="138"/>
      <c r="N628" s="138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</row>
    <row r="629" spans="2:32" ht="19">
      <c r="B629" s="64"/>
      <c r="C629" s="64"/>
      <c r="D629" s="64"/>
      <c r="E629" s="64"/>
      <c r="F629" s="138"/>
      <c r="G629" s="138"/>
      <c r="H629" s="138"/>
      <c r="I629" s="138"/>
      <c r="J629" s="138"/>
      <c r="K629" s="138"/>
      <c r="L629" s="138"/>
      <c r="M629" s="138"/>
      <c r="N629" s="138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</row>
    <row r="630" spans="2:32" ht="19">
      <c r="B630" s="64"/>
      <c r="C630" s="64"/>
      <c r="D630" s="64"/>
      <c r="E630" s="64"/>
      <c r="F630" s="138"/>
      <c r="G630" s="138"/>
      <c r="H630" s="138"/>
      <c r="I630" s="138"/>
      <c r="J630" s="138"/>
      <c r="K630" s="138"/>
      <c r="L630" s="138"/>
      <c r="M630" s="138"/>
      <c r="N630" s="138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</row>
    <row r="631" spans="2:32" ht="19">
      <c r="B631" s="64"/>
      <c r="C631" s="64"/>
      <c r="D631" s="64"/>
      <c r="E631" s="64"/>
      <c r="F631" s="138"/>
      <c r="G631" s="138"/>
      <c r="H631" s="138"/>
      <c r="I631" s="138"/>
      <c r="J631" s="138"/>
      <c r="K631" s="138"/>
      <c r="L631" s="138"/>
      <c r="M631" s="138"/>
      <c r="N631" s="138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</row>
    <row r="632" spans="2:32" ht="19">
      <c r="B632" s="64"/>
      <c r="C632" s="64"/>
      <c r="D632" s="64"/>
      <c r="E632" s="64"/>
      <c r="F632" s="138"/>
      <c r="G632" s="138"/>
      <c r="H632" s="138"/>
      <c r="I632" s="138"/>
      <c r="J632" s="138"/>
      <c r="K632" s="138"/>
      <c r="L632" s="138"/>
      <c r="M632" s="138"/>
      <c r="N632" s="138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</row>
    <row r="633" spans="2:32" ht="19">
      <c r="B633" s="64"/>
      <c r="C633" s="64"/>
      <c r="D633" s="64"/>
      <c r="E633" s="64"/>
      <c r="F633" s="138"/>
      <c r="G633" s="138"/>
      <c r="H633" s="138"/>
      <c r="I633" s="138"/>
      <c r="J633" s="138"/>
      <c r="K633" s="138"/>
      <c r="L633" s="138"/>
      <c r="M633" s="138"/>
      <c r="N633" s="138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</row>
    <row r="634" spans="2:32" ht="19">
      <c r="B634" s="64"/>
      <c r="C634" s="64"/>
      <c r="D634" s="64"/>
      <c r="E634" s="64"/>
      <c r="F634" s="138"/>
      <c r="G634" s="138"/>
      <c r="H634" s="138"/>
      <c r="I634" s="138"/>
      <c r="J634" s="138"/>
      <c r="K634" s="138"/>
      <c r="L634" s="138"/>
      <c r="M634" s="138"/>
      <c r="N634" s="138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</row>
    <row r="635" spans="2:32" ht="19">
      <c r="B635" s="64"/>
      <c r="C635" s="64"/>
      <c r="D635" s="64"/>
      <c r="E635" s="64"/>
      <c r="F635" s="138"/>
      <c r="G635" s="138"/>
      <c r="H635" s="138"/>
      <c r="I635" s="138"/>
      <c r="J635" s="138"/>
      <c r="K635" s="138"/>
      <c r="L635" s="138"/>
      <c r="M635" s="138"/>
      <c r="N635" s="138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</row>
    <row r="636" spans="2:32" ht="19">
      <c r="B636" s="64"/>
      <c r="C636" s="64"/>
      <c r="D636" s="64"/>
      <c r="E636" s="64"/>
      <c r="F636" s="138"/>
      <c r="G636" s="138"/>
      <c r="H636" s="138"/>
      <c r="I636" s="138"/>
      <c r="J636" s="138"/>
      <c r="K636" s="138"/>
      <c r="L636" s="138"/>
      <c r="M636" s="138"/>
      <c r="N636" s="138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</row>
    <row r="637" spans="2:32" ht="19">
      <c r="B637" s="64"/>
      <c r="C637" s="64"/>
      <c r="D637" s="64"/>
      <c r="E637" s="64"/>
      <c r="F637" s="138"/>
      <c r="G637" s="138"/>
      <c r="H637" s="138"/>
      <c r="I637" s="138"/>
      <c r="J637" s="138"/>
      <c r="K637" s="138"/>
      <c r="L637" s="138"/>
      <c r="M637" s="138"/>
      <c r="N637" s="138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</row>
    <row r="638" spans="2:32" ht="19">
      <c r="B638" s="64"/>
      <c r="C638" s="64"/>
      <c r="D638" s="64"/>
      <c r="E638" s="64"/>
      <c r="F638" s="138"/>
      <c r="G638" s="138"/>
      <c r="H638" s="138"/>
      <c r="I638" s="138"/>
      <c r="J638" s="138"/>
      <c r="K638" s="138"/>
      <c r="L638" s="138"/>
      <c r="M638" s="138"/>
      <c r="N638" s="138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</row>
    <row r="639" spans="2:32" ht="19">
      <c r="B639" s="64"/>
      <c r="C639" s="64"/>
      <c r="D639" s="64"/>
      <c r="E639" s="64"/>
      <c r="F639" s="138"/>
      <c r="G639" s="138"/>
      <c r="H639" s="138"/>
      <c r="I639" s="138"/>
      <c r="J639" s="138"/>
      <c r="K639" s="138"/>
      <c r="L639" s="138"/>
      <c r="M639" s="138"/>
      <c r="N639" s="138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</row>
    <row r="640" spans="2:32" ht="19">
      <c r="B640" s="64"/>
      <c r="C640" s="64"/>
      <c r="D640" s="64"/>
      <c r="E640" s="64"/>
      <c r="F640" s="138"/>
      <c r="G640" s="138"/>
      <c r="H640" s="138"/>
      <c r="I640" s="138"/>
      <c r="J640" s="138"/>
      <c r="K640" s="138"/>
      <c r="L640" s="138"/>
      <c r="M640" s="138"/>
      <c r="N640" s="138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</row>
    <row r="641" spans="2:32" ht="19">
      <c r="B641" s="64"/>
      <c r="C641" s="64"/>
      <c r="D641" s="64"/>
      <c r="E641" s="64"/>
      <c r="F641" s="138"/>
      <c r="G641" s="138"/>
      <c r="H641" s="138"/>
      <c r="I641" s="138"/>
      <c r="J641" s="138"/>
      <c r="K641" s="138"/>
      <c r="L641" s="138"/>
      <c r="M641" s="138"/>
      <c r="N641" s="138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</row>
    <row r="642" spans="2:32" ht="19">
      <c r="B642" s="64"/>
      <c r="C642" s="64"/>
      <c r="D642" s="64"/>
      <c r="E642" s="64"/>
      <c r="F642" s="138"/>
      <c r="G642" s="138"/>
      <c r="H642" s="138"/>
      <c r="I642" s="138"/>
      <c r="J642" s="138"/>
      <c r="K642" s="138"/>
      <c r="L642" s="138"/>
      <c r="M642" s="138"/>
      <c r="N642" s="138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</row>
    <row r="643" spans="2:32" ht="19">
      <c r="B643" s="64"/>
      <c r="C643" s="64"/>
      <c r="D643" s="64"/>
      <c r="E643" s="64"/>
      <c r="F643" s="138"/>
      <c r="G643" s="138"/>
      <c r="H643" s="138"/>
      <c r="I643" s="138"/>
      <c r="J643" s="138"/>
      <c r="K643" s="138"/>
      <c r="L643" s="138"/>
      <c r="M643" s="138"/>
      <c r="N643" s="138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</row>
    <row r="644" spans="2:32" ht="19">
      <c r="B644" s="64"/>
      <c r="C644" s="64"/>
      <c r="D644" s="64"/>
      <c r="E644" s="64"/>
      <c r="F644" s="138"/>
      <c r="G644" s="138"/>
      <c r="H644" s="138"/>
      <c r="I644" s="138"/>
      <c r="J644" s="138"/>
      <c r="K644" s="138"/>
      <c r="L644" s="138"/>
      <c r="M644" s="138"/>
      <c r="N644" s="138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</row>
    <row r="645" spans="2:32" ht="19">
      <c r="B645" s="64"/>
      <c r="C645" s="64"/>
      <c r="D645" s="64"/>
      <c r="E645" s="64"/>
      <c r="F645" s="138"/>
      <c r="G645" s="138"/>
      <c r="H645" s="138"/>
      <c r="I645" s="138"/>
      <c r="J645" s="138"/>
      <c r="K645" s="138"/>
      <c r="L645" s="138"/>
      <c r="M645" s="138"/>
      <c r="N645" s="138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</row>
    <row r="646" spans="2:32" ht="19">
      <c r="B646" s="64"/>
      <c r="C646" s="64"/>
      <c r="D646" s="64"/>
      <c r="E646" s="64"/>
      <c r="F646" s="138"/>
      <c r="G646" s="138"/>
      <c r="H646" s="138"/>
      <c r="I646" s="138"/>
      <c r="J646" s="138"/>
      <c r="K646" s="138"/>
      <c r="L646" s="138"/>
      <c r="M646" s="138"/>
      <c r="N646" s="138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</row>
    <row r="647" spans="2:32" ht="19">
      <c r="B647" s="64"/>
      <c r="C647" s="64"/>
      <c r="D647" s="64"/>
      <c r="E647" s="64"/>
      <c r="F647" s="138"/>
      <c r="G647" s="138"/>
      <c r="H647" s="138"/>
      <c r="I647" s="138"/>
      <c r="J647" s="138"/>
      <c r="K647" s="138"/>
      <c r="L647" s="138"/>
      <c r="M647" s="138"/>
      <c r="N647" s="138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</row>
    <row r="648" spans="2:32" ht="19">
      <c r="B648" s="64"/>
      <c r="C648" s="64"/>
      <c r="D648" s="64"/>
      <c r="E648" s="64"/>
      <c r="F648" s="138"/>
      <c r="G648" s="138"/>
      <c r="H648" s="138"/>
      <c r="I648" s="138"/>
      <c r="J648" s="138"/>
      <c r="K648" s="138"/>
      <c r="L648" s="138"/>
      <c r="M648" s="138"/>
      <c r="N648" s="138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</row>
    <row r="649" spans="2:32" ht="19">
      <c r="B649" s="64"/>
      <c r="C649" s="64"/>
      <c r="D649" s="64"/>
      <c r="E649" s="64"/>
      <c r="F649" s="138"/>
      <c r="G649" s="138"/>
      <c r="H649" s="138"/>
      <c r="I649" s="138"/>
      <c r="J649" s="138"/>
      <c r="K649" s="138"/>
      <c r="L649" s="138"/>
      <c r="M649" s="138"/>
      <c r="N649" s="138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</row>
    <row r="650" spans="2:32" ht="19">
      <c r="B650" s="64"/>
      <c r="C650" s="64"/>
      <c r="D650" s="64"/>
      <c r="E650" s="64"/>
      <c r="F650" s="138"/>
      <c r="G650" s="138"/>
      <c r="H650" s="138"/>
      <c r="I650" s="138"/>
      <c r="J650" s="138"/>
      <c r="K650" s="138"/>
      <c r="L650" s="138"/>
      <c r="M650" s="138"/>
      <c r="N650" s="138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</row>
    <row r="651" spans="2:32" ht="19">
      <c r="B651" s="64"/>
      <c r="C651" s="64"/>
      <c r="D651" s="64"/>
      <c r="E651" s="64"/>
      <c r="F651" s="138"/>
      <c r="G651" s="138"/>
      <c r="H651" s="138"/>
      <c r="I651" s="138"/>
      <c r="J651" s="138"/>
      <c r="K651" s="138"/>
      <c r="L651" s="138"/>
      <c r="M651" s="138"/>
      <c r="N651" s="138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</row>
    <row r="652" spans="2:32" ht="19">
      <c r="B652" s="64"/>
      <c r="C652" s="64"/>
      <c r="D652" s="64"/>
      <c r="E652" s="64"/>
      <c r="F652" s="138"/>
      <c r="G652" s="138"/>
      <c r="H652" s="138"/>
      <c r="I652" s="138"/>
      <c r="J652" s="138"/>
      <c r="K652" s="138"/>
      <c r="L652" s="138"/>
      <c r="M652" s="138"/>
      <c r="N652" s="138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</row>
    <row r="653" spans="2:32" ht="19">
      <c r="B653" s="64"/>
      <c r="C653" s="64"/>
      <c r="D653" s="64"/>
      <c r="E653" s="64"/>
      <c r="F653" s="138"/>
      <c r="G653" s="138"/>
      <c r="H653" s="138"/>
      <c r="I653" s="138"/>
      <c r="J653" s="138"/>
      <c r="K653" s="138"/>
      <c r="L653" s="138"/>
      <c r="M653" s="138"/>
      <c r="N653" s="138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</row>
    <row r="654" spans="2:32" ht="19">
      <c r="B654" s="64"/>
      <c r="C654" s="64"/>
      <c r="D654" s="64"/>
      <c r="E654" s="64"/>
      <c r="F654" s="138"/>
      <c r="G654" s="138"/>
      <c r="H654" s="138"/>
      <c r="I654" s="138"/>
      <c r="J654" s="138"/>
      <c r="K654" s="138"/>
      <c r="L654" s="138"/>
      <c r="M654" s="138"/>
      <c r="N654" s="138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</row>
    <row r="655" spans="2:32" ht="19">
      <c r="B655" s="64"/>
      <c r="C655" s="64"/>
      <c r="D655" s="64"/>
      <c r="E655" s="64"/>
      <c r="F655" s="138"/>
      <c r="G655" s="138"/>
      <c r="H655" s="138"/>
      <c r="I655" s="138"/>
      <c r="J655" s="138"/>
      <c r="K655" s="138"/>
      <c r="L655" s="138"/>
      <c r="M655" s="138"/>
      <c r="N655" s="138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</row>
    <row r="656" spans="2:32" ht="19">
      <c r="B656" s="64"/>
      <c r="C656" s="64"/>
      <c r="D656" s="64"/>
      <c r="E656" s="64"/>
      <c r="F656" s="138"/>
      <c r="G656" s="138"/>
      <c r="H656" s="138"/>
      <c r="I656" s="138"/>
      <c r="J656" s="138"/>
      <c r="K656" s="138"/>
      <c r="L656" s="138"/>
      <c r="M656" s="138"/>
      <c r="N656" s="138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</row>
    <row r="657" spans="2:32" ht="19">
      <c r="B657" s="64"/>
      <c r="C657" s="64"/>
      <c r="D657" s="64"/>
      <c r="E657" s="64"/>
      <c r="F657" s="138"/>
      <c r="G657" s="138"/>
      <c r="H657" s="138"/>
      <c r="I657" s="138"/>
      <c r="J657" s="138"/>
      <c r="K657" s="138"/>
      <c r="L657" s="138"/>
      <c r="M657" s="138"/>
      <c r="N657" s="138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</row>
    <row r="658" spans="2:32" ht="19">
      <c r="B658" s="64"/>
      <c r="C658" s="64"/>
      <c r="D658" s="64"/>
      <c r="E658" s="64"/>
      <c r="F658" s="138"/>
      <c r="G658" s="138"/>
      <c r="H658" s="138"/>
      <c r="I658" s="138"/>
      <c r="J658" s="138"/>
      <c r="K658" s="138"/>
      <c r="L658" s="138"/>
      <c r="M658" s="138"/>
      <c r="N658" s="138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</row>
    <row r="659" spans="2:32" ht="19">
      <c r="B659" s="64"/>
      <c r="C659" s="64"/>
      <c r="D659" s="64"/>
      <c r="E659" s="64"/>
      <c r="F659" s="138"/>
      <c r="G659" s="138"/>
      <c r="H659" s="138"/>
      <c r="I659" s="138"/>
      <c r="J659" s="138"/>
      <c r="K659" s="138"/>
      <c r="L659" s="138"/>
      <c r="M659" s="138"/>
      <c r="N659" s="138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</row>
    <row r="660" spans="2:32" ht="19">
      <c r="B660" s="64"/>
      <c r="C660" s="64"/>
      <c r="D660" s="64"/>
      <c r="E660" s="64"/>
      <c r="F660" s="138"/>
      <c r="G660" s="138"/>
      <c r="H660" s="138"/>
      <c r="I660" s="138"/>
      <c r="J660" s="138"/>
      <c r="K660" s="138"/>
      <c r="L660" s="138"/>
      <c r="M660" s="138"/>
      <c r="N660" s="138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</row>
    <row r="661" spans="2:32" ht="19">
      <c r="B661" s="64"/>
      <c r="C661" s="64"/>
      <c r="D661" s="64"/>
      <c r="E661" s="64"/>
      <c r="F661" s="138"/>
      <c r="G661" s="138"/>
      <c r="H661" s="138"/>
      <c r="I661" s="138"/>
      <c r="J661" s="138"/>
      <c r="K661" s="138"/>
      <c r="L661" s="138"/>
      <c r="M661" s="138"/>
      <c r="N661" s="138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</row>
    <row r="662" spans="2:32" ht="19">
      <c r="B662" s="64"/>
      <c r="C662" s="64"/>
      <c r="D662" s="64"/>
      <c r="E662" s="64"/>
      <c r="F662" s="138"/>
      <c r="G662" s="138"/>
      <c r="H662" s="138"/>
      <c r="I662" s="138"/>
      <c r="J662" s="138"/>
      <c r="K662" s="138"/>
      <c r="L662" s="138"/>
      <c r="M662" s="138"/>
      <c r="N662" s="138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</row>
    <row r="663" spans="2:32" ht="19">
      <c r="B663" s="64"/>
      <c r="C663" s="64"/>
      <c r="D663" s="64"/>
      <c r="E663" s="64"/>
      <c r="F663" s="138"/>
      <c r="G663" s="138"/>
      <c r="H663" s="138"/>
      <c r="I663" s="138"/>
      <c r="J663" s="138"/>
      <c r="K663" s="138"/>
      <c r="L663" s="138"/>
      <c r="M663" s="138"/>
      <c r="N663" s="138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</row>
    <row r="664" spans="2:32" ht="19">
      <c r="B664" s="64"/>
      <c r="C664" s="64"/>
      <c r="D664" s="64"/>
      <c r="E664" s="64"/>
      <c r="F664" s="138"/>
      <c r="G664" s="138"/>
      <c r="H664" s="138"/>
      <c r="I664" s="138"/>
      <c r="J664" s="138"/>
      <c r="K664" s="138"/>
      <c r="L664" s="138"/>
      <c r="M664" s="138"/>
      <c r="N664" s="138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</row>
    <row r="665" spans="2:32" ht="19">
      <c r="B665" s="64"/>
      <c r="C665" s="64"/>
      <c r="D665" s="64"/>
      <c r="E665" s="64"/>
      <c r="F665" s="138"/>
      <c r="G665" s="138"/>
      <c r="H665" s="138"/>
      <c r="I665" s="138"/>
      <c r="J665" s="138"/>
      <c r="K665" s="138"/>
      <c r="L665" s="138"/>
      <c r="M665" s="138"/>
      <c r="N665" s="138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</row>
    <row r="666" spans="2:32" ht="19">
      <c r="B666" s="64"/>
      <c r="C666" s="64"/>
      <c r="D666" s="64"/>
      <c r="E666" s="64"/>
      <c r="F666" s="138"/>
      <c r="G666" s="138"/>
      <c r="H666" s="138"/>
      <c r="I666" s="138"/>
      <c r="J666" s="138"/>
      <c r="K666" s="138"/>
      <c r="L666" s="138"/>
      <c r="M666" s="138"/>
      <c r="N666" s="138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</row>
    <row r="667" spans="2:32" ht="19">
      <c r="B667" s="64"/>
      <c r="C667" s="64"/>
      <c r="D667" s="64"/>
      <c r="E667" s="64"/>
      <c r="F667" s="138"/>
      <c r="G667" s="138"/>
      <c r="H667" s="138"/>
      <c r="I667" s="138"/>
      <c r="J667" s="138"/>
      <c r="K667" s="138"/>
      <c r="L667" s="138"/>
      <c r="M667" s="138"/>
      <c r="N667" s="138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</row>
    <row r="668" spans="2:32" ht="19">
      <c r="B668" s="64"/>
      <c r="C668" s="64"/>
      <c r="D668" s="64"/>
      <c r="E668" s="64"/>
      <c r="F668" s="138"/>
      <c r="G668" s="138"/>
      <c r="H668" s="138"/>
      <c r="I668" s="138"/>
      <c r="J668" s="138"/>
      <c r="K668" s="138"/>
      <c r="L668" s="138"/>
      <c r="M668" s="138"/>
      <c r="N668" s="138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</row>
    <row r="669" spans="2:32" ht="19">
      <c r="B669" s="64"/>
      <c r="C669" s="64"/>
      <c r="D669" s="64"/>
      <c r="E669" s="64"/>
      <c r="F669" s="138"/>
      <c r="G669" s="138"/>
      <c r="H669" s="138"/>
      <c r="I669" s="138"/>
      <c r="J669" s="138"/>
      <c r="K669" s="138"/>
      <c r="L669" s="138"/>
      <c r="M669" s="138"/>
      <c r="N669" s="138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</row>
    <row r="670" spans="2:32" ht="19">
      <c r="B670" s="64"/>
      <c r="C670" s="64"/>
      <c r="D670" s="64"/>
      <c r="E670" s="64"/>
      <c r="F670" s="138"/>
      <c r="G670" s="138"/>
      <c r="H670" s="138"/>
      <c r="I670" s="138"/>
      <c r="J670" s="138"/>
      <c r="K670" s="138"/>
      <c r="L670" s="138"/>
      <c r="M670" s="138"/>
      <c r="N670" s="138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</row>
    <row r="671" spans="2:32" ht="19">
      <c r="B671" s="64"/>
      <c r="C671" s="64"/>
      <c r="D671" s="64"/>
      <c r="E671" s="64"/>
      <c r="F671" s="138"/>
      <c r="G671" s="138"/>
      <c r="H671" s="138"/>
      <c r="I671" s="138"/>
      <c r="J671" s="138"/>
      <c r="K671" s="138"/>
      <c r="L671" s="138"/>
      <c r="M671" s="138"/>
      <c r="N671" s="138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</row>
    <row r="672" spans="2:32" ht="19">
      <c r="B672" s="64"/>
      <c r="C672" s="64"/>
      <c r="D672" s="64"/>
      <c r="E672" s="64"/>
      <c r="F672" s="138"/>
      <c r="G672" s="138"/>
      <c r="H672" s="138"/>
      <c r="I672" s="138"/>
      <c r="J672" s="138"/>
      <c r="K672" s="138"/>
      <c r="L672" s="138"/>
      <c r="M672" s="138"/>
      <c r="N672" s="138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</row>
    <row r="673" spans="2:32" ht="19">
      <c r="B673" s="64"/>
      <c r="C673" s="64"/>
      <c r="D673" s="64"/>
      <c r="E673" s="64"/>
      <c r="F673" s="138"/>
      <c r="G673" s="138"/>
      <c r="H673" s="138"/>
      <c r="I673" s="138"/>
      <c r="J673" s="138"/>
      <c r="K673" s="138"/>
      <c r="L673" s="138"/>
      <c r="M673" s="138"/>
      <c r="N673" s="138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</row>
    <row r="674" spans="2:32" ht="19">
      <c r="B674" s="64"/>
      <c r="C674" s="64"/>
      <c r="D674" s="64"/>
      <c r="E674" s="64"/>
      <c r="F674" s="138"/>
      <c r="G674" s="138"/>
      <c r="H674" s="138"/>
      <c r="I674" s="138"/>
      <c r="J674" s="138"/>
      <c r="K674" s="138"/>
      <c r="L674" s="138"/>
      <c r="M674" s="138"/>
      <c r="N674" s="138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</row>
    <row r="675" spans="2:32" ht="19">
      <c r="B675" s="64"/>
      <c r="C675" s="64"/>
      <c r="D675" s="64"/>
      <c r="E675" s="64"/>
      <c r="F675" s="138"/>
      <c r="G675" s="138"/>
      <c r="H675" s="138"/>
      <c r="I675" s="138"/>
      <c r="J675" s="138"/>
      <c r="K675" s="138"/>
      <c r="L675" s="138"/>
      <c r="M675" s="138"/>
      <c r="N675" s="138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</row>
    <row r="676" spans="2:32" ht="19">
      <c r="B676" s="64"/>
      <c r="C676" s="64"/>
      <c r="D676" s="64"/>
      <c r="E676" s="64"/>
      <c r="F676" s="138"/>
      <c r="G676" s="138"/>
      <c r="H676" s="138"/>
      <c r="I676" s="138"/>
      <c r="J676" s="138"/>
      <c r="K676" s="138"/>
      <c r="L676" s="138"/>
      <c r="M676" s="138"/>
      <c r="N676" s="138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</row>
    <row r="677" spans="2:32" ht="19">
      <c r="B677" s="64"/>
      <c r="C677" s="64"/>
      <c r="D677" s="64"/>
      <c r="E677" s="64"/>
      <c r="F677" s="138"/>
      <c r="G677" s="138"/>
      <c r="H677" s="138"/>
      <c r="I677" s="138"/>
      <c r="J677" s="138"/>
      <c r="K677" s="138"/>
      <c r="L677" s="138"/>
      <c r="M677" s="138"/>
      <c r="N677" s="138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</row>
    <row r="678" spans="2:32" ht="19">
      <c r="B678" s="64"/>
      <c r="C678" s="64"/>
      <c r="D678" s="64"/>
      <c r="E678" s="64"/>
      <c r="F678" s="138"/>
      <c r="G678" s="138"/>
      <c r="H678" s="138"/>
      <c r="I678" s="138"/>
      <c r="J678" s="138"/>
      <c r="K678" s="138"/>
      <c r="L678" s="138"/>
      <c r="M678" s="138"/>
      <c r="N678" s="138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</row>
    <row r="679" spans="2:32" ht="19">
      <c r="B679" s="64"/>
      <c r="C679" s="64"/>
      <c r="D679" s="64"/>
      <c r="E679" s="64"/>
      <c r="F679" s="138"/>
      <c r="G679" s="138"/>
      <c r="H679" s="138"/>
      <c r="I679" s="138"/>
      <c r="J679" s="138"/>
      <c r="K679" s="138"/>
      <c r="L679" s="138"/>
      <c r="M679" s="138"/>
      <c r="N679" s="138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</row>
    <row r="680" spans="2:32" ht="19">
      <c r="B680" s="64"/>
      <c r="C680" s="64"/>
      <c r="D680" s="64"/>
      <c r="E680" s="64"/>
      <c r="F680" s="138"/>
      <c r="G680" s="138"/>
      <c r="H680" s="138"/>
      <c r="I680" s="138"/>
      <c r="J680" s="138"/>
      <c r="K680" s="138"/>
      <c r="L680" s="138"/>
      <c r="M680" s="138"/>
      <c r="N680" s="138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</row>
    <row r="681" spans="2:32" ht="19">
      <c r="B681" s="64"/>
      <c r="C681" s="64"/>
      <c r="D681" s="64"/>
      <c r="E681" s="64"/>
      <c r="F681" s="138"/>
      <c r="G681" s="138"/>
      <c r="H681" s="138"/>
      <c r="I681" s="138"/>
      <c r="J681" s="138"/>
      <c r="K681" s="138"/>
      <c r="L681" s="138"/>
      <c r="M681" s="138"/>
      <c r="N681" s="138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</row>
    <row r="682" spans="2:32" ht="19">
      <c r="B682" s="64"/>
      <c r="C682" s="64"/>
      <c r="D682" s="64"/>
      <c r="E682" s="64"/>
      <c r="F682" s="138"/>
      <c r="G682" s="138"/>
      <c r="H682" s="138"/>
      <c r="I682" s="138"/>
      <c r="J682" s="138"/>
      <c r="K682" s="138"/>
      <c r="L682" s="138"/>
      <c r="M682" s="138"/>
      <c r="N682" s="138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</row>
    <row r="683" spans="2:32" ht="19">
      <c r="B683" s="64"/>
      <c r="C683" s="64"/>
      <c r="D683" s="64"/>
      <c r="E683" s="64"/>
      <c r="F683" s="138"/>
      <c r="G683" s="138"/>
      <c r="H683" s="138"/>
      <c r="I683" s="138"/>
      <c r="J683" s="138"/>
      <c r="K683" s="138"/>
      <c r="L683" s="138"/>
      <c r="M683" s="138"/>
      <c r="N683" s="138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</row>
    <row r="684" spans="2:32" ht="19">
      <c r="B684" s="64"/>
      <c r="C684" s="64"/>
      <c r="D684" s="64"/>
      <c r="E684" s="64"/>
      <c r="F684" s="138"/>
      <c r="G684" s="138"/>
      <c r="H684" s="138"/>
      <c r="I684" s="138"/>
      <c r="J684" s="138"/>
      <c r="K684" s="138"/>
      <c r="L684" s="138"/>
      <c r="M684" s="138"/>
      <c r="N684" s="138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</row>
    <row r="685" spans="2:32" ht="19">
      <c r="B685" s="64"/>
      <c r="C685" s="64"/>
      <c r="D685" s="64"/>
      <c r="E685" s="64"/>
      <c r="F685" s="138"/>
      <c r="G685" s="138"/>
      <c r="H685" s="138"/>
      <c r="I685" s="138"/>
      <c r="J685" s="138"/>
      <c r="K685" s="138"/>
      <c r="L685" s="138"/>
      <c r="M685" s="138"/>
      <c r="N685" s="138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</row>
    <row r="686" spans="2:32" ht="19">
      <c r="B686" s="64"/>
      <c r="C686" s="64"/>
      <c r="D686" s="64"/>
      <c r="E686" s="64"/>
      <c r="F686" s="138"/>
      <c r="G686" s="138"/>
      <c r="H686" s="138"/>
      <c r="I686" s="138"/>
      <c r="J686" s="138"/>
      <c r="K686" s="138"/>
      <c r="L686" s="138"/>
      <c r="M686" s="138"/>
      <c r="N686" s="138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</row>
    <row r="687" spans="2:32" ht="19">
      <c r="B687" s="64"/>
      <c r="C687" s="64"/>
      <c r="D687" s="64"/>
      <c r="E687" s="64"/>
      <c r="F687" s="138"/>
      <c r="G687" s="138"/>
      <c r="H687" s="138"/>
      <c r="I687" s="138"/>
      <c r="J687" s="138"/>
      <c r="K687" s="138"/>
      <c r="L687" s="138"/>
      <c r="M687" s="138"/>
      <c r="N687" s="138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</row>
    <row r="688" spans="2:32" ht="19">
      <c r="B688" s="64"/>
      <c r="C688" s="64"/>
      <c r="D688" s="64"/>
      <c r="E688" s="64"/>
      <c r="F688" s="138"/>
      <c r="G688" s="138"/>
      <c r="H688" s="138"/>
      <c r="I688" s="138"/>
      <c r="J688" s="138"/>
      <c r="K688" s="138"/>
      <c r="L688" s="138"/>
      <c r="M688" s="138"/>
      <c r="N688" s="138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</row>
    <row r="689" spans="2:32" ht="19">
      <c r="B689" s="64"/>
      <c r="C689" s="64"/>
      <c r="D689" s="64"/>
      <c r="E689" s="64"/>
      <c r="F689" s="138"/>
      <c r="G689" s="138"/>
      <c r="H689" s="138"/>
      <c r="I689" s="138"/>
      <c r="J689" s="138"/>
      <c r="K689" s="138"/>
      <c r="L689" s="138"/>
      <c r="M689" s="138"/>
      <c r="N689" s="138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</row>
    <row r="690" spans="2:32" ht="19">
      <c r="B690" s="64"/>
      <c r="C690" s="64"/>
      <c r="D690" s="64"/>
      <c r="E690" s="64"/>
      <c r="F690" s="138"/>
      <c r="G690" s="138"/>
      <c r="H690" s="138"/>
      <c r="I690" s="138"/>
      <c r="J690" s="138"/>
      <c r="K690" s="138"/>
      <c r="L690" s="138"/>
      <c r="M690" s="138"/>
      <c r="N690" s="138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</row>
    <row r="691" spans="2:32" ht="19">
      <c r="B691" s="64"/>
      <c r="C691" s="64"/>
      <c r="D691" s="64"/>
      <c r="E691" s="64"/>
      <c r="F691" s="138"/>
      <c r="G691" s="138"/>
      <c r="H691" s="138"/>
      <c r="I691" s="138"/>
      <c r="J691" s="138"/>
      <c r="K691" s="138"/>
      <c r="L691" s="138"/>
      <c r="M691" s="138"/>
      <c r="N691" s="138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</row>
    <row r="692" spans="2:32" ht="19">
      <c r="B692" s="64"/>
      <c r="C692" s="64"/>
      <c r="D692" s="64"/>
      <c r="E692" s="64"/>
      <c r="F692" s="138"/>
      <c r="G692" s="138"/>
      <c r="H692" s="138"/>
      <c r="I692" s="138"/>
      <c r="J692" s="138"/>
      <c r="K692" s="138"/>
      <c r="L692" s="138"/>
      <c r="M692" s="138"/>
      <c r="N692" s="138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</row>
    <row r="693" spans="2:32" ht="19">
      <c r="B693" s="64"/>
      <c r="C693" s="64"/>
      <c r="D693" s="64"/>
      <c r="E693" s="64"/>
      <c r="F693" s="138"/>
      <c r="G693" s="138"/>
      <c r="H693" s="138"/>
      <c r="I693" s="138"/>
      <c r="J693" s="138"/>
      <c r="K693" s="138"/>
      <c r="L693" s="138"/>
      <c r="M693" s="138"/>
      <c r="N693" s="138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</row>
    <row r="694" spans="2:32" ht="19">
      <c r="B694" s="64"/>
      <c r="C694" s="64"/>
      <c r="D694" s="64"/>
      <c r="E694" s="64"/>
      <c r="F694" s="138"/>
      <c r="G694" s="138"/>
      <c r="H694" s="138"/>
      <c r="I694" s="138"/>
      <c r="J694" s="138"/>
      <c r="K694" s="138"/>
      <c r="L694" s="138"/>
      <c r="M694" s="138"/>
      <c r="N694" s="138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</row>
    <row r="695" spans="2:32" ht="19">
      <c r="B695" s="64"/>
      <c r="C695" s="64"/>
      <c r="D695" s="64"/>
      <c r="E695" s="64"/>
      <c r="F695" s="138"/>
      <c r="G695" s="138"/>
      <c r="H695" s="138"/>
      <c r="I695" s="138"/>
      <c r="J695" s="138"/>
      <c r="K695" s="138"/>
      <c r="L695" s="138"/>
      <c r="M695" s="138"/>
      <c r="N695" s="138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</row>
    <row r="696" spans="2:32" ht="19">
      <c r="B696" s="64"/>
      <c r="C696" s="64"/>
      <c r="D696" s="64"/>
      <c r="E696" s="64"/>
      <c r="F696" s="138"/>
      <c r="G696" s="138"/>
      <c r="H696" s="138"/>
      <c r="I696" s="138"/>
      <c r="J696" s="138"/>
      <c r="K696" s="138"/>
      <c r="L696" s="138"/>
      <c r="M696" s="138"/>
      <c r="N696" s="138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</row>
    <row r="697" spans="2:32" ht="19">
      <c r="B697" s="64"/>
      <c r="C697" s="64"/>
      <c r="D697" s="64"/>
      <c r="E697" s="64"/>
      <c r="F697" s="138"/>
      <c r="G697" s="138"/>
      <c r="H697" s="138"/>
      <c r="I697" s="138"/>
      <c r="J697" s="138"/>
      <c r="K697" s="138"/>
      <c r="L697" s="138"/>
      <c r="M697" s="138"/>
      <c r="N697" s="138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</row>
    <row r="698" spans="2:32" ht="19">
      <c r="B698" s="64"/>
      <c r="C698" s="64"/>
      <c r="D698" s="64"/>
      <c r="E698" s="64"/>
      <c r="F698" s="138"/>
      <c r="G698" s="138"/>
      <c r="H698" s="138"/>
      <c r="I698" s="138"/>
      <c r="J698" s="138"/>
      <c r="K698" s="138"/>
      <c r="L698" s="138"/>
      <c r="M698" s="138"/>
      <c r="N698" s="138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</row>
    <row r="699" spans="2:32" ht="19">
      <c r="B699" s="64"/>
      <c r="C699" s="64"/>
      <c r="D699" s="64"/>
      <c r="E699" s="64"/>
      <c r="F699" s="138"/>
      <c r="G699" s="138"/>
      <c r="H699" s="138"/>
      <c r="I699" s="138"/>
      <c r="J699" s="138"/>
      <c r="K699" s="138"/>
      <c r="L699" s="138"/>
      <c r="M699" s="138"/>
      <c r="N699" s="138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</row>
    <row r="700" spans="2:32" ht="19">
      <c r="B700" s="64"/>
      <c r="C700" s="64"/>
      <c r="D700" s="64"/>
      <c r="E700" s="64"/>
      <c r="F700" s="138"/>
      <c r="G700" s="138"/>
      <c r="H700" s="138"/>
      <c r="I700" s="138"/>
      <c r="J700" s="138"/>
      <c r="K700" s="138"/>
      <c r="L700" s="138"/>
      <c r="M700" s="138"/>
      <c r="N700" s="138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</row>
    <row r="701" spans="2:32" ht="19">
      <c r="B701" s="64"/>
      <c r="C701" s="64"/>
      <c r="D701" s="64"/>
      <c r="E701" s="64"/>
      <c r="F701" s="138"/>
      <c r="G701" s="138"/>
      <c r="H701" s="138"/>
      <c r="I701" s="138"/>
      <c r="J701" s="138"/>
      <c r="K701" s="138"/>
      <c r="L701" s="138"/>
      <c r="M701" s="138"/>
      <c r="N701" s="138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</row>
    <row r="702" spans="2:32" ht="19">
      <c r="B702" s="64"/>
      <c r="C702" s="64"/>
      <c r="D702" s="64"/>
      <c r="E702" s="64"/>
      <c r="F702" s="138"/>
      <c r="G702" s="138"/>
      <c r="H702" s="138"/>
      <c r="I702" s="138"/>
      <c r="J702" s="138"/>
      <c r="K702" s="138"/>
      <c r="L702" s="138"/>
      <c r="M702" s="138"/>
      <c r="N702" s="138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</row>
    <row r="703" spans="2:32" ht="19">
      <c r="B703" s="64"/>
      <c r="C703" s="64"/>
      <c r="D703" s="64"/>
      <c r="E703" s="64"/>
      <c r="F703" s="138"/>
      <c r="G703" s="138"/>
      <c r="H703" s="138"/>
      <c r="I703" s="138"/>
      <c r="J703" s="138"/>
      <c r="K703" s="138"/>
      <c r="L703" s="138"/>
      <c r="M703" s="138"/>
      <c r="N703" s="138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</row>
    <row r="704" spans="2:32" ht="19">
      <c r="B704" s="64"/>
      <c r="C704" s="64"/>
      <c r="D704" s="64"/>
      <c r="E704" s="64"/>
      <c r="F704" s="138"/>
      <c r="G704" s="138"/>
      <c r="H704" s="138"/>
      <c r="I704" s="138"/>
      <c r="J704" s="138"/>
      <c r="K704" s="138"/>
      <c r="L704" s="138"/>
      <c r="M704" s="138"/>
      <c r="N704" s="138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</row>
    <row r="705" spans="2:32" ht="19">
      <c r="B705" s="64"/>
      <c r="C705" s="64"/>
      <c r="D705" s="64"/>
      <c r="E705" s="64"/>
      <c r="F705" s="138"/>
      <c r="G705" s="138"/>
      <c r="H705" s="138"/>
      <c r="I705" s="138"/>
      <c r="J705" s="138"/>
      <c r="K705" s="138"/>
      <c r="L705" s="138"/>
      <c r="M705" s="138"/>
      <c r="N705" s="138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</row>
    <row r="706" spans="2:32" ht="19">
      <c r="B706" s="64"/>
      <c r="C706" s="64"/>
      <c r="D706" s="64"/>
      <c r="E706" s="64"/>
      <c r="F706" s="138"/>
      <c r="G706" s="138"/>
      <c r="H706" s="138"/>
      <c r="I706" s="138"/>
      <c r="J706" s="138"/>
      <c r="K706" s="138"/>
      <c r="L706" s="138"/>
      <c r="M706" s="138"/>
      <c r="N706" s="138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</row>
    <row r="707" spans="2:32" ht="19">
      <c r="B707" s="64"/>
      <c r="C707" s="64"/>
      <c r="D707" s="64"/>
      <c r="E707" s="64"/>
      <c r="F707" s="138"/>
      <c r="G707" s="138"/>
      <c r="H707" s="138"/>
      <c r="I707" s="138"/>
      <c r="J707" s="138"/>
      <c r="K707" s="138"/>
      <c r="L707" s="138"/>
      <c r="M707" s="138"/>
      <c r="N707" s="138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</row>
    <row r="708" spans="2:32" ht="19">
      <c r="B708" s="64"/>
      <c r="C708" s="64"/>
      <c r="D708" s="64"/>
      <c r="E708" s="64"/>
      <c r="F708" s="138"/>
      <c r="G708" s="138"/>
      <c r="H708" s="138"/>
      <c r="I708" s="138"/>
      <c r="J708" s="138"/>
      <c r="K708" s="138"/>
      <c r="L708" s="138"/>
      <c r="M708" s="138"/>
      <c r="N708" s="138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</row>
    <row r="709" spans="2:32" ht="19">
      <c r="B709" s="64"/>
      <c r="C709" s="64"/>
      <c r="D709" s="64"/>
      <c r="E709" s="64"/>
      <c r="F709" s="138"/>
      <c r="G709" s="138"/>
      <c r="H709" s="138"/>
      <c r="I709" s="138"/>
      <c r="J709" s="138"/>
      <c r="K709" s="138"/>
      <c r="L709" s="138"/>
      <c r="M709" s="138"/>
      <c r="N709" s="138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</row>
    <row r="710" spans="2:32" ht="19">
      <c r="B710" s="64"/>
      <c r="C710" s="64"/>
      <c r="D710" s="64"/>
      <c r="E710" s="64"/>
      <c r="F710" s="138"/>
      <c r="G710" s="138"/>
      <c r="H710" s="138"/>
      <c r="I710" s="138"/>
      <c r="J710" s="138"/>
      <c r="K710" s="138"/>
      <c r="L710" s="138"/>
      <c r="M710" s="138"/>
      <c r="N710" s="138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</row>
    <row r="711" spans="2:32" ht="19">
      <c r="B711" s="64"/>
      <c r="C711" s="64"/>
      <c r="D711" s="64"/>
      <c r="E711" s="64"/>
      <c r="F711" s="138"/>
      <c r="G711" s="138"/>
      <c r="H711" s="138"/>
      <c r="I711" s="138"/>
      <c r="J711" s="138"/>
      <c r="K711" s="138"/>
      <c r="L711" s="138"/>
      <c r="M711" s="138"/>
      <c r="N711" s="138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</row>
    <row r="712" spans="2:32" ht="19">
      <c r="B712" s="64"/>
      <c r="C712" s="64"/>
      <c r="D712" s="64"/>
      <c r="E712" s="64"/>
      <c r="F712" s="138"/>
      <c r="G712" s="138"/>
      <c r="H712" s="138"/>
      <c r="I712" s="138"/>
      <c r="J712" s="138"/>
      <c r="K712" s="138"/>
      <c r="L712" s="138"/>
      <c r="M712" s="138"/>
      <c r="N712" s="138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</row>
    <row r="713" spans="2:32" ht="19">
      <c r="B713" s="64"/>
      <c r="C713" s="64"/>
      <c r="D713" s="64"/>
      <c r="E713" s="64"/>
      <c r="F713" s="138"/>
      <c r="G713" s="138"/>
      <c r="H713" s="138"/>
      <c r="I713" s="138"/>
      <c r="J713" s="138"/>
      <c r="K713" s="138"/>
      <c r="L713" s="138"/>
      <c r="M713" s="138"/>
      <c r="N713" s="138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</row>
    <row r="714" spans="2:32" ht="19">
      <c r="B714" s="64"/>
      <c r="C714" s="64"/>
      <c r="D714" s="64"/>
      <c r="E714" s="64"/>
      <c r="F714" s="138"/>
      <c r="G714" s="138"/>
      <c r="H714" s="138"/>
      <c r="I714" s="138"/>
      <c r="J714" s="138"/>
      <c r="K714" s="138"/>
      <c r="L714" s="138"/>
      <c r="M714" s="138"/>
      <c r="N714" s="138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</row>
    <row r="715" spans="2:32" ht="19">
      <c r="B715" s="64"/>
      <c r="C715" s="64"/>
      <c r="D715" s="64"/>
      <c r="E715" s="64"/>
      <c r="F715" s="138"/>
      <c r="G715" s="138"/>
      <c r="H715" s="138"/>
      <c r="I715" s="138"/>
      <c r="J715" s="138"/>
      <c r="K715" s="138"/>
      <c r="L715" s="138"/>
      <c r="M715" s="138"/>
      <c r="N715" s="138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</row>
    <row r="716" spans="2:32" ht="19">
      <c r="B716" s="64"/>
      <c r="C716" s="64"/>
      <c r="D716" s="64"/>
      <c r="E716" s="64"/>
      <c r="F716" s="138"/>
      <c r="G716" s="138"/>
      <c r="H716" s="138"/>
      <c r="I716" s="138"/>
      <c r="J716" s="138"/>
      <c r="K716" s="138"/>
      <c r="L716" s="138"/>
      <c r="M716" s="138"/>
      <c r="N716" s="138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</row>
    <row r="717" spans="2:32" ht="19">
      <c r="B717" s="64"/>
      <c r="C717" s="64"/>
      <c r="D717" s="64"/>
      <c r="E717" s="64"/>
      <c r="F717" s="138"/>
      <c r="G717" s="138"/>
      <c r="H717" s="138"/>
      <c r="I717" s="138"/>
      <c r="J717" s="138"/>
      <c r="K717" s="138"/>
      <c r="L717" s="138"/>
      <c r="M717" s="138"/>
      <c r="N717" s="138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</row>
    <row r="718" spans="2:32" ht="19">
      <c r="B718" s="64"/>
      <c r="C718" s="64"/>
      <c r="D718" s="64"/>
      <c r="E718" s="64"/>
      <c r="F718" s="138"/>
      <c r="G718" s="138"/>
      <c r="H718" s="138"/>
      <c r="I718" s="138"/>
      <c r="J718" s="138"/>
      <c r="K718" s="138"/>
      <c r="L718" s="138"/>
      <c r="M718" s="138"/>
      <c r="N718" s="138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</row>
    <row r="719" spans="2:32" ht="19">
      <c r="B719" s="64"/>
      <c r="C719" s="64"/>
      <c r="D719" s="64"/>
      <c r="E719" s="64"/>
      <c r="F719" s="138"/>
      <c r="G719" s="138"/>
      <c r="H719" s="138"/>
      <c r="I719" s="138"/>
      <c r="J719" s="138"/>
      <c r="K719" s="138"/>
      <c r="L719" s="138"/>
      <c r="M719" s="138"/>
      <c r="N719" s="138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</row>
    <row r="720" spans="2:32" ht="19">
      <c r="B720" s="64"/>
      <c r="C720" s="64"/>
      <c r="D720" s="64"/>
      <c r="E720" s="64"/>
      <c r="F720" s="138"/>
      <c r="G720" s="138"/>
      <c r="H720" s="138"/>
      <c r="I720" s="138"/>
      <c r="J720" s="138"/>
      <c r="K720" s="138"/>
      <c r="L720" s="138"/>
      <c r="M720" s="138"/>
      <c r="N720" s="138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</row>
    <row r="721" spans="2:32" ht="19">
      <c r="B721" s="64"/>
      <c r="C721" s="64"/>
      <c r="D721" s="64"/>
      <c r="E721" s="64"/>
      <c r="F721" s="138"/>
      <c r="G721" s="138"/>
      <c r="H721" s="138"/>
      <c r="I721" s="138"/>
      <c r="J721" s="138"/>
      <c r="K721" s="138"/>
      <c r="L721" s="138"/>
      <c r="M721" s="138"/>
      <c r="N721" s="138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</row>
    <row r="722" spans="2:32" ht="19">
      <c r="B722" s="64"/>
      <c r="C722" s="64"/>
      <c r="D722" s="64"/>
      <c r="E722" s="64"/>
      <c r="F722" s="138"/>
      <c r="G722" s="138"/>
      <c r="H722" s="138"/>
      <c r="I722" s="138"/>
      <c r="J722" s="138"/>
      <c r="K722" s="138"/>
      <c r="L722" s="138"/>
      <c r="M722" s="138"/>
      <c r="N722" s="138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</row>
    <row r="723" spans="2:32" ht="19">
      <c r="B723" s="64"/>
      <c r="C723" s="64"/>
      <c r="D723" s="64"/>
      <c r="E723" s="64"/>
      <c r="F723" s="138"/>
      <c r="G723" s="138"/>
      <c r="H723" s="138"/>
      <c r="I723" s="138"/>
      <c r="J723" s="138"/>
      <c r="K723" s="138"/>
      <c r="L723" s="138"/>
      <c r="M723" s="138"/>
      <c r="N723" s="138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</row>
    <row r="724" spans="2:32" ht="19">
      <c r="B724" s="64"/>
      <c r="C724" s="64"/>
      <c r="D724" s="64"/>
      <c r="E724" s="64"/>
      <c r="F724" s="138"/>
      <c r="G724" s="138"/>
      <c r="H724" s="138"/>
      <c r="I724" s="138"/>
      <c r="J724" s="138"/>
      <c r="K724" s="138"/>
      <c r="L724" s="138"/>
      <c r="M724" s="138"/>
      <c r="N724" s="138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</row>
    <row r="725" spans="2:32" ht="19">
      <c r="B725" s="64"/>
      <c r="C725" s="64"/>
      <c r="D725" s="64"/>
      <c r="E725" s="64"/>
      <c r="F725" s="138"/>
      <c r="G725" s="138"/>
      <c r="H725" s="138"/>
      <c r="I725" s="138"/>
      <c r="J725" s="138"/>
      <c r="K725" s="138"/>
      <c r="L725" s="138"/>
      <c r="M725" s="138"/>
      <c r="N725" s="138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</row>
    <row r="726" spans="2:32" ht="19">
      <c r="B726" s="64"/>
      <c r="C726" s="64"/>
      <c r="D726" s="64"/>
      <c r="E726" s="64"/>
      <c r="F726" s="138"/>
      <c r="G726" s="138"/>
      <c r="H726" s="138"/>
      <c r="I726" s="138"/>
      <c r="J726" s="138"/>
      <c r="K726" s="138"/>
      <c r="L726" s="138"/>
      <c r="M726" s="138"/>
      <c r="N726" s="138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</row>
    <row r="727" spans="2:32" ht="19">
      <c r="B727" s="64"/>
      <c r="C727" s="64"/>
      <c r="D727" s="64"/>
      <c r="E727" s="64"/>
      <c r="F727" s="138"/>
      <c r="G727" s="138"/>
      <c r="H727" s="138"/>
      <c r="I727" s="138"/>
      <c r="J727" s="138"/>
      <c r="K727" s="138"/>
      <c r="L727" s="138"/>
      <c r="M727" s="138"/>
      <c r="N727" s="138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</row>
    <row r="728" spans="2:32" ht="19">
      <c r="B728" s="64"/>
      <c r="C728" s="64"/>
      <c r="D728" s="64"/>
      <c r="E728" s="64"/>
      <c r="F728" s="138"/>
      <c r="G728" s="138"/>
      <c r="H728" s="138"/>
      <c r="I728" s="138"/>
      <c r="J728" s="138"/>
      <c r="K728" s="138"/>
      <c r="L728" s="138"/>
      <c r="M728" s="138"/>
      <c r="N728" s="138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</row>
    <row r="729" spans="2:32" ht="19">
      <c r="B729" s="64"/>
      <c r="C729" s="64"/>
      <c r="D729" s="64"/>
      <c r="E729" s="64"/>
      <c r="F729" s="138"/>
      <c r="G729" s="138"/>
      <c r="H729" s="138"/>
      <c r="I729" s="138"/>
      <c r="J729" s="138"/>
      <c r="K729" s="138"/>
      <c r="L729" s="138"/>
      <c r="M729" s="138"/>
      <c r="N729" s="138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</row>
    <row r="730" spans="2:32" ht="19">
      <c r="B730" s="64"/>
      <c r="C730" s="64"/>
      <c r="D730" s="64"/>
      <c r="E730" s="64"/>
      <c r="F730" s="138"/>
      <c r="G730" s="138"/>
      <c r="H730" s="138"/>
      <c r="I730" s="138"/>
      <c r="J730" s="138"/>
      <c r="K730" s="138"/>
      <c r="L730" s="138"/>
      <c r="M730" s="138"/>
      <c r="N730" s="138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</row>
    <row r="731" spans="2:32" ht="19">
      <c r="B731" s="64"/>
      <c r="C731" s="64"/>
      <c r="D731" s="64"/>
      <c r="E731" s="64"/>
      <c r="F731" s="138"/>
      <c r="G731" s="138"/>
      <c r="H731" s="138"/>
      <c r="I731" s="138"/>
      <c r="J731" s="138"/>
      <c r="K731" s="138"/>
      <c r="L731" s="138"/>
      <c r="M731" s="138"/>
      <c r="N731" s="138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</row>
    <row r="732" spans="2:32" ht="19">
      <c r="B732" s="64"/>
      <c r="C732" s="64"/>
      <c r="D732" s="64"/>
      <c r="E732" s="64"/>
      <c r="F732" s="138"/>
      <c r="G732" s="138"/>
      <c r="H732" s="138"/>
      <c r="I732" s="138"/>
      <c r="J732" s="138"/>
      <c r="K732" s="138"/>
      <c r="L732" s="138"/>
      <c r="M732" s="138"/>
      <c r="N732" s="138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</row>
    <row r="733" spans="2:32" ht="19">
      <c r="B733" s="64"/>
      <c r="C733" s="64"/>
      <c r="D733" s="64"/>
      <c r="E733" s="64"/>
      <c r="F733" s="138"/>
      <c r="G733" s="138"/>
      <c r="H733" s="138"/>
      <c r="I733" s="138"/>
      <c r="J733" s="138"/>
      <c r="K733" s="138"/>
      <c r="L733" s="138"/>
      <c r="M733" s="138"/>
      <c r="N733" s="138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</row>
    <row r="734" spans="2:32" ht="19">
      <c r="B734" s="64"/>
      <c r="C734" s="64"/>
      <c r="D734" s="64"/>
      <c r="E734" s="64"/>
      <c r="F734" s="138"/>
      <c r="G734" s="138"/>
      <c r="H734" s="138"/>
      <c r="I734" s="138"/>
      <c r="J734" s="138"/>
      <c r="K734" s="138"/>
      <c r="L734" s="138"/>
      <c r="M734" s="138"/>
      <c r="N734" s="138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</row>
    <row r="735" spans="2:32" ht="19">
      <c r="B735" s="64"/>
      <c r="C735" s="64"/>
      <c r="D735" s="64"/>
      <c r="E735" s="64"/>
      <c r="F735" s="138"/>
      <c r="G735" s="138"/>
      <c r="H735" s="138"/>
      <c r="I735" s="138"/>
      <c r="J735" s="138"/>
      <c r="K735" s="138"/>
      <c r="L735" s="138"/>
      <c r="M735" s="138"/>
      <c r="N735" s="138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</row>
    <row r="736" spans="2:32" ht="19">
      <c r="B736" s="64"/>
      <c r="C736" s="64"/>
      <c r="D736" s="64"/>
      <c r="E736" s="64"/>
      <c r="F736" s="138"/>
      <c r="G736" s="138"/>
      <c r="H736" s="138"/>
      <c r="I736" s="138"/>
      <c r="J736" s="138"/>
      <c r="K736" s="138"/>
      <c r="L736" s="138"/>
      <c r="M736" s="138"/>
      <c r="N736" s="138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</row>
    <row r="737" spans="2:32" ht="19">
      <c r="B737" s="64"/>
      <c r="C737" s="64"/>
      <c r="D737" s="64"/>
      <c r="E737" s="64"/>
      <c r="F737" s="138"/>
      <c r="G737" s="138"/>
      <c r="H737" s="138"/>
      <c r="I737" s="138"/>
      <c r="J737" s="138"/>
      <c r="K737" s="138"/>
      <c r="L737" s="138"/>
      <c r="M737" s="138"/>
      <c r="N737" s="138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</row>
    <row r="738" spans="2:32" ht="19">
      <c r="B738" s="64"/>
      <c r="C738" s="64"/>
      <c r="D738" s="64"/>
      <c r="E738" s="64"/>
      <c r="F738" s="138"/>
      <c r="G738" s="138"/>
      <c r="H738" s="138"/>
      <c r="I738" s="138"/>
      <c r="J738" s="138"/>
      <c r="K738" s="138"/>
      <c r="L738" s="138"/>
      <c r="M738" s="138"/>
      <c r="N738" s="138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</row>
    <row r="739" spans="2:32" ht="19">
      <c r="B739" s="64"/>
      <c r="C739" s="64"/>
      <c r="D739" s="64"/>
      <c r="E739" s="64"/>
      <c r="F739" s="138"/>
      <c r="G739" s="138"/>
      <c r="H739" s="138"/>
      <c r="I739" s="138"/>
      <c r="J739" s="138"/>
      <c r="K739" s="138"/>
      <c r="L739" s="138"/>
      <c r="M739" s="138"/>
      <c r="N739" s="138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</row>
    <row r="740" spans="2:32" ht="19">
      <c r="B740" s="64"/>
      <c r="C740" s="64"/>
      <c r="D740" s="64"/>
      <c r="E740" s="64"/>
      <c r="F740" s="138"/>
      <c r="G740" s="138"/>
      <c r="H740" s="138"/>
      <c r="I740" s="138"/>
      <c r="J740" s="138"/>
      <c r="K740" s="138"/>
      <c r="L740" s="138"/>
      <c r="M740" s="138"/>
      <c r="N740" s="138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</row>
    <row r="741" spans="2:32" ht="19">
      <c r="B741" s="64"/>
      <c r="C741" s="64"/>
      <c r="D741" s="64"/>
      <c r="E741" s="64"/>
      <c r="F741" s="138"/>
      <c r="G741" s="138"/>
      <c r="H741" s="138"/>
      <c r="I741" s="138"/>
      <c r="J741" s="138"/>
      <c r="K741" s="138"/>
      <c r="L741" s="138"/>
      <c r="M741" s="138"/>
      <c r="N741" s="138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</row>
    <row r="742" spans="2:32" ht="19">
      <c r="B742" s="64"/>
      <c r="C742" s="64"/>
      <c r="D742" s="64"/>
      <c r="E742" s="64"/>
      <c r="F742" s="138"/>
      <c r="G742" s="138"/>
      <c r="H742" s="138"/>
      <c r="I742" s="138"/>
      <c r="J742" s="138"/>
      <c r="K742" s="138"/>
      <c r="L742" s="138"/>
      <c r="M742" s="138"/>
      <c r="N742" s="138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</row>
    <row r="743" spans="2:32" ht="19">
      <c r="B743" s="64"/>
      <c r="C743" s="64"/>
      <c r="D743" s="64"/>
      <c r="E743" s="64"/>
      <c r="F743" s="138"/>
      <c r="G743" s="138"/>
      <c r="H743" s="138"/>
      <c r="I743" s="138"/>
      <c r="J743" s="138"/>
      <c r="K743" s="138"/>
      <c r="L743" s="138"/>
      <c r="M743" s="138"/>
      <c r="N743" s="138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</row>
    <row r="744" spans="2:32" ht="19">
      <c r="B744" s="64"/>
      <c r="C744" s="64"/>
      <c r="D744" s="64"/>
      <c r="E744" s="64"/>
      <c r="F744" s="138"/>
      <c r="G744" s="138"/>
      <c r="H744" s="138"/>
      <c r="I744" s="138"/>
      <c r="J744" s="138"/>
      <c r="K744" s="138"/>
      <c r="L744" s="138"/>
      <c r="M744" s="138"/>
      <c r="N744" s="138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</row>
    <row r="745" spans="2:32" ht="19">
      <c r="B745" s="64"/>
      <c r="C745" s="64"/>
      <c r="D745" s="64"/>
      <c r="E745" s="64"/>
      <c r="F745" s="138"/>
      <c r="G745" s="138"/>
      <c r="H745" s="138"/>
      <c r="I745" s="138"/>
      <c r="J745" s="138"/>
      <c r="K745" s="138"/>
      <c r="L745" s="138"/>
      <c r="M745" s="138"/>
      <c r="N745" s="138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</row>
    <row r="746" spans="2:32" ht="19">
      <c r="B746" s="64"/>
      <c r="C746" s="64"/>
      <c r="D746" s="64"/>
      <c r="E746" s="64"/>
      <c r="F746" s="138"/>
      <c r="G746" s="138"/>
      <c r="H746" s="138"/>
      <c r="I746" s="138"/>
      <c r="J746" s="138"/>
      <c r="K746" s="138"/>
      <c r="L746" s="138"/>
      <c r="M746" s="138"/>
      <c r="N746" s="138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</row>
    <row r="747" spans="2:32" ht="19">
      <c r="B747" s="64"/>
      <c r="C747" s="64"/>
      <c r="D747" s="64"/>
      <c r="E747" s="64"/>
      <c r="F747" s="138"/>
      <c r="G747" s="138"/>
      <c r="H747" s="138"/>
      <c r="I747" s="138"/>
      <c r="J747" s="138"/>
      <c r="K747" s="138"/>
      <c r="L747" s="138"/>
      <c r="M747" s="138"/>
      <c r="N747" s="138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</row>
    <row r="748" spans="2:32" ht="19">
      <c r="B748" s="64"/>
      <c r="C748" s="64"/>
      <c r="D748" s="64"/>
      <c r="E748" s="64"/>
      <c r="F748" s="138"/>
      <c r="G748" s="138"/>
      <c r="H748" s="138"/>
      <c r="I748" s="138"/>
      <c r="J748" s="138"/>
      <c r="K748" s="138"/>
      <c r="L748" s="138"/>
      <c r="M748" s="138"/>
      <c r="N748" s="138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</row>
    <row r="749" spans="2:32" ht="19">
      <c r="B749" s="64"/>
      <c r="C749" s="64"/>
      <c r="D749" s="64"/>
      <c r="E749" s="64"/>
      <c r="F749" s="138"/>
      <c r="G749" s="138"/>
      <c r="H749" s="138"/>
      <c r="I749" s="138"/>
      <c r="J749" s="138"/>
      <c r="K749" s="138"/>
      <c r="L749" s="138"/>
      <c r="M749" s="138"/>
      <c r="N749" s="138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</row>
    <row r="750" spans="2:32" ht="19">
      <c r="B750" s="64"/>
      <c r="C750" s="64"/>
      <c r="D750" s="64"/>
      <c r="E750" s="64"/>
      <c r="F750" s="138"/>
      <c r="G750" s="138"/>
      <c r="H750" s="138"/>
      <c r="I750" s="138"/>
      <c r="J750" s="138"/>
      <c r="K750" s="138"/>
      <c r="L750" s="138"/>
      <c r="M750" s="138"/>
      <c r="N750" s="138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</row>
    <row r="751" spans="2:32" ht="19">
      <c r="B751" s="64"/>
      <c r="C751" s="64"/>
      <c r="D751" s="64"/>
      <c r="E751" s="64"/>
      <c r="F751" s="138"/>
      <c r="G751" s="138"/>
      <c r="H751" s="138"/>
      <c r="I751" s="138"/>
      <c r="J751" s="138"/>
      <c r="K751" s="138"/>
      <c r="L751" s="138"/>
      <c r="M751" s="138"/>
      <c r="N751" s="138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</row>
    <row r="752" spans="2:32" ht="19">
      <c r="B752" s="64"/>
      <c r="C752" s="64"/>
      <c r="D752" s="64"/>
      <c r="E752" s="64"/>
      <c r="F752" s="138"/>
      <c r="G752" s="138"/>
      <c r="H752" s="138"/>
      <c r="I752" s="138"/>
      <c r="J752" s="138"/>
      <c r="K752" s="138"/>
      <c r="L752" s="138"/>
      <c r="M752" s="138"/>
      <c r="N752" s="138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</row>
    <row r="753" spans="2:32" ht="19">
      <c r="B753" s="64"/>
      <c r="C753" s="64"/>
      <c r="D753" s="64"/>
      <c r="E753" s="64"/>
      <c r="F753" s="138"/>
      <c r="G753" s="138"/>
      <c r="H753" s="138"/>
      <c r="I753" s="138"/>
      <c r="J753" s="138"/>
      <c r="K753" s="138"/>
      <c r="L753" s="138"/>
      <c r="M753" s="138"/>
      <c r="N753" s="138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</row>
    <row r="754" spans="2:32" ht="19">
      <c r="B754" s="64"/>
      <c r="C754" s="64"/>
      <c r="D754" s="64"/>
      <c r="E754" s="64"/>
      <c r="F754" s="138"/>
      <c r="G754" s="138"/>
      <c r="H754" s="138"/>
      <c r="I754" s="138"/>
      <c r="J754" s="138"/>
      <c r="K754" s="138"/>
      <c r="L754" s="138"/>
      <c r="M754" s="138"/>
      <c r="N754" s="138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</row>
    <row r="755" spans="2:32" ht="19">
      <c r="B755" s="64"/>
      <c r="C755" s="64"/>
      <c r="D755" s="64"/>
      <c r="E755" s="64"/>
      <c r="F755" s="138"/>
      <c r="G755" s="138"/>
      <c r="H755" s="138"/>
      <c r="I755" s="138"/>
      <c r="J755" s="138"/>
      <c r="K755" s="138"/>
      <c r="L755" s="138"/>
      <c r="M755" s="138"/>
      <c r="N755" s="138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</row>
    <row r="756" spans="2:32" ht="19">
      <c r="B756" s="64"/>
      <c r="C756" s="64"/>
      <c r="D756" s="64"/>
      <c r="E756" s="64"/>
      <c r="F756" s="138"/>
      <c r="G756" s="138"/>
      <c r="H756" s="138"/>
      <c r="I756" s="138"/>
      <c r="J756" s="138"/>
      <c r="K756" s="138"/>
      <c r="L756" s="138"/>
      <c r="M756" s="138"/>
      <c r="N756" s="138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</row>
    <row r="757" spans="2:32" ht="19">
      <c r="B757" s="64"/>
      <c r="C757" s="64"/>
      <c r="D757" s="64"/>
      <c r="E757" s="64"/>
      <c r="F757" s="138"/>
      <c r="G757" s="138"/>
      <c r="H757" s="138"/>
      <c r="I757" s="138"/>
      <c r="J757" s="138"/>
      <c r="K757" s="138"/>
      <c r="L757" s="138"/>
      <c r="M757" s="138"/>
      <c r="N757" s="138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</row>
    <row r="758" spans="2:32" ht="19">
      <c r="B758" s="64"/>
      <c r="C758" s="64"/>
      <c r="D758" s="64"/>
      <c r="E758" s="64"/>
      <c r="F758" s="138"/>
      <c r="G758" s="138"/>
      <c r="H758" s="138"/>
      <c r="I758" s="138"/>
      <c r="J758" s="138"/>
      <c r="K758" s="138"/>
      <c r="L758" s="138"/>
      <c r="M758" s="138"/>
      <c r="N758" s="138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</row>
    <row r="759" spans="2:32" ht="19">
      <c r="B759" s="64"/>
      <c r="C759" s="64"/>
      <c r="D759" s="64"/>
      <c r="E759" s="64"/>
      <c r="F759" s="138"/>
      <c r="G759" s="138"/>
      <c r="H759" s="138"/>
      <c r="I759" s="138"/>
      <c r="J759" s="138"/>
      <c r="K759" s="138"/>
      <c r="L759" s="138"/>
      <c r="M759" s="138"/>
      <c r="N759" s="138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</row>
    <row r="760" spans="2:32" ht="19">
      <c r="B760" s="64"/>
      <c r="C760" s="64"/>
      <c r="D760" s="64"/>
      <c r="E760" s="64"/>
      <c r="F760" s="138"/>
      <c r="G760" s="138"/>
      <c r="H760" s="138"/>
      <c r="I760" s="138"/>
      <c r="J760" s="138"/>
      <c r="K760" s="138"/>
      <c r="L760" s="138"/>
      <c r="M760" s="138"/>
      <c r="N760" s="138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</row>
    <row r="761" spans="2:32" ht="19">
      <c r="B761" s="64"/>
      <c r="C761" s="64"/>
      <c r="D761" s="64"/>
      <c r="E761" s="64"/>
      <c r="F761" s="138"/>
      <c r="G761" s="138"/>
      <c r="H761" s="138"/>
      <c r="I761" s="138"/>
      <c r="J761" s="138"/>
      <c r="K761" s="138"/>
      <c r="L761" s="138"/>
      <c r="M761" s="138"/>
      <c r="N761" s="138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</row>
    <row r="762" spans="2:32" ht="19">
      <c r="B762" s="64"/>
      <c r="C762" s="64"/>
      <c r="D762" s="64"/>
      <c r="E762" s="64"/>
      <c r="F762" s="138"/>
      <c r="G762" s="138"/>
      <c r="H762" s="138"/>
      <c r="I762" s="138"/>
      <c r="J762" s="138"/>
      <c r="K762" s="138"/>
      <c r="L762" s="138"/>
      <c r="M762" s="138"/>
      <c r="N762" s="138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</row>
    <row r="763" spans="2:32" ht="19">
      <c r="B763" s="64"/>
      <c r="C763" s="64"/>
      <c r="D763" s="64"/>
      <c r="E763" s="64"/>
      <c r="F763" s="138"/>
      <c r="G763" s="138"/>
      <c r="H763" s="138"/>
      <c r="I763" s="138"/>
      <c r="J763" s="138"/>
      <c r="K763" s="138"/>
      <c r="L763" s="138"/>
      <c r="M763" s="138"/>
      <c r="N763" s="138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</row>
    <row r="764" spans="2:32" ht="19">
      <c r="B764" s="64"/>
      <c r="C764" s="64"/>
      <c r="D764" s="64"/>
      <c r="E764" s="64"/>
      <c r="F764" s="138"/>
      <c r="G764" s="138"/>
      <c r="H764" s="138"/>
      <c r="I764" s="138"/>
      <c r="J764" s="138"/>
      <c r="K764" s="138"/>
      <c r="L764" s="138"/>
      <c r="M764" s="138"/>
      <c r="N764" s="138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</row>
    <row r="765" spans="2:32" ht="19">
      <c r="B765" s="64"/>
      <c r="C765" s="64"/>
      <c r="D765" s="64"/>
      <c r="E765" s="64"/>
      <c r="F765" s="138"/>
      <c r="G765" s="138"/>
      <c r="H765" s="138"/>
      <c r="I765" s="138"/>
      <c r="J765" s="138"/>
      <c r="K765" s="138"/>
      <c r="L765" s="138"/>
      <c r="M765" s="138"/>
      <c r="N765" s="138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</row>
    <row r="766" spans="2:32" ht="19">
      <c r="B766" s="64"/>
      <c r="C766" s="64"/>
      <c r="D766" s="64"/>
      <c r="E766" s="64"/>
      <c r="F766" s="138"/>
      <c r="G766" s="138"/>
      <c r="H766" s="138"/>
      <c r="I766" s="138"/>
      <c r="J766" s="138"/>
      <c r="K766" s="138"/>
      <c r="L766" s="138"/>
      <c r="M766" s="138"/>
      <c r="N766" s="138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</row>
    <row r="767" spans="2:32" ht="19">
      <c r="B767" s="64"/>
      <c r="C767" s="64"/>
      <c r="D767" s="64"/>
      <c r="E767" s="64"/>
      <c r="F767" s="138"/>
      <c r="G767" s="138"/>
      <c r="H767" s="138"/>
      <c r="I767" s="138"/>
      <c r="J767" s="138"/>
      <c r="K767" s="138"/>
      <c r="L767" s="138"/>
      <c r="M767" s="138"/>
      <c r="N767" s="138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</row>
    <row r="768" spans="2:32" ht="19">
      <c r="B768" s="64"/>
      <c r="C768" s="64"/>
      <c r="D768" s="64"/>
      <c r="E768" s="64"/>
      <c r="F768" s="138"/>
      <c r="G768" s="138"/>
      <c r="H768" s="138"/>
      <c r="I768" s="138"/>
      <c r="J768" s="138"/>
      <c r="K768" s="138"/>
      <c r="L768" s="138"/>
      <c r="M768" s="138"/>
      <c r="N768" s="138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</row>
    <row r="769" spans="2:32" ht="19">
      <c r="B769" s="64"/>
      <c r="C769" s="64"/>
      <c r="D769" s="64"/>
      <c r="E769" s="64"/>
      <c r="F769" s="138"/>
      <c r="G769" s="138"/>
      <c r="H769" s="138"/>
      <c r="I769" s="138"/>
      <c r="J769" s="138"/>
      <c r="K769" s="138"/>
      <c r="L769" s="138"/>
      <c r="M769" s="138"/>
      <c r="N769" s="138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</row>
    <row r="770" spans="2:32" ht="19">
      <c r="B770" s="64"/>
      <c r="C770" s="64"/>
      <c r="D770" s="64"/>
      <c r="E770" s="64"/>
      <c r="F770" s="138"/>
      <c r="G770" s="138"/>
      <c r="H770" s="138"/>
      <c r="I770" s="138"/>
      <c r="J770" s="138"/>
      <c r="K770" s="138"/>
      <c r="L770" s="138"/>
      <c r="M770" s="138"/>
      <c r="N770" s="138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</row>
    <row r="771" spans="2:32" ht="19">
      <c r="B771" s="64"/>
      <c r="C771" s="64"/>
      <c r="D771" s="64"/>
      <c r="E771" s="64"/>
      <c r="F771" s="138"/>
      <c r="G771" s="138"/>
      <c r="H771" s="138"/>
      <c r="I771" s="138"/>
      <c r="J771" s="138"/>
      <c r="K771" s="138"/>
      <c r="L771" s="138"/>
      <c r="M771" s="138"/>
      <c r="N771" s="138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</row>
    <row r="772" spans="2:32" ht="19">
      <c r="B772" s="64"/>
      <c r="C772" s="64"/>
      <c r="D772" s="64"/>
      <c r="E772" s="64"/>
      <c r="F772" s="138"/>
      <c r="G772" s="138"/>
      <c r="H772" s="138"/>
      <c r="I772" s="138"/>
      <c r="J772" s="138"/>
      <c r="K772" s="138"/>
      <c r="L772" s="138"/>
      <c r="M772" s="138"/>
      <c r="N772" s="138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</row>
    <row r="773" spans="2:32" ht="19">
      <c r="B773" s="64"/>
      <c r="C773" s="64"/>
      <c r="D773" s="64"/>
      <c r="E773" s="64"/>
      <c r="F773" s="138"/>
      <c r="G773" s="138"/>
      <c r="H773" s="138"/>
      <c r="I773" s="138"/>
      <c r="J773" s="138"/>
      <c r="K773" s="138"/>
      <c r="L773" s="138"/>
      <c r="M773" s="138"/>
      <c r="N773" s="138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</row>
    <row r="774" spans="2:32" ht="19">
      <c r="B774" s="64"/>
      <c r="C774" s="64"/>
      <c r="D774" s="64"/>
      <c r="E774" s="64"/>
      <c r="F774" s="138"/>
      <c r="G774" s="138"/>
      <c r="H774" s="138"/>
      <c r="I774" s="138"/>
      <c r="J774" s="138"/>
      <c r="K774" s="138"/>
      <c r="L774" s="138"/>
      <c r="M774" s="138"/>
      <c r="N774" s="138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</row>
    <row r="775" spans="2:32" ht="19">
      <c r="B775" s="64"/>
      <c r="C775" s="64"/>
      <c r="D775" s="64"/>
      <c r="E775" s="64"/>
      <c r="F775" s="138"/>
      <c r="G775" s="138"/>
      <c r="H775" s="138"/>
      <c r="I775" s="138"/>
      <c r="J775" s="138"/>
      <c r="K775" s="138"/>
      <c r="L775" s="138"/>
      <c r="M775" s="138"/>
      <c r="N775" s="138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</row>
    <row r="776" spans="2:32" ht="19">
      <c r="B776" s="64"/>
      <c r="C776" s="64"/>
      <c r="D776" s="64"/>
      <c r="E776" s="64"/>
      <c r="F776" s="138"/>
      <c r="G776" s="138"/>
      <c r="H776" s="138"/>
      <c r="I776" s="138"/>
      <c r="J776" s="138"/>
      <c r="K776" s="138"/>
      <c r="L776" s="138"/>
      <c r="M776" s="138"/>
      <c r="N776" s="138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</row>
    <row r="777" spans="2:32" ht="19">
      <c r="B777" s="64"/>
      <c r="C777" s="64"/>
      <c r="D777" s="64"/>
      <c r="E777" s="64"/>
      <c r="F777" s="138"/>
      <c r="G777" s="138"/>
      <c r="H777" s="138"/>
      <c r="I777" s="138"/>
      <c r="J777" s="138"/>
      <c r="K777" s="138"/>
      <c r="L777" s="138"/>
      <c r="M777" s="138"/>
      <c r="N777" s="138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</row>
    <row r="778" spans="2:32" ht="19">
      <c r="B778" s="64"/>
      <c r="C778" s="64"/>
      <c r="D778" s="64"/>
      <c r="E778" s="64"/>
      <c r="F778" s="138"/>
      <c r="G778" s="138"/>
      <c r="H778" s="138"/>
      <c r="I778" s="138"/>
      <c r="J778" s="138"/>
      <c r="K778" s="138"/>
      <c r="L778" s="138"/>
      <c r="M778" s="138"/>
      <c r="N778" s="138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</row>
    <row r="779" spans="2:32" ht="19">
      <c r="B779" s="64"/>
      <c r="C779" s="64"/>
      <c r="D779" s="64"/>
      <c r="E779" s="64"/>
      <c r="F779" s="138"/>
      <c r="G779" s="138"/>
      <c r="H779" s="138"/>
      <c r="I779" s="138"/>
      <c r="J779" s="138"/>
      <c r="K779" s="138"/>
      <c r="L779" s="138"/>
      <c r="M779" s="138"/>
      <c r="N779" s="138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</row>
    <row r="780" spans="2:32" ht="19">
      <c r="B780" s="64"/>
      <c r="C780" s="64"/>
      <c r="D780" s="64"/>
      <c r="E780" s="64"/>
      <c r="F780" s="138"/>
      <c r="G780" s="138"/>
      <c r="H780" s="138"/>
      <c r="I780" s="138"/>
      <c r="J780" s="138"/>
      <c r="K780" s="138"/>
      <c r="L780" s="138"/>
      <c r="M780" s="138"/>
      <c r="N780" s="138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</row>
    <row r="781" spans="2:32" ht="19">
      <c r="B781" s="64"/>
      <c r="C781" s="64"/>
      <c r="D781" s="64"/>
      <c r="E781" s="64"/>
      <c r="F781" s="138"/>
      <c r="G781" s="138"/>
      <c r="H781" s="138"/>
      <c r="I781" s="138"/>
      <c r="J781" s="138"/>
      <c r="K781" s="138"/>
      <c r="L781" s="138"/>
      <c r="M781" s="138"/>
      <c r="N781" s="138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</row>
    <row r="782" spans="2:32" ht="19">
      <c r="B782" s="64"/>
      <c r="C782" s="64"/>
      <c r="D782" s="64"/>
      <c r="E782" s="64"/>
      <c r="F782" s="138"/>
      <c r="G782" s="138"/>
      <c r="H782" s="138"/>
      <c r="I782" s="138"/>
      <c r="J782" s="138"/>
      <c r="K782" s="138"/>
      <c r="L782" s="138"/>
      <c r="M782" s="138"/>
      <c r="N782" s="138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</row>
    <row r="783" spans="2:32" ht="19">
      <c r="B783" s="64"/>
      <c r="C783" s="64"/>
      <c r="D783" s="64"/>
      <c r="E783" s="64"/>
      <c r="F783" s="138"/>
      <c r="G783" s="138"/>
      <c r="H783" s="138"/>
      <c r="I783" s="138"/>
      <c r="J783" s="138"/>
      <c r="K783" s="138"/>
      <c r="L783" s="138"/>
      <c r="M783" s="138"/>
      <c r="N783" s="138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</row>
    <row r="784" spans="2:32" ht="19">
      <c r="B784" s="64"/>
      <c r="C784" s="64"/>
      <c r="D784" s="64"/>
      <c r="E784" s="64"/>
      <c r="F784" s="138"/>
      <c r="G784" s="138"/>
      <c r="H784" s="138"/>
      <c r="I784" s="138"/>
      <c r="J784" s="138"/>
      <c r="K784" s="138"/>
      <c r="L784" s="138"/>
      <c r="M784" s="138"/>
      <c r="N784" s="138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</row>
    <row r="785" spans="2:32" ht="19">
      <c r="B785" s="64"/>
      <c r="C785" s="64"/>
      <c r="D785" s="64"/>
      <c r="E785" s="64"/>
      <c r="F785" s="138"/>
      <c r="G785" s="138"/>
      <c r="H785" s="138"/>
      <c r="I785" s="138"/>
      <c r="J785" s="138"/>
      <c r="K785" s="138"/>
      <c r="L785" s="138"/>
      <c r="M785" s="138"/>
      <c r="N785" s="138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</row>
    <row r="786" spans="2:32" ht="19">
      <c r="B786" s="64"/>
      <c r="C786" s="64"/>
      <c r="D786" s="64"/>
      <c r="E786" s="64"/>
      <c r="F786" s="138"/>
      <c r="G786" s="138"/>
      <c r="H786" s="138"/>
      <c r="I786" s="138"/>
      <c r="J786" s="138"/>
      <c r="K786" s="138"/>
      <c r="L786" s="138"/>
      <c r="M786" s="138"/>
      <c r="N786" s="138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</row>
    <row r="787" spans="2:32" ht="19">
      <c r="B787" s="64"/>
      <c r="C787" s="64"/>
      <c r="D787" s="64"/>
      <c r="E787" s="64"/>
      <c r="F787" s="138"/>
      <c r="G787" s="138"/>
      <c r="H787" s="138"/>
      <c r="I787" s="138"/>
      <c r="J787" s="138"/>
      <c r="K787" s="138"/>
      <c r="L787" s="138"/>
      <c r="M787" s="138"/>
      <c r="N787" s="138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</row>
    <row r="788" spans="2:32" ht="19">
      <c r="B788" s="64"/>
      <c r="C788" s="64"/>
      <c r="D788" s="64"/>
      <c r="E788" s="64"/>
      <c r="F788" s="138"/>
      <c r="G788" s="138"/>
      <c r="H788" s="138"/>
      <c r="I788" s="138"/>
      <c r="J788" s="138"/>
      <c r="K788" s="138"/>
      <c r="L788" s="138"/>
      <c r="M788" s="138"/>
      <c r="N788" s="138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</row>
    <row r="789" spans="2:32" ht="19">
      <c r="B789" s="64"/>
      <c r="C789" s="64"/>
      <c r="D789" s="64"/>
      <c r="E789" s="64"/>
      <c r="F789" s="138"/>
      <c r="G789" s="138"/>
      <c r="H789" s="138"/>
      <c r="I789" s="138"/>
      <c r="J789" s="138"/>
      <c r="K789" s="138"/>
      <c r="L789" s="138"/>
      <c r="M789" s="138"/>
      <c r="N789" s="138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</row>
    <row r="790" spans="2:32" ht="19">
      <c r="B790" s="64"/>
      <c r="C790" s="64"/>
      <c r="D790" s="64"/>
      <c r="E790" s="64"/>
      <c r="F790" s="138"/>
      <c r="G790" s="138"/>
      <c r="H790" s="138"/>
      <c r="I790" s="138"/>
      <c r="J790" s="138"/>
      <c r="K790" s="138"/>
      <c r="L790" s="138"/>
      <c r="M790" s="138"/>
      <c r="N790" s="138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</row>
    <row r="791" spans="2:32" ht="19">
      <c r="B791" s="64"/>
      <c r="C791" s="64"/>
      <c r="D791" s="64"/>
      <c r="E791" s="64"/>
      <c r="F791" s="138"/>
      <c r="G791" s="138"/>
      <c r="H791" s="138"/>
      <c r="I791" s="138"/>
      <c r="J791" s="138"/>
      <c r="K791" s="138"/>
      <c r="L791" s="138"/>
      <c r="M791" s="138"/>
      <c r="N791" s="138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</row>
    <row r="792" spans="2:32" ht="19">
      <c r="B792" s="64"/>
      <c r="C792" s="64"/>
      <c r="D792" s="64"/>
      <c r="E792" s="64"/>
      <c r="F792" s="138"/>
      <c r="G792" s="138"/>
      <c r="H792" s="138"/>
      <c r="I792" s="138"/>
      <c r="J792" s="138"/>
      <c r="K792" s="138"/>
      <c r="L792" s="138"/>
      <c r="M792" s="138"/>
      <c r="N792" s="138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</row>
    <row r="793" spans="2:32" ht="19">
      <c r="B793" s="64"/>
      <c r="C793" s="64"/>
      <c r="D793" s="64"/>
      <c r="E793" s="64"/>
      <c r="F793" s="138"/>
      <c r="G793" s="138"/>
      <c r="H793" s="138"/>
      <c r="I793" s="138"/>
      <c r="J793" s="138"/>
      <c r="K793" s="138"/>
      <c r="L793" s="138"/>
      <c r="M793" s="138"/>
      <c r="N793" s="138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</row>
    <row r="794" spans="2:32" ht="19">
      <c r="B794" s="64"/>
      <c r="C794" s="64"/>
      <c r="D794" s="64"/>
      <c r="E794" s="64"/>
      <c r="F794" s="138"/>
      <c r="G794" s="138"/>
      <c r="H794" s="138"/>
      <c r="I794" s="138"/>
      <c r="J794" s="138"/>
      <c r="K794" s="138"/>
      <c r="L794" s="138"/>
      <c r="M794" s="138"/>
      <c r="N794" s="138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</row>
    <row r="795" spans="2:32" ht="19">
      <c r="B795" s="64"/>
      <c r="C795" s="64"/>
      <c r="D795" s="64"/>
      <c r="E795" s="64"/>
      <c r="F795" s="138"/>
      <c r="G795" s="138"/>
      <c r="H795" s="138"/>
      <c r="I795" s="138"/>
      <c r="J795" s="138"/>
      <c r="K795" s="138"/>
      <c r="L795" s="138"/>
      <c r="M795" s="138"/>
      <c r="N795" s="138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</row>
    <row r="796" spans="2:32" ht="19">
      <c r="B796" s="64"/>
      <c r="C796" s="64"/>
      <c r="D796" s="64"/>
      <c r="E796" s="64"/>
      <c r="F796" s="138"/>
      <c r="G796" s="138"/>
      <c r="H796" s="138"/>
      <c r="I796" s="138"/>
      <c r="J796" s="138"/>
      <c r="K796" s="138"/>
      <c r="L796" s="138"/>
      <c r="M796" s="138"/>
      <c r="N796" s="138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</row>
    <row r="797" spans="2:32" ht="19">
      <c r="B797" s="64"/>
      <c r="C797" s="64"/>
      <c r="D797" s="64"/>
      <c r="E797" s="64"/>
      <c r="F797" s="138"/>
      <c r="G797" s="138"/>
      <c r="H797" s="138"/>
      <c r="I797" s="138"/>
      <c r="J797" s="138"/>
      <c r="K797" s="138"/>
      <c r="L797" s="138"/>
      <c r="M797" s="138"/>
      <c r="N797" s="138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</row>
    <row r="798" spans="2:32" ht="19">
      <c r="B798" s="64"/>
      <c r="C798" s="64"/>
      <c r="D798" s="64"/>
      <c r="E798" s="64"/>
      <c r="F798" s="138"/>
      <c r="G798" s="138"/>
      <c r="H798" s="138"/>
      <c r="I798" s="138"/>
      <c r="J798" s="138"/>
      <c r="K798" s="138"/>
      <c r="L798" s="138"/>
      <c r="M798" s="138"/>
      <c r="N798" s="138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</row>
    <row r="799" spans="2:32" ht="19">
      <c r="B799" s="64"/>
      <c r="C799" s="64"/>
      <c r="D799" s="64"/>
      <c r="E799" s="64"/>
      <c r="F799" s="138"/>
      <c r="G799" s="138"/>
      <c r="H799" s="138"/>
      <c r="I799" s="138"/>
      <c r="J799" s="138"/>
      <c r="K799" s="138"/>
      <c r="L799" s="138"/>
      <c r="M799" s="138"/>
      <c r="N799" s="138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</row>
    <row r="800" spans="2:32" ht="19">
      <c r="B800" s="64"/>
      <c r="C800" s="64"/>
      <c r="D800" s="64"/>
      <c r="E800" s="64"/>
      <c r="F800" s="138"/>
      <c r="G800" s="138"/>
      <c r="H800" s="138"/>
      <c r="I800" s="138"/>
      <c r="J800" s="138"/>
      <c r="K800" s="138"/>
      <c r="L800" s="138"/>
      <c r="M800" s="138"/>
      <c r="N800" s="138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</row>
    <row r="801" spans="2:32" ht="19">
      <c r="B801" s="64"/>
      <c r="C801" s="64"/>
      <c r="D801" s="64"/>
      <c r="E801" s="64"/>
      <c r="F801" s="138"/>
      <c r="G801" s="138"/>
      <c r="H801" s="138"/>
      <c r="I801" s="138"/>
      <c r="J801" s="138"/>
      <c r="K801" s="138"/>
      <c r="L801" s="138"/>
      <c r="M801" s="138"/>
      <c r="N801" s="138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</row>
    <row r="802" spans="2:32" ht="19">
      <c r="B802" s="64"/>
      <c r="C802" s="64"/>
      <c r="D802" s="64"/>
      <c r="E802" s="64"/>
      <c r="F802" s="138"/>
      <c r="G802" s="138"/>
      <c r="H802" s="138"/>
      <c r="I802" s="138"/>
      <c r="J802" s="138"/>
      <c r="K802" s="138"/>
      <c r="L802" s="138"/>
      <c r="M802" s="138"/>
      <c r="N802" s="138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</row>
    <row r="803" spans="2:32" ht="19">
      <c r="B803" s="64"/>
      <c r="C803" s="64"/>
      <c r="D803" s="64"/>
      <c r="E803" s="64"/>
      <c r="F803" s="138"/>
      <c r="G803" s="138"/>
      <c r="H803" s="138"/>
      <c r="I803" s="138"/>
      <c r="J803" s="138"/>
      <c r="K803" s="138"/>
      <c r="L803" s="138"/>
      <c r="M803" s="138"/>
      <c r="N803" s="138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</row>
    <row r="804" spans="2:32" ht="19">
      <c r="B804" s="64"/>
      <c r="C804" s="64"/>
      <c r="D804" s="64"/>
      <c r="E804" s="64"/>
      <c r="F804" s="138"/>
      <c r="G804" s="138"/>
      <c r="H804" s="138"/>
      <c r="I804" s="138"/>
      <c r="J804" s="138"/>
      <c r="K804" s="138"/>
      <c r="L804" s="138"/>
      <c r="M804" s="138"/>
      <c r="N804" s="138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</row>
    <row r="805" spans="2:32" ht="19">
      <c r="B805" s="64"/>
      <c r="C805" s="64"/>
      <c r="D805" s="64"/>
      <c r="E805" s="64"/>
      <c r="F805" s="138"/>
      <c r="G805" s="138"/>
      <c r="H805" s="138"/>
      <c r="I805" s="138"/>
      <c r="J805" s="138"/>
      <c r="K805" s="138"/>
      <c r="L805" s="138"/>
      <c r="M805" s="138"/>
      <c r="N805" s="138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</row>
    <row r="806" spans="2:32" ht="19">
      <c r="B806" s="64"/>
      <c r="C806" s="64"/>
      <c r="D806" s="64"/>
      <c r="E806" s="64"/>
      <c r="F806" s="138"/>
      <c r="G806" s="138"/>
      <c r="H806" s="138"/>
      <c r="I806" s="138"/>
      <c r="J806" s="138"/>
      <c r="K806" s="138"/>
      <c r="L806" s="138"/>
      <c r="M806" s="138"/>
      <c r="N806" s="138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</row>
    <row r="807" spans="2:32" ht="19">
      <c r="B807" s="64"/>
      <c r="C807" s="64"/>
      <c r="D807" s="64"/>
      <c r="E807" s="64"/>
      <c r="F807" s="138"/>
      <c r="G807" s="138"/>
      <c r="H807" s="138"/>
      <c r="I807" s="138"/>
      <c r="J807" s="138"/>
      <c r="K807" s="138"/>
      <c r="L807" s="138"/>
      <c r="M807" s="138"/>
      <c r="N807" s="138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</row>
    <row r="808" spans="2:32" ht="19">
      <c r="B808" s="64"/>
      <c r="C808" s="64"/>
      <c r="D808" s="64"/>
      <c r="E808" s="64"/>
      <c r="F808" s="138"/>
      <c r="G808" s="138"/>
      <c r="H808" s="138"/>
      <c r="I808" s="138"/>
      <c r="J808" s="138"/>
      <c r="K808" s="138"/>
      <c r="L808" s="138"/>
      <c r="M808" s="138"/>
      <c r="N808" s="138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</row>
    <row r="809" spans="2:32" ht="19">
      <c r="B809" s="64"/>
      <c r="C809" s="64"/>
      <c r="D809" s="64"/>
      <c r="E809" s="64"/>
      <c r="F809" s="138"/>
      <c r="G809" s="138"/>
      <c r="H809" s="138"/>
      <c r="I809" s="138"/>
      <c r="J809" s="138"/>
      <c r="K809" s="138"/>
      <c r="L809" s="138"/>
      <c r="M809" s="138"/>
      <c r="N809" s="138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</row>
    <row r="810" spans="2:32" ht="19">
      <c r="B810" s="64"/>
      <c r="C810" s="64"/>
      <c r="D810" s="64"/>
      <c r="E810" s="64"/>
      <c r="F810" s="138"/>
      <c r="G810" s="138"/>
      <c r="H810" s="138"/>
      <c r="I810" s="138"/>
      <c r="J810" s="138"/>
      <c r="K810" s="138"/>
      <c r="L810" s="138"/>
      <c r="M810" s="138"/>
      <c r="N810" s="138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</row>
    <row r="811" spans="2:32" ht="19">
      <c r="B811" s="64"/>
      <c r="C811" s="64"/>
      <c r="D811" s="64"/>
      <c r="E811" s="64"/>
      <c r="F811" s="138"/>
      <c r="G811" s="138"/>
      <c r="H811" s="138"/>
      <c r="I811" s="138"/>
      <c r="J811" s="138"/>
      <c r="K811" s="138"/>
      <c r="L811" s="138"/>
      <c r="M811" s="138"/>
      <c r="N811" s="138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</row>
    <row r="812" spans="2:32" ht="19">
      <c r="B812" s="64"/>
      <c r="C812" s="64"/>
      <c r="D812" s="64"/>
      <c r="E812" s="64"/>
      <c r="F812" s="138"/>
      <c r="G812" s="138"/>
      <c r="H812" s="138"/>
      <c r="I812" s="138"/>
      <c r="J812" s="138"/>
      <c r="K812" s="138"/>
      <c r="L812" s="138"/>
      <c r="M812" s="138"/>
      <c r="N812" s="138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</row>
    <row r="813" spans="2:32" ht="19">
      <c r="B813" s="64"/>
      <c r="C813" s="64"/>
      <c r="D813" s="64"/>
      <c r="E813" s="64"/>
      <c r="F813" s="138"/>
      <c r="G813" s="138"/>
      <c r="H813" s="138"/>
      <c r="I813" s="138"/>
      <c r="J813" s="138"/>
      <c r="K813" s="138"/>
      <c r="L813" s="138"/>
      <c r="M813" s="138"/>
      <c r="N813" s="138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</row>
    <row r="814" spans="2:32" ht="19">
      <c r="B814" s="64"/>
      <c r="C814" s="64"/>
      <c r="D814" s="64"/>
      <c r="E814" s="64"/>
      <c r="F814" s="138"/>
      <c r="G814" s="138"/>
      <c r="H814" s="138"/>
      <c r="I814" s="138"/>
      <c r="J814" s="138"/>
      <c r="K814" s="138"/>
      <c r="L814" s="138"/>
      <c r="M814" s="138"/>
      <c r="N814" s="138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</row>
    <row r="815" spans="2:32" ht="19">
      <c r="B815" s="64"/>
      <c r="C815" s="64"/>
      <c r="D815" s="64"/>
      <c r="E815" s="64"/>
      <c r="F815" s="138"/>
      <c r="G815" s="138"/>
      <c r="H815" s="138"/>
      <c r="I815" s="138"/>
      <c r="J815" s="138"/>
      <c r="K815" s="138"/>
      <c r="L815" s="138"/>
      <c r="M815" s="138"/>
      <c r="N815" s="138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</row>
    <row r="816" spans="2:32" ht="19">
      <c r="B816" s="64"/>
      <c r="C816" s="64"/>
      <c r="D816" s="64"/>
      <c r="E816" s="64"/>
      <c r="F816" s="138"/>
      <c r="G816" s="138"/>
      <c r="H816" s="138"/>
      <c r="I816" s="138"/>
      <c r="J816" s="138"/>
      <c r="K816" s="138"/>
      <c r="L816" s="138"/>
      <c r="M816" s="138"/>
      <c r="N816" s="138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</row>
    <row r="817" spans="2:32" ht="19">
      <c r="B817" s="64"/>
      <c r="C817" s="64"/>
      <c r="D817" s="64"/>
      <c r="E817" s="64"/>
      <c r="F817" s="138"/>
      <c r="G817" s="138"/>
      <c r="H817" s="138"/>
      <c r="I817" s="138"/>
      <c r="J817" s="138"/>
      <c r="K817" s="138"/>
      <c r="L817" s="138"/>
      <c r="M817" s="138"/>
      <c r="N817" s="138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</row>
    <row r="818" spans="2:32" ht="19">
      <c r="B818" s="64"/>
      <c r="C818" s="64"/>
      <c r="D818" s="64"/>
      <c r="E818" s="64"/>
      <c r="F818" s="138"/>
      <c r="G818" s="138"/>
      <c r="H818" s="138"/>
      <c r="I818" s="138"/>
      <c r="J818" s="138"/>
      <c r="K818" s="138"/>
      <c r="L818" s="138"/>
      <c r="M818" s="138"/>
      <c r="N818" s="138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</row>
    <row r="819" spans="2:32" ht="19">
      <c r="B819" s="64"/>
      <c r="C819" s="64"/>
      <c r="D819" s="64"/>
      <c r="E819" s="64"/>
      <c r="F819" s="138"/>
      <c r="G819" s="138"/>
      <c r="H819" s="138"/>
      <c r="I819" s="138"/>
      <c r="J819" s="138"/>
      <c r="K819" s="138"/>
      <c r="L819" s="138"/>
      <c r="M819" s="138"/>
      <c r="N819" s="138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</row>
    <row r="820" spans="2:32" ht="19">
      <c r="B820" s="64"/>
      <c r="C820" s="64"/>
      <c r="D820" s="64"/>
      <c r="E820" s="64"/>
      <c r="F820" s="138"/>
      <c r="G820" s="138"/>
      <c r="H820" s="138"/>
      <c r="I820" s="138"/>
      <c r="J820" s="138"/>
      <c r="K820" s="138"/>
      <c r="L820" s="138"/>
      <c r="M820" s="138"/>
      <c r="N820" s="138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</row>
    <row r="821" spans="2:32" ht="19">
      <c r="B821" s="64"/>
      <c r="C821" s="64"/>
      <c r="D821" s="64"/>
      <c r="E821" s="64"/>
      <c r="F821" s="138"/>
      <c r="G821" s="138"/>
      <c r="H821" s="138"/>
      <c r="I821" s="138"/>
      <c r="J821" s="138"/>
      <c r="K821" s="138"/>
      <c r="L821" s="138"/>
      <c r="M821" s="138"/>
      <c r="N821" s="138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</row>
    <row r="822" spans="2:32" ht="19">
      <c r="B822" s="64"/>
      <c r="C822" s="64"/>
      <c r="D822" s="64"/>
      <c r="E822" s="64"/>
      <c r="F822" s="138"/>
      <c r="G822" s="138"/>
      <c r="H822" s="138"/>
      <c r="I822" s="138"/>
      <c r="J822" s="138"/>
      <c r="K822" s="138"/>
      <c r="L822" s="138"/>
      <c r="M822" s="138"/>
      <c r="N822" s="138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</row>
    <row r="823" spans="2:32" ht="19">
      <c r="B823" s="64"/>
      <c r="C823" s="64"/>
      <c r="D823" s="64"/>
      <c r="E823" s="64"/>
      <c r="F823" s="138"/>
      <c r="G823" s="138"/>
      <c r="H823" s="138"/>
      <c r="I823" s="138"/>
      <c r="J823" s="138"/>
      <c r="K823" s="138"/>
      <c r="L823" s="138"/>
      <c r="M823" s="138"/>
      <c r="N823" s="138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</row>
    <row r="824" spans="2:32" ht="19">
      <c r="B824" s="64"/>
      <c r="C824" s="64"/>
      <c r="D824" s="64"/>
      <c r="E824" s="64"/>
      <c r="F824" s="138"/>
      <c r="G824" s="138"/>
      <c r="H824" s="138"/>
      <c r="I824" s="138"/>
      <c r="J824" s="138"/>
      <c r="K824" s="138"/>
      <c r="L824" s="138"/>
      <c r="M824" s="138"/>
      <c r="N824" s="138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</row>
    <row r="825" spans="2:32" ht="19">
      <c r="B825" s="64"/>
      <c r="C825" s="64"/>
      <c r="D825" s="64"/>
      <c r="E825" s="64"/>
      <c r="F825" s="138"/>
      <c r="G825" s="138"/>
      <c r="H825" s="138"/>
      <c r="I825" s="138"/>
      <c r="J825" s="138"/>
      <c r="K825" s="138"/>
      <c r="L825" s="138"/>
      <c r="M825" s="138"/>
      <c r="N825" s="138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</row>
    <row r="826" spans="2:32" ht="19">
      <c r="B826" s="64"/>
      <c r="C826" s="64"/>
      <c r="D826" s="64"/>
      <c r="E826" s="64"/>
      <c r="F826" s="138"/>
      <c r="G826" s="138"/>
      <c r="H826" s="138"/>
      <c r="I826" s="138"/>
      <c r="J826" s="138"/>
      <c r="K826" s="138"/>
      <c r="L826" s="138"/>
      <c r="M826" s="138"/>
      <c r="N826" s="138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</row>
    <row r="827" spans="2:32" ht="19">
      <c r="B827" s="64"/>
      <c r="C827" s="64"/>
      <c r="D827" s="64"/>
      <c r="E827" s="64"/>
      <c r="F827" s="138"/>
      <c r="G827" s="138"/>
      <c r="H827" s="138"/>
      <c r="I827" s="138"/>
      <c r="J827" s="138"/>
      <c r="K827" s="138"/>
      <c r="L827" s="138"/>
      <c r="M827" s="138"/>
      <c r="N827" s="138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</row>
    <row r="828" spans="2:32" ht="19">
      <c r="B828" s="64"/>
      <c r="C828" s="64"/>
      <c r="D828" s="64"/>
      <c r="E828" s="64"/>
      <c r="F828" s="138"/>
      <c r="G828" s="138"/>
      <c r="H828" s="138"/>
      <c r="I828" s="138"/>
      <c r="J828" s="138"/>
      <c r="K828" s="138"/>
      <c r="L828" s="138"/>
      <c r="M828" s="138"/>
      <c r="N828" s="138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</row>
    <row r="829" spans="2:32" ht="19">
      <c r="B829" s="64"/>
      <c r="C829" s="64"/>
      <c r="D829" s="64"/>
      <c r="E829" s="64"/>
      <c r="F829" s="138"/>
      <c r="G829" s="138"/>
      <c r="H829" s="138"/>
      <c r="I829" s="138"/>
      <c r="J829" s="138"/>
      <c r="K829" s="138"/>
      <c r="L829" s="138"/>
      <c r="M829" s="138"/>
      <c r="N829" s="138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</row>
    <row r="830" spans="2:32" ht="19">
      <c r="B830" s="64"/>
      <c r="C830" s="64"/>
      <c r="D830" s="64"/>
      <c r="E830" s="64"/>
      <c r="F830" s="138"/>
      <c r="G830" s="138"/>
      <c r="H830" s="138"/>
      <c r="I830" s="138"/>
      <c r="J830" s="138"/>
      <c r="K830" s="138"/>
      <c r="L830" s="138"/>
      <c r="M830" s="138"/>
      <c r="N830" s="138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</row>
    <row r="831" spans="2:32" ht="19">
      <c r="B831" s="64"/>
      <c r="C831" s="64"/>
      <c r="D831" s="64"/>
      <c r="E831" s="64"/>
      <c r="F831" s="138"/>
      <c r="G831" s="138"/>
      <c r="H831" s="138"/>
      <c r="I831" s="138"/>
      <c r="J831" s="138"/>
      <c r="K831" s="138"/>
      <c r="L831" s="138"/>
      <c r="M831" s="138"/>
      <c r="N831" s="138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</row>
    <row r="832" spans="2:32" ht="19">
      <c r="B832" s="64"/>
      <c r="C832" s="64"/>
      <c r="D832" s="64"/>
      <c r="E832" s="64"/>
      <c r="F832" s="138"/>
      <c r="G832" s="138"/>
      <c r="H832" s="138"/>
      <c r="I832" s="138"/>
      <c r="J832" s="138"/>
      <c r="K832" s="138"/>
      <c r="L832" s="138"/>
      <c r="M832" s="138"/>
      <c r="N832" s="138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</row>
    <row r="833" spans="2:32" ht="19">
      <c r="B833" s="64"/>
      <c r="C833" s="64"/>
      <c r="D833" s="64"/>
      <c r="E833" s="64"/>
      <c r="F833" s="138"/>
      <c r="G833" s="138"/>
      <c r="H833" s="138"/>
      <c r="I833" s="138"/>
      <c r="J833" s="138"/>
      <c r="K833" s="138"/>
      <c r="L833" s="138"/>
      <c r="M833" s="138"/>
      <c r="N833" s="138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</row>
    <row r="834" spans="2:32" ht="19">
      <c r="B834" s="64"/>
      <c r="C834" s="64"/>
      <c r="D834" s="64"/>
      <c r="E834" s="64"/>
      <c r="F834" s="138"/>
      <c r="G834" s="138"/>
      <c r="H834" s="138"/>
      <c r="I834" s="138"/>
      <c r="J834" s="138"/>
      <c r="K834" s="138"/>
      <c r="L834" s="138"/>
      <c r="M834" s="138"/>
      <c r="N834" s="138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</row>
    <row r="835" spans="2:32" ht="19">
      <c r="B835" s="64"/>
      <c r="C835" s="64"/>
      <c r="D835" s="64"/>
      <c r="E835" s="64"/>
      <c r="F835" s="138"/>
      <c r="G835" s="138"/>
      <c r="H835" s="138"/>
      <c r="I835" s="138"/>
      <c r="J835" s="138"/>
      <c r="K835" s="138"/>
      <c r="L835" s="138"/>
      <c r="M835" s="138"/>
      <c r="N835" s="138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</row>
    <row r="836" spans="2:32" ht="19">
      <c r="B836" s="64"/>
      <c r="C836" s="64"/>
      <c r="D836" s="64"/>
      <c r="E836" s="64"/>
      <c r="F836" s="138"/>
      <c r="G836" s="138"/>
      <c r="H836" s="138"/>
      <c r="I836" s="138"/>
      <c r="J836" s="138"/>
      <c r="K836" s="138"/>
      <c r="L836" s="138"/>
      <c r="M836" s="138"/>
      <c r="N836" s="138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</row>
    <row r="837" spans="2:32" ht="19">
      <c r="B837" s="64"/>
      <c r="C837" s="64"/>
      <c r="D837" s="64"/>
      <c r="E837" s="64"/>
      <c r="F837" s="138"/>
      <c r="G837" s="138"/>
      <c r="H837" s="138"/>
      <c r="I837" s="138"/>
      <c r="J837" s="138"/>
      <c r="K837" s="138"/>
      <c r="L837" s="138"/>
      <c r="M837" s="138"/>
      <c r="N837" s="138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</row>
    <row r="838" spans="2:32" ht="19">
      <c r="B838" s="64"/>
      <c r="C838" s="64"/>
      <c r="D838" s="64"/>
      <c r="E838" s="64"/>
      <c r="F838" s="138"/>
      <c r="G838" s="138"/>
      <c r="H838" s="138"/>
      <c r="I838" s="138"/>
      <c r="J838" s="138"/>
      <c r="K838" s="138"/>
      <c r="L838" s="138"/>
      <c r="M838" s="138"/>
      <c r="N838" s="138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</row>
    <row r="839" spans="2:32" ht="19">
      <c r="B839" s="64"/>
      <c r="C839" s="64"/>
      <c r="D839" s="64"/>
      <c r="E839" s="64"/>
      <c r="F839" s="138"/>
      <c r="G839" s="138"/>
      <c r="H839" s="138"/>
      <c r="I839" s="138"/>
      <c r="J839" s="138"/>
      <c r="K839" s="138"/>
      <c r="L839" s="138"/>
      <c r="M839" s="138"/>
      <c r="N839" s="138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</row>
    <row r="840" spans="2:32" ht="19">
      <c r="B840" s="64"/>
      <c r="C840" s="64"/>
      <c r="D840" s="64"/>
      <c r="E840" s="64"/>
      <c r="F840" s="138"/>
      <c r="G840" s="138"/>
      <c r="H840" s="138"/>
      <c r="I840" s="138"/>
      <c r="J840" s="138"/>
      <c r="K840" s="138"/>
      <c r="L840" s="138"/>
      <c r="M840" s="138"/>
      <c r="N840" s="138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</row>
    <row r="841" spans="2:32" ht="19">
      <c r="B841" s="64"/>
      <c r="C841" s="64"/>
      <c r="D841" s="64"/>
      <c r="E841" s="64"/>
      <c r="F841" s="138"/>
      <c r="G841" s="138"/>
      <c r="H841" s="138"/>
      <c r="I841" s="138"/>
      <c r="J841" s="138"/>
      <c r="K841" s="138"/>
      <c r="L841" s="138"/>
      <c r="M841" s="138"/>
      <c r="N841" s="138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</row>
    <row r="842" spans="2:32" ht="19">
      <c r="B842" s="64"/>
      <c r="C842" s="64"/>
      <c r="D842" s="64"/>
      <c r="E842" s="64"/>
      <c r="F842" s="138"/>
      <c r="G842" s="138"/>
      <c r="H842" s="138"/>
      <c r="I842" s="138"/>
      <c r="J842" s="138"/>
      <c r="K842" s="138"/>
      <c r="L842" s="138"/>
      <c r="M842" s="138"/>
      <c r="N842" s="138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</row>
    <row r="843" spans="2:32" ht="19">
      <c r="B843" s="64"/>
      <c r="C843" s="64"/>
      <c r="D843" s="64"/>
      <c r="E843" s="64"/>
      <c r="F843" s="138"/>
      <c r="G843" s="138"/>
      <c r="H843" s="138"/>
      <c r="I843" s="138"/>
      <c r="J843" s="138"/>
      <c r="K843" s="138"/>
      <c r="L843" s="138"/>
      <c r="M843" s="138"/>
      <c r="N843" s="138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</row>
    <row r="844" spans="2:32" ht="19">
      <c r="B844" s="64"/>
      <c r="C844" s="64"/>
      <c r="D844" s="64"/>
      <c r="E844" s="64"/>
      <c r="F844" s="138"/>
      <c r="G844" s="138"/>
      <c r="H844" s="138"/>
      <c r="I844" s="138"/>
      <c r="J844" s="138"/>
      <c r="K844" s="138"/>
      <c r="L844" s="138"/>
      <c r="M844" s="138"/>
      <c r="N844" s="138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</row>
    <row r="845" spans="2:32" ht="19">
      <c r="B845" s="64"/>
      <c r="C845" s="64"/>
      <c r="D845" s="64"/>
      <c r="E845" s="64"/>
      <c r="F845" s="138"/>
      <c r="G845" s="138"/>
      <c r="H845" s="138"/>
      <c r="I845" s="138"/>
      <c r="J845" s="138"/>
      <c r="K845" s="138"/>
      <c r="L845" s="138"/>
      <c r="M845" s="138"/>
      <c r="N845" s="138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</row>
    <row r="846" spans="2:32" ht="19">
      <c r="B846" s="64"/>
      <c r="C846" s="64"/>
      <c r="D846" s="64"/>
      <c r="E846" s="64"/>
      <c r="F846" s="138"/>
      <c r="G846" s="138"/>
      <c r="H846" s="138"/>
      <c r="I846" s="138"/>
      <c r="J846" s="138"/>
      <c r="K846" s="138"/>
      <c r="L846" s="138"/>
      <c r="M846" s="138"/>
      <c r="N846" s="138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</row>
    <row r="847" spans="2:32" ht="19">
      <c r="B847" s="64"/>
      <c r="C847" s="64"/>
      <c r="D847" s="64"/>
      <c r="E847" s="64"/>
      <c r="F847" s="138"/>
      <c r="G847" s="138"/>
      <c r="H847" s="138"/>
      <c r="I847" s="138"/>
      <c r="J847" s="138"/>
      <c r="K847" s="138"/>
      <c r="L847" s="138"/>
      <c r="M847" s="138"/>
      <c r="N847" s="138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</row>
    <row r="848" spans="2:32" ht="19">
      <c r="B848" s="64"/>
      <c r="C848" s="64"/>
      <c r="D848" s="64"/>
      <c r="E848" s="64"/>
      <c r="F848" s="138"/>
      <c r="G848" s="138"/>
      <c r="H848" s="138"/>
      <c r="I848" s="138"/>
      <c r="J848" s="138"/>
      <c r="K848" s="138"/>
      <c r="L848" s="138"/>
      <c r="M848" s="138"/>
      <c r="N848" s="138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</row>
    <row r="849" spans="2:32" ht="19">
      <c r="B849" s="64"/>
      <c r="C849" s="64"/>
      <c r="D849" s="64"/>
      <c r="E849" s="64"/>
      <c r="F849" s="138"/>
      <c r="G849" s="138"/>
      <c r="H849" s="138"/>
      <c r="I849" s="138"/>
      <c r="J849" s="138"/>
      <c r="K849" s="138"/>
      <c r="L849" s="138"/>
      <c r="M849" s="138"/>
      <c r="N849" s="138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</row>
    <row r="850" spans="2:32" ht="19">
      <c r="B850" s="64"/>
      <c r="C850" s="64"/>
      <c r="D850" s="64"/>
      <c r="E850" s="64"/>
      <c r="F850" s="138"/>
      <c r="G850" s="138"/>
      <c r="H850" s="138"/>
      <c r="I850" s="138"/>
      <c r="J850" s="138"/>
      <c r="K850" s="138"/>
      <c r="L850" s="138"/>
      <c r="M850" s="138"/>
      <c r="N850" s="138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</row>
    <row r="851" spans="2:32" ht="19">
      <c r="B851" s="64"/>
      <c r="C851" s="64"/>
      <c r="D851" s="64"/>
      <c r="E851" s="64"/>
      <c r="F851" s="138"/>
      <c r="G851" s="138"/>
      <c r="H851" s="138"/>
      <c r="I851" s="138"/>
      <c r="J851" s="138"/>
      <c r="K851" s="138"/>
      <c r="L851" s="138"/>
      <c r="M851" s="138"/>
      <c r="N851" s="138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</row>
    <row r="852" spans="2:32" ht="19">
      <c r="B852" s="64"/>
      <c r="C852" s="64"/>
      <c r="D852" s="64"/>
      <c r="E852" s="64"/>
      <c r="F852" s="138"/>
      <c r="G852" s="138"/>
      <c r="H852" s="138"/>
      <c r="I852" s="138"/>
      <c r="J852" s="138"/>
      <c r="K852" s="138"/>
      <c r="L852" s="138"/>
      <c r="M852" s="138"/>
      <c r="N852" s="138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</row>
    <row r="853" spans="2:32" ht="19">
      <c r="B853" s="64"/>
      <c r="C853" s="64"/>
      <c r="D853" s="64"/>
      <c r="E853" s="64"/>
      <c r="F853" s="138"/>
      <c r="G853" s="138"/>
      <c r="H853" s="138"/>
      <c r="I853" s="138"/>
      <c r="J853" s="138"/>
      <c r="K853" s="138"/>
      <c r="L853" s="138"/>
      <c r="M853" s="138"/>
      <c r="N853" s="138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</row>
    <row r="854" spans="2:32" ht="19">
      <c r="B854" s="64"/>
      <c r="C854" s="64"/>
      <c r="D854" s="64"/>
      <c r="E854" s="64"/>
      <c r="F854" s="138"/>
      <c r="G854" s="138"/>
      <c r="H854" s="138"/>
      <c r="I854" s="138"/>
      <c r="J854" s="138"/>
      <c r="K854" s="138"/>
      <c r="L854" s="138"/>
      <c r="M854" s="138"/>
      <c r="N854" s="138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</row>
    <row r="855" spans="2:32" ht="19">
      <c r="B855" s="64"/>
      <c r="C855" s="64"/>
      <c r="D855" s="64"/>
      <c r="E855" s="64"/>
      <c r="F855" s="138"/>
      <c r="G855" s="138"/>
      <c r="H855" s="138"/>
      <c r="I855" s="138"/>
      <c r="J855" s="138"/>
      <c r="K855" s="138"/>
      <c r="L855" s="138"/>
      <c r="M855" s="138"/>
      <c r="N855" s="138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</row>
    <row r="856" spans="2:32" ht="19">
      <c r="B856" s="64"/>
      <c r="C856" s="64"/>
      <c r="D856" s="64"/>
      <c r="E856" s="64"/>
      <c r="F856" s="138"/>
      <c r="G856" s="138"/>
      <c r="H856" s="138"/>
      <c r="I856" s="138"/>
      <c r="J856" s="138"/>
      <c r="K856" s="138"/>
      <c r="L856" s="138"/>
      <c r="M856" s="138"/>
      <c r="N856" s="138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</row>
    <row r="857" spans="2:32" ht="19">
      <c r="B857" s="64"/>
      <c r="C857" s="64"/>
      <c r="D857" s="64"/>
      <c r="E857" s="64"/>
      <c r="F857" s="138"/>
      <c r="G857" s="138"/>
      <c r="H857" s="138"/>
      <c r="I857" s="138"/>
      <c r="J857" s="138"/>
      <c r="K857" s="138"/>
      <c r="L857" s="138"/>
      <c r="M857" s="138"/>
      <c r="N857" s="138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</row>
    <row r="858" spans="2:32" ht="19">
      <c r="B858" s="64"/>
      <c r="C858" s="64"/>
      <c r="D858" s="64"/>
      <c r="E858" s="64"/>
      <c r="F858" s="138"/>
      <c r="G858" s="138"/>
      <c r="H858" s="138"/>
      <c r="I858" s="138"/>
      <c r="J858" s="138"/>
      <c r="K858" s="138"/>
      <c r="L858" s="138"/>
      <c r="M858" s="138"/>
      <c r="N858" s="138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</row>
    <row r="859" spans="2:32" ht="19">
      <c r="B859" s="64"/>
      <c r="C859" s="64"/>
      <c r="D859" s="64"/>
      <c r="E859" s="64"/>
      <c r="F859" s="138"/>
      <c r="G859" s="138"/>
      <c r="H859" s="138"/>
      <c r="I859" s="138"/>
      <c r="J859" s="138"/>
      <c r="K859" s="138"/>
      <c r="L859" s="138"/>
      <c r="M859" s="138"/>
      <c r="N859" s="138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</row>
    <row r="860" spans="2:32" ht="19">
      <c r="B860" s="64"/>
      <c r="C860" s="64"/>
      <c r="D860" s="64"/>
      <c r="E860" s="64"/>
      <c r="F860" s="138"/>
      <c r="G860" s="138"/>
      <c r="H860" s="138"/>
      <c r="I860" s="138"/>
      <c r="J860" s="138"/>
      <c r="K860" s="138"/>
      <c r="L860" s="138"/>
      <c r="M860" s="138"/>
      <c r="N860" s="138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</row>
    <row r="861" spans="2:32" ht="19">
      <c r="B861" s="64"/>
      <c r="C861" s="64"/>
      <c r="D861" s="64"/>
      <c r="E861" s="64"/>
      <c r="F861" s="138"/>
      <c r="G861" s="138"/>
      <c r="H861" s="138"/>
      <c r="I861" s="138"/>
      <c r="J861" s="138"/>
      <c r="K861" s="138"/>
      <c r="L861" s="138"/>
      <c r="M861" s="138"/>
      <c r="N861" s="138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</row>
    <row r="862" spans="2:32" ht="19">
      <c r="B862" s="64"/>
      <c r="C862" s="64"/>
      <c r="D862" s="64"/>
      <c r="E862" s="64"/>
      <c r="F862" s="138"/>
      <c r="G862" s="138"/>
      <c r="H862" s="138"/>
      <c r="I862" s="138"/>
      <c r="J862" s="138"/>
      <c r="K862" s="138"/>
      <c r="L862" s="138"/>
      <c r="M862" s="138"/>
      <c r="N862" s="138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</row>
    <row r="863" spans="2:32" ht="19">
      <c r="B863" s="64"/>
      <c r="C863" s="64"/>
      <c r="D863" s="64"/>
      <c r="E863" s="64"/>
      <c r="F863" s="138"/>
      <c r="G863" s="138"/>
      <c r="H863" s="138"/>
      <c r="I863" s="138"/>
      <c r="J863" s="138"/>
      <c r="K863" s="138"/>
      <c r="L863" s="138"/>
      <c r="M863" s="138"/>
      <c r="N863" s="138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</row>
    <row r="864" spans="2:32" ht="19">
      <c r="B864" s="64"/>
      <c r="C864" s="64"/>
      <c r="D864" s="64"/>
      <c r="E864" s="64"/>
      <c r="F864" s="138"/>
      <c r="G864" s="138"/>
      <c r="H864" s="138"/>
      <c r="I864" s="138"/>
      <c r="J864" s="138"/>
      <c r="K864" s="138"/>
      <c r="L864" s="138"/>
      <c r="M864" s="138"/>
      <c r="N864" s="138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</row>
    <row r="865" spans="2:32" ht="19">
      <c r="B865" s="64"/>
      <c r="C865" s="64"/>
      <c r="D865" s="64"/>
      <c r="E865" s="64"/>
      <c r="F865" s="138"/>
      <c r="G865" s="138"/>
      <c r="H865" s="138"/>
      <c r="I865" s="138"/>
      <c r="J865" s="138"/>
      <c r="K865" s="138"/>
      <c r="L865" s="138"/>
      <c r="M865" s="138"/>
      <c r="N865" s="138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</row>
    <row r="866" spans="2:32" ht="19">
      <c r="B866" s="64"/>
      <c r="C866" s="64"/>
      <c r="D866" s="64"/>
      <c r="E866" s="64"/>
      <c r="F866" s="138"/>
      <c r="G866" s="138"/>
      <c r="H866" s="138"/>
      <c r="I866" s="138"/>
      <c r="J866" s="138"/>
      <c r="K866" s="138"/>
      <c r="L866" s="138"/>
      <c r="M866" s="138"/>
      <c r="N866" s="138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</row>
    <row r="867" spans="2:32" ht="19">
      <c r="B867" s="64"/>
      <c r="C867" s="64"/>
      <c r="D867" s="64"/>
      <c r="E867" s="64"/>
      <c r="F867" s="138"/>
      <c r="G867" s="138"/>
      <c r="H867" s="138"/>
      <c r="I867" s="138"/>
      <c r="J867" s="138"/>
      <c r="K867" s="138"/>
      <c r="L867" s="138"/>
      <c r="M867" s="138"/>
      <c r="N867" s="138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</row>
    <row r="868" spans="2:32" ht="19">
      <c r="B868" s="64"/>
      <c r="C868" s="64"/>
      <c r="D868" s="64"/>
      <c r="E868" s="64"/>
      <c r="F868" s="138"/>
      <c r="G868" s="138"/>
      <c r="H868" s="138"/>
      <c r="I868" s="138"/>
      <c r="J868" s="138"/>
      <c r="K868" s="138"/>
      <c r="L868" s="138"/>
      <c r="M868" s="138"/>
      <c r="N868" s="138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</row>
    <row r="869" spans="2:32" ht="19">
      <c r="B869" s="64"/>
      <c r="C869" s="64"/>
      <c r="D869" s="64"/>
      <c r="E869" s="64"/>
      <c r="F869" s="138"/>
      <c r="G869" s="138"/>
      <c r="H869" s="138"/>
      <c r="I869" s="138"/>
      <c r="J869" s="138"/>
      <c r="K869" s="138"/>
      <c r="L869" s="138"/>
      <c r="M869" s="138"/>
      <c r="N869" s="138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</row>
    <row r="870" spans="2:32" ht="19">
      <c r="B870" s="64"/>
      <c r="C870" s="64"/>
      <c r="D870" s="64"/>
      <c r="E870" s="64"/>
      <c r="F870" s="138"/>
      <c r="G870" s="138"/>
      <c r="H870" s="138"/>
      <c r="I870" s="138"/>
      <c r="J870" s="138"/>
      <c r="K870" s="138"/>
      <c r="L870" s="138"/>
      <c r="M870" s="138"/>
      <c r="N870" s="138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</row>
    <row r="871" spans="2:32" ht="19">
      <c r="B871" s="64"/>
      <c r="C871" s="64"/>
      <c r="D871" s="64"/>
      <c r="E871" s="64"/>
      <c r="F871" s="138"/>
      <c r="G871" s="138"/>
      <c r="H871" s="138"/>
      <c r="I871" s="138"/>
      <c r="J871" s="138"/>
      <c r="K871" s="138"/>
      <c r="L871" s="138"/>
      <c r="M871" s="138"/>
      <c r="N871" s="138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</row>
    <row r="872" spans="2:32" ht="19">
      <c r="B872" s="64"/>
      <c r="C872" s="64"/>
      <c r="D872" s="64"/>
      <c r="E872" s="64"/>
      <c r="F872" s="138"/>
      <c r="G872" s="138"/>
      <c r="H872" s="138"/>
      <c r="I872" s="138"/>
      <c r="J872" s="138"/>
      <c r="K872" s="138"/>
      <c r="L872" s="138"/>
      <c r="M872" s="138"/>
      <c r="N872" s="138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</row>
    <row r="873" spans="2:32" ht="19">
      <c r="B873" s="64"/>
      <c r="C873" s="64"/>
      <c r="D873" s="64"/>
      <c r="E873" s="64"/>
      <c r="F873" s="138"/>
      <c r="G873" s="138"/>
      <c r="H873" s="138"/>
      <c r="I873" s="138"/>
      <c r="J873" s="138"/>
      <c r="K873" s="138"/>
      <c r="L873" s="138"/>
      <c r="M873" s="138"/>
      <c r="N873" s="138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</row>
    <row r="874" spans="2:32" ht="19">
      <c r="B874" s="64"/>
      <c r="C874" s="64"/>
      <c r="D874" s="64"/>
      <c r="E874" s="64"/>
      <c r="F874" s="138"/>
      <c r="G874" s="138"/>
      <c r="H874" s="138"/>
      <c r="I874" s="138"/>
      <c r="J874" s="138"/>
      <c r="K874" s="138"/>
      <c r="L874" s="138"/>
      <c r="M874" s="138"/>
      <c r="N874" s="138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</row>
    <row r="875" spans="2:32" ht="19">
      <c r="B875" s="64"/>
      <c r="C875" s="64"/>
      <c r="D875" s="64"/>
      <c r="E875" s="64"/>
      <c r="F875" s="138"/>
      <c r="G875" s="138"/>
      <c r="H875" s="138"/>
      <c r="I875" s="138"/>
      <c r="J875" s="138"/>
      <c r="K875" s="138"/>
      <c r="L875" s="138"/>
      <c r="M875" s="138"/>
      <c r="N875" s="138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</row>
    <row r="876" spans="2:32" ht="19">
      <c r="B876" s="64"/>
      <c r="C876" s="64"/>
      <c r="D876" s="64"/>
      <c r="E876" s="64"/>
      <c r="F876" s="138"/>
      <c r="G876" s="138"/>
      <c r="H876" s="138"/>
      <c r="I876" s="138"/>
      <c r="J876" s="138"/>
      <c r="K876" s="138"/>
      <c r="L876" s="138"/>
      <c r="M876" s="138"/>
      <c r="N876" s="138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</row>
    <row r="877" spans="2:32" ht="19">
      <c r="B877" s="64"/>
      <c r="C877" s="64"/>
      <c r="D877" s="64"/>
      <c r="E877" s="64"/>
      <c r="F877" s="138"/>
      <c r="G877" s="138"/>
      <c r="H877" s="138"/>
      <c r="I877" s="138"/>
      <c r="J877" s="138"/>
      <c r="K877" s="138"/>
      <c r="L877" s="138"/>
      <c r="M877" s="138"/>
      <c r="N877" s="138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</row>
    <row r="878" spans="2:32" ht="19">
      <c r="B878" s="64"/>
      <c r="C878" s="64"/>
      <c r="D878" s="64"/>
      <c r="E878" s="64"/>
      <c r="F878" s="138"/>
      <c r="G878" s="138"/>
      <c r="H878" s="138"/>
      <c r="I878" s="138"/>
      <c r="J878" s="138"/>
      <c r="K878" s="138"/>
      <c r="L878" s="138"/>
      <c r="M878" s="138"/>
      <c r="N878" s="138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</row>
    <row r="879" spans="2:32" ht="19">
      <c r="B879" s="64"/>
      <c r="C879" s="64"/>
      <c r="D879" s="64"/>
      <c r="E879" s="64"/>
      <c r="F879" s="138"/>
      <c r="G879" s="138"/>
      <c r="H879" s="138"/>
      <c r="I879" s="138"/>
      <c r="J879" s="138"/>
      <c r="K879" s="138"/>
      <c r="L879" s="138"/>
      <c r="M879" s="138"/>
      <c r="N879" s="138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</row>
    <row r="880" spans="2:32" ht="19">
      <c r="B880" s="64"/>
      <c r="C880" s="64"/>
      <c r="D880" s="64"/>
      <c r="E880" s="64"/>
      <c r="F880" s="138"/>
      <c r="G880" s="138"/>
      <c r="H880" s="138"/>
      <c r="I880" s="138"/>
      <c r="J880" s="138"/>
      <c r="K880" s="138"/>
      <c r="L880" s="138"/>
      <c r="M880" s="138"/>
      <c r="N880" s="138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</row>
    <row r="881" spans="2:32" ht="19">
      <c r="B881" s="64"/>
      <c r="C881" s="64"/>
      <c r="D881" s="64"/>
      <c r="E881" s="64"/>
      <c r="F881" s="138"/>
      <c r="G881" s="138"/>
      <c r="H881" s="138"/>
      <c r="I881" s="138"/>
      <c r="J881" s="138"/>
      <c r="K881" s="138"/>
      <c r="L881" s="138"/>
      <c r="M881" s="138"/>
      <c r="N881" s="138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</row>
    <row r="882" spans="2:32" ht="19">
      <c r="B882" s="64"/>
      <c r="C882" s="64"/>
      <c r="D882" s="64"/>
      <c r="E882" s="64"/>
      <c r="F882" s="138"/>
      <c r="G882" s="138"/>
      <c r="H882" s="138"/>
      <c r="I882" s="138"/>
      <c r="J882" s="138"/>
      <c r="K882" s="138"/>
      <c r="L882" s="138"/>
      <c r="M882" s="138"/>
      <c r="N882" s="138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</row>
    <row r="883" spans="2:32" ht="19">
      <c r="B883" s="64"/>
      <c r="C883" s="64"/>
      <c r="D883" s="64"/>
      <c r="E883" s="64"/>
      <c r="F883" s="138"/>
      <c r="G883" s="138"/>
      <c r="H883" s="138"/>
      <c r="I883" s="138"/>
      <c r="J883" s="138"/>
      <c r="K883" s="138"/>
      <c r="L883" s="138"/>
      <c r="M883" s="138"/>
      <c r="N883" s="138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</row>
    <row r="884" spans="2:32" ht="19">
      <c r="B884" s="64"/>
      <c r="C884" s="64"/>
      <c r="D884" s="64"/>
      <c r="E884" s="64"/>
      <c r="F884" s="138"/>
      <c r="G884" s="138"/>
      <c r="H884" s="138"/>
      <c r="I884" s="138"/>
      <c r="J884" s="138"/>
      <c r="K884" s="138"/>
      <c r="L884" s="138"/>
      <c r="M884" s="138"/>
      <c r="N884" s="138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</row>
    <row r="885" spans="2:32" ht="19">
      <c r="B885" s="64"/>
      <c r="C885" s="64"/>
      <c r="D885" s="64"/>
      <c r="E885" s="64"/>
      <c r="F885" s="138"/>
      <c r="G885" s="138"/>
      <c r="H885" s="138"/>
      <c r="I885" s="138"/>
      <c r="J885" s="138"/>
      <c r="K885" s="138"/>
      <c r="L885" s="138"/>
      <c r="M885" s="138"/>
      <c r="N885" s="138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</row>
    <row r="886" spans="2:32" ht="19">
      <c r="B886" s="64"/>
      <c r="C886" s="64"/>
      <c r="D886" s="64"/>
      <c r="E886" s="64"/>
      <c r="F886" s="138"/>
      <c r="G886" s="138"/>
      <c r="H886" s="138"/>
      <c r="I886" s="138"/>
      <c r="J886" s="138"/>
      <c r="K886" s="138"/>
      <c r="L886" s="138"/>
      <c r="M886" s="138"/>
      <c r="N886" s="138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</row>
    <row r="887" spans="2:32" ht="19">
      <c r="B887" s="64"/>
      <c r="C887" s="64"/>
      <c r="D887" s="64"/>
      <c r="E887" s="64"/>
      <c r="F887" s="138"/>
      <c r="G887" s="138"/>
      <c r="H887" s="138"/>
      <c r="I887" s="138"/>
      <c r="J887" s="138"/>
      <c r="K887" s="138"/>
      <c r="L887" s="138"/>
      <c r="M887" s="138"/>
      <c r="N887" s="138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</row>
    <row r="888" spans="2:32" ht="19">
      <c r="B888" s="64"/>
      <c r="C888" s="64"/>
      <c r="D888" s="64"/>
      <c r="E888" s="64"/>
      <c r="F888" s="138"/>
      <c r="G888" s="138"/>
      <c r="H888" s="138"/>
      <c r="I888" s="138"/>
      <c r="J888" s="138"/>
      <c r="K888" s="138"/>
      <c r="L888" s="138"/>
      <c r="M888" s="138"/>
      <c r="N888" s="138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</row>
    <row r="889" spans="2:32" ht="19">
      <c r="B889" s="64"/>
      <c r="C889" s="64"/>
      <c r="D889" s="64"/>
      <c r="E889" s="64"/>
      <c r="F889" s="138"/>
      <c r="G889" s="138"/>
      <c r="H889" s="138"/>
      <c r="I889" s="138"/>
      <c r="J889" s="138"/>
      <c r="K889" s="138"/>
      <c r="L889" s="138"/>
      <c r="M889" s="138"/>
      <c r="N889" s="138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</row>
    <row r="890" spans="2:32" ht="19">
      <c r="B890" s="64"/>
      <c r="C890" s="64"/>
      <c r="D890" s="64"/>
      <c r="E890" s="64"/>
      <c r="F890" s="138"/>
      <c r="G890" s="138"/>
      <c r="H890" s="138"/>
      <c r="I890" s="138"/>
      <c r="J890" s="138"/>
      <c r="K890" s="138"/>
      <c r="L890" s="138"/>
      <c r="M890" s="138"/>
      <c r="N890" s="138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</row>
    <row r="891" spans="2:32" ht="19">
      <c r="B891" s="64"/>
      <c r="C891" s="64"/>
      <c r="D891" s="64"/>
      <c r="E891" s="64"/>
      <c r="F891" s="138"/>
      <c r="G891" s="138"/>
      <c r="H891" s="138"/>
      <c r="I891" s="138"/>
      <c r="J891" s="138"/>
      <c r="K891" s="138"/>
      <c r="L891" s="138"/>
      <c r="M891" s="138"/>
      <c r="N891" s="138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</row>
    <row r="892" spans="2:32" ht="19">
      <c r="B892" s="64"/>
      <c r="C892" s="64"/>
      <c r="D892" s="64"/>
      <c r="E892" s="64"/>
      <c r="F892" s="138"/>
      <c r="G892" s="138"/>
      <c r="H892" s="138"/>
      <c r="I892" s="138"/>
      <c r="J892" s="138"/>
      <c r="K892" s="138"/>
      <c r="L892" s="138"/>
      <c r="M892" s="138"/>
      <c r="N892" s="138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</row>
    <row r="893" spans="2:32" ht="19">
      <c r="B893" s="64"/>
      <c r="C893" s="64"/>
      <c r="D893" s="64"/>
      <c r="E893" s="64"/>
      <c r="F893" s="138"/>
      <c r="G893" s="138"/>
      <c r="H893" s="138"/>
      <c r="I893" s="138"/>
      <c r="J893" s="138"/>
      <c r="K893" s="138"/>
      <c r="L893" s="138"/>
      <c r="M893" s="138"/>
      <c r="N893" s="138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</row>
    <row r="894" spans="2:32" ht="19">
      <c r="B894" s="64"/>
      <c r="C894" s="64"/>
      <c r="D894" s="64"/>
      <c r="E894" s="64"/>
      <c r="F894" s="138"/>
      <c r="G894" s="138"/>
      <c r="H894" s="138"/>
      <c r="I894" s="138"/>
      <c r="J894" s="138"/>
      <c r="K894" s="138"/>
      <c r="L894" s="138"/>
      <c r="M894" s="138"/>
      <c r="N894" s="138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</row>
    <row r="895" spans="2:32" ht="19">
      <c r="B895" s="64"/>
      <c r="C895" s="64"/>
      <c r="D895" s="64"/>
      <c r="E895" s="64"/>
      <c r="F895" s="138"/>
      <c r="G895" s="138"/>
      <c r="H895" s="138"/>
      <c r="I895" s="138"/>
      <c r="J895" s="138"/>
      <c r="K895" s="138"/>
      <c r="L895" s="138"/>
      <c r="M895" s="138"/>
      <c r="N895" s="138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</row>
    <row r="896" spans="2:32" ht="19">
      <c r="B896" s="64"/>
      <c r="C896" s="64"/>
      <c r="D896" s="64"/>
      <c r="E896" s="64"/>
      <c r="F896" s="138"/>
      <c r="G896" s="138"/>
      <c r="H896" s="138"/>
      <c r="I896" s="138"/>
      <c r="J896" s="138"/>
      <c r="K896" s="138"/>
      <c r="L896" s="138"/>
      <c r="M896" s="138"/>
      <c r="N896" s="138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</row>
    <row r="897" spans="2:32" ht="19">
      <c r="B897" s="64"/>
      <c r="C897" s="64"/>
      <c r="D897" s="64"/>
      <c r="E897" s="64"/>
      <c r="F897" s="138"/>
      <c r="G897" s="138"/>
      <c r="H897" s="138"/>
      <c r="I897" s="138"/>
      <c r="J897" s="138"/>
      <c r="K897" s="138"/>
      <c r="L897" s="138"/>
      <c r="M897" s="138"/>
      <c r="N897" s="138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</row>
    <row r="898" spans="2:32" ht="19">
      <c r="B898" s="64"/>
      <c r="C898" s="64"/>
      <c r="D898" s="64"/>
      <c r="E898" s="64"/>
      <c r="F898" s="138"/>
      <c r="G898" s="138"/>
      <c r="H898" s="138"/>
      <c r="I898" s="138"/>
      <c r="J898" s="138"/>
      <c r="K898" s="138"/>
      <c r="L898" s="138"/>
      <c r="M898" s="138"/>
      <c r="N898" s="138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</row>
    <row r="899" spans="2:32" ht="19">
      <c r="B899" s="64"/>
      <c r="C899" s="64"/>
      <c r="D899" s="64"/>
      <c r="E899" s="64"/>
      <c r="F899" s="138"/>
      <c r="G899" s="138"/>
      <c r="H899" s="138"/>
      <c r="I899" s="138"/>
      <c r="J899" s="138"/>
      <c r="K899" s="138"/>
      <c r="L899" s="138"/>
      <c r="M899" s="138"/>
      <c r="N899" s="138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</row>
    <row r="900" spans="2:32" ht="19">
      <c r="B900" s="64"/>
      <c r="C900" s="64"/>
      <c r="D900" s="64"/>
      <c r="E900" s="64"/>
      <c r="F900" s="138"/>
      <c r="G900" s="138"/>
      <c r="H900" s="138"/>
      <c r="I900" s="138"/>
      <c r="J900" s="138"/>
      <c r="K900" s="138"/>
      <c r="L900" s="138"/>
      <c r="M900" s="138"/>
      <c r="N900" s="138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</row>
    <row r="901" spans="2:32" ht="19">
      <c r="B901" s="64"/>
      <c r="C901" s="64"/>
      <c r="D901" s="64"/>
      <c r="E901" s="64"/>
      <c r="F901" s="138"/>
      <c r="G901" s="138"/>
      <c r="H901" s="138"/>
      <c r="I901" s="138"/>
      <c r="J901" s="138"/>
      <c r="K901" s="138"/>
      <c r="L901" s="138"/>
      <c r="M901" s="138"/>
      <c r="N901" s="138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</row>
    <row r="902" spans="2:32" ht="19">
      <c r="B902" s="64"/>
      <c r="C902" s="64"/>
      <c r="D902" s="64"/>
      <c r="E902" s="64"/>
      <c r="F902" s="138"/>
      <c r="G902" s="138"/>
      <c r="H902" s="138"/>
      <c r="I902" s="138"/>
      <c r="J902" s="138"/>
      <c r="K902" s="138"/>
      <c r="L902" s="138"/>
      <c r="M902" s="138"/>
      <c r="N902" s="138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</row>
    <row r="903" spans="2:32" ht="19">
      <c r="B903" s="64"/>
      <c r="C903" s="64"/>
      <c r="D903" s="64"/>
      <c r="E903" s="64"/>
      <c r="F903" s="138"/>
      <c r="G903" s="138"/>
      <c r="H903" s="138"/>
      <c r="I903" s="138"/>
      <c r="J903" s="138"/>
      <c r="K903" s="138"/>
      <c r="L903" s="138"/>
      <c r="M903" s="138"/>
      <c r="N903" s="138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</row>
    <row r="904" spans="2:32" ht="19">
      <c r="B904" s="64"/>
      <c r="C904" s="64"/>
      <c r="D904" s="64"/>
      <c r="E904" s="64"/>
      <c r="F904" s="138"/>
      <c r="G904" s="138"/>
      <c r="H904" s="138"/>
      <c r="I904" s="138"/>
      <c r="J904" s="138"/>
      <c r="K904" s="138"/>
      <c r="L904" s="138"/>
      <c r="M904" s="138"/>
      <c r="N904" s="138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</row>
    <row r="905" spans="2:32" ht="19">
      <c r="B905" s="64"/>
      <c r="C905" s="64"/>
      <c r="D905" s="64"/>
      <c r="E905" s="64"/>
      <c r="F905" s="138"/>
      <c r="G905" s="138"/>
      <c r="H905" s="138"/>
      <c r="I905" s="138"/>
      <c r="J905" s="138"/>
      <c r="K905" s="138"/>
      <c r="L905" s="138"/>
      <c r="M905" s="138"/>
      <c r="N905" s="138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</row>
    <row r="906" spans="2:32" ht="19">
      <c r="B906" s="64"/>
      <c r="C906" s="64"/>
      <c r="D906" s="64"/>
      <c r="E906" s="64"/>
      <c r="F906" s="138"/>
      <c r="G906" s="138"/>
      <c r="H906" s="138"/>
      <c r="I906" s="138"/>
      <c r="J906" s="138"/>
      <c r="K906" s="138"/>
      <c r="L906" s="138"/>
      <c r="M906" s="138"/>
      <c r="N906" s="138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</row>
    <row r="907" spans="2:32" ht="19">
      <c r="B907" s="64"/>
      <c r="C907" s="64"/>
      <c r="D907" s="64"/>
      <c r="E907" s="64"/>
      <c r="F907" s="138"/>
      <c r="G907" s="138"/>
      <c r="H907" s="138"/>
      <c r="I907" s="138"/>
      <c r="J907" s="138"/>
      <c r="K907" s="138"/>
      <c r="L907" s="138"/>
      <c r="M907" s="138"/>
      <c r="N907" s="138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</row>
    <row r="908" spans="2:32" ht="19">
      <c r="B908" s="64"/>
      <c r="C908" s="64"/>
      <c r="D908" s="64"/>
      <c r="E908" s="64"/>
      <c r="F908" s="138"/>
      <c r="G908" s="138"/>
      <c r="H908" s="138"/>
      <c r="I908" s="138"/>
      <c r="J908" s="138"/>
      <c r="K908" s="138"/>
      <c r="L908" s="138"/>
      <c r="M908" s="138"/>
      <c r="N908" s="138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</row>
    <row r="909" spans="2:32" ht="19">
      <c r="B909" s="64"/>
      <c r="C909" s="64"/>
      <c r="D909" s="64"/>
      <c r="E909" s="64"/>
      <c r="F909" s="138"/>
      <c r="G909" s="138"/>
      <c r="H909" s="138"/>
      <c r="I909" s="138"/>
      <c r="J909" s="138"/>
      <c r="K909" s="138"/>
      <c r="L909" s="138"/>
      <c r="M909" s="138"/>
      <c r="N909" s="138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</row>
    <row r="910" spans="2:32" ht="19">
      <c r="B910" s="64"/>
      <c r="C910" s="64"/>
      <c r="D910" s="64"/>
      <c r="E910" s="64"/>
      <c r="F910" s="138"/>
      <c r="G910" s="138"/>
      <c r="H910" s="138"/>
      <c r="I910" s="138"/>
      <c r="J910" s="138"/>
      <c r="K910" s="138"/>
      <c r="L910" s="138"/>
      <c r="M910" s="138"/>
      <c r="N910" s="138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</row>
    <row r="911" spans="2:32" ht="19">
      <c r="B911" s="64"/>
      <c r="C911" s="64"/>
      <c r="D911" s="64"/>
      <c r="E911" s="64"/>
      <c r="F911" s="138"/>
      <c r="G911" s="138"/>
      <c r="H911" s="138"/>
      <c r="I911" s="138"/>
      <c r="J911" s="138"/>
      <c r="K911" s="138"/>
      <c r="L911" s="138"/>
      <c r="M911" s="138"/>
      <c r="N911" s="138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</row>
    <row r="912" spans="2:32" ht="19">
      <c r="B912" s="64"/>
      <c r="C912" s="64"/>
      <c r="D912" s="64"/>
      <c r="E912" s="64"/>
      <c r="F912" s="138"/>
      <c r="G912" s="138"/>
      <c r="H912" s="138"/>
      <c r="I912" s="138"/>
      <c r="J912" s="138"/>
      <c r="K912" s="138"/>
      <c r="L912" s="138"/>
      <c r="M912" s="138"/>
      <c r="N912" s="138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</row>
    <row r="913" spans="2:32" ht="19">
      <c r="B913" s="64"/>
      <c r="C913" s="64"/>
      <c r="D913" s="64"/>
      <c r="E913" s="64"/>
      <c r="F913" s="138"/>
      <c r="G913" s="138"/>
      <c r="H913" s="138"/>
      <c r="I913" s="138"/>
      <c r="J913" s="138"/>
      <c r="K913" s="138"/>
      <c r="L913" s="138"/>
      <c r="M913" s="138"/>
      <c r="N913" s="138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</row>
    <row r="914" spans="2:32" ht="19">
      <c r="B914" s="64"/>
      <c r="C914" s="64"/>
      <c r="D914" s="64"/>
      <c r="E914" s="64"/>
      <c r="F914" s="138"/>
      <c r="G914" s="138"/>
      <c r="H914" s="138"/>
      <c r="I914" s="138"/>
      <c r="J914" s="138"/>
      <c r="K914" s="138"/>
      <c r="L914" s="138"/>
      <c r="M914" s="138"/>
      <c r="N914" s="138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</row>
    <row r="915" spans="2:32" ht="19">
      <c r="B915" s="64"/>
      <c r="C915" s="64"/>
      <c r="D915" s="64"/>
      <c r="E915" s="64"/>
      <c r="F915" s="138"/>
      <c r="G915" s="138"/>
      <c r="H915" s="138"/>
      <c r="I915" s="138"/>
      <c r="J915" s="138"/>
      <c r="K915" s="138"/>
      <c r="L915" s="138"/>
      <c r="M915" s="138"/>
      <c r="N915" s="138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</row>
    <row r="916" spans="2:32" ht="19">
      <c r="B916" s="64"/>
      <c r="C916" s="64"/>
      <c r="D916" s="64"/>
      <c r="E916" s="64"/>
      <c r="F916" s="138"/>
      <c r="G916" s="138"/>
      <c r="H916" s="138"/>
      <c r="I916" s="138"/>
      <c r="J916" s="138"/>
      <c r="K916" s="138"/>
      <c r="L916" s="138"/>
      <c r="M916" s="138"/>
      <c r="N916" s="138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</row>
    <row r="917" spans="2:32" ht="19">
      <c r="B917" s="64"/>
      <c r="C917" s="64"/>
      <c r="D917" s="64"/>
      <c r="E917" s="64"/>
      <c r="F917" s="138"/>
      <c r="G917" s="138"/>
      <c r="H917" s="138"/>
      <c r="I917" s="138"/>
      <c r="J917" s="138"/>
      <c r="K917" s="138"/>
      <c r="L917" s="138"/>
      <c r="M917" s="138"/>
      <c r="N917" s="138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</row>
    <row r="918" spans="2:32" ht="19">
      <c r="B918" s="64"/>
      <c r="C918" s="64"/>
      <c r="D918" s="64"/>
      <c r="E918" s="64"/>
      <c r="F918" s="138"/>
      <c r="G918" s="138"/>
      <c r="H918" s="138"/>
      <c r="I918" s="138"/>
      <c r="J918" s="138"/>
      <c r="K918" s="138"/>
      <c r="L918" s="138"/>
      <c r="M918" s="138"/>
      <c r="N918" s="138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</row>
    <row r="919" spans="2:32" ht="19">
      <c r="B919" s="64"/>
      <c r="C919" s="64"/>
      <c r="D919" s="64"/>
      <c r="E919" s="64"/>
      <c r="F919" s="138"/>
      <c r="G919" s="138"/>
      <c r="H919" s="138"/>
      <c r="I919" s="138"/>
      <c r="J919" s="138"/>
      <c r="K919" s="138"/>
      <c r="L919" s="138"/>
      <c r="M919" s="138"/>
      <c r="N919" s="138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</row>
    <row r="920" spans="2:32" ht="19">
      <c r="B920" s="64"/>
      <c r="C920" s="64"/>
      <c r="D920" s="64"/>
      <c r="E920" s="64"/>
      <c r="F920" s="138"/>
      <c r="G920" s="138"/>
      <c r="H920" s="138"/>
      <c r="I920" s="138"/>
      <c r="J920" s="138"/>
      <c r="K920" s="138"/>
      <c r="L920" s="138"/>
      <c r="M920" s="138"/>
      <c r="N920" s="138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</row>
    <row r="921" spans="2:32" ht="19">
      <c r="B921" s="64"/>
      <c r="C921" s="64"/>
      <c r="D921" s="64"/>
      <c r="E921" s="64"/>
      <c r="F921" s="138"/>
      <c r="G921" s="138"/>
      <c r="H921" s="138"/>
      <c r="I921" s="138"/>
      <c r="J921" s="138"/>
      <c r="K921" s="138"/>
      <c r="L921" s="138"/>
      <c r="M921" s="138"/>
      <c r="N921" s="138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</row>
    <row r="922" spans="2:32" ht="19">
      <c r="B922" s="64"/>
      <c r="C922" s="64"/>
      <c r="D922" s="64"/>
      <c r="E922" s="64"/>
      <c r="F922" s="138"/>
      <c r="G922" s="138"/>
      <c r="H922" s="138"/>
      <c r="I922" s="138"/>
      <c r="J922" s="138"/>
      <c r="K922" s="138"/>
      <c r="L922" s="138"/>
      <c r="M922" s="138"/>
      <c r="N922" s="138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</row>
    <row r="923" spans="2:32" ht="19">
      <c r="B923" s="64"/>
      <c r="C923" s="64"/>
      <c r="D923" s="64"/>
      <c r="E923" s="64"/>
      <c r="F923" s="138"/>
      <c r="G923" s="138"/>
      <c r="H923" s="138"/>
      <c r="I923" s="138"/>
      <c r="J923" s="138"/>
      <c r="K923" s="138"/>
      <c r="L923" s="138"/>
      <c r="M923" s="138"/>
      <c r="N923" s="138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</row>
    <row r="924" spans="2:32" ht="19">
      <c r="B924" s="64"/>
      <c r="C924" s="64"/>
      <c r="D924" s="64"/>
      <c r="E924" s="64"/>
      <c r="F924" s="138"/>
      <c r="G924" s="138"/>
      <c r="H924" s="138"/>
      <c r="I924" s="138"/>
      <c r="J924" s="138"/>
      <c r="K924" s="138"/>
      <c r="L924" s="138"/>
      <c r="M924" s="138"/>
      <c r="N924" s="138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</row>
    <row r="925" spans="2:32" ht="19">
      <c r="B925" s="64"/>
      <c r="C925" s="64"/>
      <c r="D925" s="64"/>
      <c r="E925" s="64"/>
      <c r="F925" s="138"/>
      <c r="G925" s="138"/>
      <c r="H925" s="138"/>
      <c r="I925" s="138"/>
      <c r="J925" s="138"/>
      <c r="K925" s="138"/>
      <c r="L925" s="138"/>
      <c r="M925" s="138"/>
      <c r="N925" s="138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</row>
    <row r="926" spans="2:32" ht="19">
      <c r="B926" s="64"/>
      <c r="C926" s="64"/>
      <c r="D926" s="64"/>
      <c r="E926" s="64"/>
      <c r="F926" s="138"/>
      <c r="G926" s="138"/>
      <c r="H926" s="138"/>
      <c r="I926" s="138"/>
      <c r="J926" s="138"/>
      <c r="K926" s="138"/>
      <c r="L926" s="138"/>
      <c r="M926" s="138"/>
      <c r="N926" s="138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</row>
    <row r="927" spans="2:32" ht="19">
      <c r="B927" s="64"/>
      <c r="C927" s="64"/>
      <c r="D927" s="64"/>
      <c r="E927" s="64"/>
      <c r="F927" s="138"/>
      <c r="G927" s="138"/>
      <c r="H927" s="138"/>
      <c r="I927" s="138"/>
      <c r="J927" s="138"/>
      <c r="K927" s="138"/>
      <c r="L927" s="138"/>
      <c r="M927" s="138"/>
      <c r="N927" s="138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</row>
    <row r="928" spans="2:32" ht="19">
      <c r="B928" s="64"/>
      <c r="C928" s="64"/>
      <c r="D928" s="64"/>
      <c r="E928" s="64"/>
      <c r="F928" s="138"/>
      <c r="G928" s="138"/>
      <c r="H928" s="138"/>
      <c r="I928" s="138"/>
      <c r="J928" s="138"/>
      <c r="K928" s="138"/>
      <c r="L928" s="138"/>
      <c r="M928" s="138"/>
      <c r="N928" s="138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</row>
    <row r="929" spans="2:32" ht="19">
      <c r="B929" s="64"/>
      <c r="C929" s="64"/>
      <c r="D929" s="64"/>
      <c r="E929" s="64"/>
      <c r="F929" s="138"/>
      <c r="G929" s="138"/>
      <c r="H929" s="138"/>
      <c r="I929" s="138"/>
      <c r="J929" s="138"/>
      <c r="K929" s="138"/>
      <c r="L929" s="138"/>
      <c r="M929" s="138"/>
      <c r="N929" s="138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</row>
    <row r="930" spans="2:32" ht="19">
      <c r="B930" s="64"/>
      <c r="C930" s="64"/>
      <c r="D930" s="64"/>
      <c r="E930" s="64"/>
      <c r="F930" s="138"/>
      <c r="G930" s="138"/>
      <c r="H930" s="138"/>
      <c r="I930" s="138"/>
      <c r="J930" s="138"/>
      <c r="K930" s="138"/>
      <c r="L930" s="138"/>
      <c r="M930" s="138"/>
      <c r="N930" s="138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</row>
    <row r="931" spans="2:32" ht="19">
      <c r="B931" s="64"/>
      <c r="C931" s="64"/>
      <c r="D931" s="64"/>
      <c r="E931" s="64"/>
      <c r="F931" s="138"/>
      <c r="G931" s="138"/>
      <c r="H931" s="138"/>
      <c r="I931" s="138"/>
      <c r="J931" s="138"/>
      <c r="K931" s="138"/>
      <c r="L931" s="138"/>
      <c r="M931" s="138"/>
      <c r="N931" s="138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</row>
    <row r="932" spans="2:32" ht="19">
      <c r="B932" s="64"/>
      <c r="C932" s="64"/>
      <c r="D932" s="64"/>
      <c r="E932" s="64"/>
      <c r="F932" s="138"/>
      <c r="G932" s="138"/>
      <c r="H932" s="138"/>
      <c r="I932" s="138"/>
      <c r="J932" s="138"/>
      <c r="K932" s="138"/>
      <c r="L932" s="138"/>
      <c r="M932" s="138"/>
      <c r="N932" s="138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</row>
    <row r="933" spans="2:32" ht="19">
      <c r="B933" s="64"/>
      <c r="C933" s="64"/>
      <c r="D933" s="64"/>
      <c r="E933" s="64"/>
      <c r="F933" s="138"/>
      <c r="G933" s="138"/>
      <c r="H933" s="138"/>
      <c r="I933" s="138"/>
      <c r="J933" s="138"/>
      <c r="K933" s="138"/>
      <c r="L933" s="138"/>
      <c r="M933" s="138"/>
      <c r="N933" s="138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</row>
    <row r="934" spans="2:32" ht="19">
      <c r="B934" s="64"/>
      <c r="C934" s="64"/>
      <c r="D934" s="64"/>
      <c r="E934" s="64"/>
      <c r="F934" s="138"/>
      <c r="G934" s="138"/>
      <c r="H934" s="138"/>
      <c r="I934" s="138"/>
      <c r="J934" s="138"/>
      <c r="K934" s="138"/>
      <c r="L934" s="138"/>
      <c r="M934" s="138"/>
      <c r="N934" s="138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</row>
    <row r="935" spans="2:32" ht="19">
      <c r="B935" s="64"/>
      <c r="C935" s="64"/>
      <c r="D935" s="64"/>
      <c r="E935" s="64"/>
      <c r="F935" s="138"/>
      <c r="G935" s="138"/>
      <c r="H935" s="138"/>
      <c r="I935" s="138"/>
      <c r="J935" s="138"/>
      <c r="K935" s="138"/>
      <c r="L935" s="138"/>
      <c r="M935" s="138"/>
      <c r="N935" s="138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</row>
    <row r="936" spans="2:32" ht="19">
      <c r="B936" s="64"/>
      <c r="C936" s="64"/>
      <c r="D936" s="64"/>
      <c r="E936" s="64"/>
      <c r="F936" s="138"/>
      <c r="G936" s="138"/>
      <c r="H936" s="138"/>
      <c r="I936" s="138"/>
      <c r="J936" s="138"/>
      <c r="K936" s="138"/>
      <c r="L936" s="138"/>
      <c r="M936" s="138"/>
      <c r="N936" s="138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</row>
    <row r="937" spans="2:32" ht="19">
      <c r="B937" s="64"/>
      <c r="C937" s="64"/>
      <c r="D937" s="64"/>
      <c r="E937" s="64"/>
      <c r="F937" s="138"/>
      <c r="G937" s="138"/>
      <c r="H937" s="138"/>
      <c r="I937" s="138"/>
      <c r="J937" s="138"/>
      <c r="K937" s="138"/>
      <c r="L937" s="138"/>
      <c r="M937" s="138"/>
      <c r="N937" s="138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</row>
    <row r="938" spans="2:32" ht="19">
      <c r="B938" s="64"/>
      <c r="C938" s="64"/>
      <c r="D938" s="64"/>
      <c r="E938" s="64"/>
      <c r="F938" s="138"/>
      <c r="G938" s="138"/>
      <c r="H938" s="138"/>
      <c r="I938" s="138"/>
      <c r="J938" s="138"/>
      <c r="K938" s="138"/>
      <c r="L938" s="138"/>
      <c r="M938" s="138"/>
      <c r="N938" s="138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</row>
    <row r="939" spans="2:32" ht="19">
      <c r="B939" s="64"/>
      <c r="C939" s="64"/>
      <c r="D939" s="64"/>
      <c r="E939" s="64"/>
      <c r="F939" s="138"/>
      <c r="G939" s="138"/>
      <c r="H939" s="138"/>
      <c r="I939" s="138"/>
      <c r="J939" s="138"/>
      <c r="K939" s="138"/>
      <c r="L939" s="138"/>
      <c r="M939" s="138"/>
      <c r="N939" s="138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</row>
    <row r="940" spans="2:32" ht="19">
      <c r="B940" s="64"/>
      <c r="C940" s="64"/>
      <c r="D940" s="64"/>
      <c r="E940" s="64"/>
      <c r="F940" s="138"/>
      <c r="G940" s="138"/>
      <c r="H940" s="138"/>
      <c r="I940" s="138"/>
      <c r="J940" s="138"/>
      <c r="K940" s="138"/>
      <c r="L940" s="138"/>
      <c r="M940" s="138"/>
      <c r="N940" s="138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</row>
    <row r="941" spans="2:32" ht="19">
      <c r="B941" s="64"/>
      <c r="C941" s="64"/>
      <c r="D941" s="64"/>
      <c r="E941" s="64"/>
      <c r="F941" s="138"/>
      <c r="G941" s="138"/>
      <c r="H941" s="138"/>
      <c r="I941" s="138"/>
      <c r="J941" s="138"/>
      <c r="K941" s="138"/>
      <c r="L941" s="138"/>
      <c r="M941" s="138"/>
      <c r="N941" s="138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</row>
    <row r="942" spans="2:32" ht="19">
      <c r="B942" s="64"/>
      <c r="C942" s="64"/>
      <c r="D942" s="64"/>
      <c r="E942" s="64"/>
      <c r="F942" s="138"/>
      <c r="G942" s="138"/>
      <c r="H942" s="138"/>
      <c r="I942" s="138"/>
      <c r="J942" s="138"/>
      <c r="K942" s="138"/>
      <c r="L942" s="138"/>
      <c r="M942" s="138"/>
      <c r="N942" s="138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</row>
    <row r="943" spans="2:32" ht="19">
      <c r="B943" s="64"/>
      <c r="C943" s="64"/>
      <c r="D943" s="64"/>
      <c r="E943" s="64"/>
      <c r="F943" s="138"/>
      <c r="G943" s="138"/>
      <c r="H943" s="138"/>
      <c r="I943" s="138"/>
      <c r="J943" s="138"/>
      <c r="K943" s="138"/>
      <c r="L943" s="138"/>
      <c r="M943" s="138"/>
      <c r="N943" s="138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</row>
    <row r="944" spans="2:32" ht="19">
      <c r="B944" s="64"/>
      <c r="C944" s="64"/>
      <c r="D944" s="64"/>
      <c r="E944" s="64"/>
      <c r="F944" s="138"/>
      <c r="G944" s="138"/>
      <c r="H944" s="138"/>
      <c r="I944" s="138"/>
      <c r="J944" s="138"/>
      <c r="K944" s="138"/>
      <c r="L944" s="138"/>
      <c r="M944" s="138"/>
      <c r="N944" s="138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</row>
    <row r="945" spans="2:32" ht="19">
      <c r="B945" s="64"/>
      <c r="C945" s="64"/>
      <c r="D945" s="64"/>
      <c r="E945" s="64"/>
      <c r="F945" s="138"/>
      <c r="G945" s="138"/>
      <c r="H945" s="138"/>
      <c r="I945" s="138"/>
      <c r="J945" s="138"/>
      <c r="K945" s="138"/>
      <c r="L945" s="138"/>
      <c r="M945" s="138"/>
      <c r="N945" s="138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</row>
    <row r="946" spans="2:32" ht="19">
      <c r="B946" s="64"/>
      <c r="C946" s="64"/>
      <c r="D946" s="64"/>
      <c r="E946" s="64"/>
      <c r="F946" s="138"/>
      <c r="G946" s="138"/>
      <c r="H946" s="138"/>
      <c r="I946" s="138"/>
      <c r="J946" s="138"/>
      <c r="K946" s="138"/>
      <c r="L946" s="138"/>
      <c r="M946" s="138"/>
      <c r="N946" s="138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</row>
    <row r="947" spans="2:32" ht="19">
      <c r="B947" s="64"/>
      <c r="C947" s="64"/>
      <c r="D947" s="64"/>
      <c r="E947" s="64"/>
      <c r="F947" s="138"/>
      <c r="G947" s="138"/>
      <c r="H947" s="138"/>
      <c r="I947" s="138"/>
      <c r="J947" s="138"/>
      <c r="K947" s="138"/>
      <c r="L947" s="138"/>
      <c r="M947" s="138"/>
      <c r="N947" s="138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</row>
    <row r="948" spans="2:32" ht="19">
      <c r="B948" s="64"/>
      <c r="C948" s="64"/>
      <c r="D948" s="64"/>
      <c r="E948" s="64"/>
      <c r="F948" s="138"/>
      <c r="G948" s="138"/>
      <c r="H948" s="138"/>
      <c r="I948" s="138"/>
      <c r="J948" s="138"/>
      <c r="K948" s="138"/>
      <c r="L948" s="138"/>
      <c r="M948" s="138"/>
      <c r="N948" s="138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</row>
    <row r="949" spans="2:32" ht="19">
      <c r="B949" s="64"/>
      <c r="C949" s="64"/>
      <c r="D949" s="64"/>
      <c r="E949" s="64"/>
      <c r="F949" s="138"/>
      <c r="G949" s="138"/>
      <c r="H949" s="138"/>
      <c r="I949" s="138"/>
      <c r="J949" s="138"/>
      <c r="K949" s="138"/>
      <c r="L949" s="138"/>
      <c r="M949" s="138"/>
      <c r="N949" s="138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</row>
    <row r="950" spans="2:32" ht="19">
      <c r="B950" s="64"/>
      <c r="C950" s="64"/>
      <c r="D950" s="64"/>
      <c r="E950" s="64"/>
      <c r="F950" s="138"/>
      <c r="G950" s="138"/>
      <c r="H950" s="138"/>
      <c r="I950" s="138"/>
      <c r="J950" s="138"/>
      <c r="K950" s="138"/>
      <c r="L950" s="138"/>
      <c r="M950" s="138"/>
      <c r="N950" s="138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</row>
    <row r="951" spans="2:32" ht="19">
      <c r="B951" s="64"/>
      <c r="C951" s="64"/>
      <c r="D951" s="64"/>
      <c r="E951" s="64"/>
      <c r="F951" s="138"/>
      <c r="G951" s="138"/>
      <c r="H951" s="138"/>
      <c r="I951" s="138"/>
      <c r="J951" s="138"/>
      <c r="K951" s="138"/>
      <c r="L951" s="138"/>
      <c r="M951" s="138"/>
      <c r="N951" s="138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</row>
    <row r="952" spans="2:32" ht="19">
      <c r="B952" s="64"/>
      <c r="C952" s="64"/>
      <c r="D952" s="64"/>
      <c r="E952" s="64"/>
      <c r="F952" s="138"/>
      <c r="G952" s="138"/>
      <c r="H952" s="138"/>
      <c r="I952" s="138"/>
      <c r="J952" s="138"/>
      <c r="K952" s="138"/>
      <c r="L952" s="138"/>
      <c r="M952" s="138"/>
      <c r="N952" s="138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</row>
    <row r="953" spans="2:32" ht="19">
      <c r="B953" s="64"/>
      <c r="C953" s="64"/>
      <c r="D953" s="64"/>
      <c r="E953" s="64"/>
      <c r="F953" s="138"/>
      <c r="G953" s="138"/>
      <c r="H953" s="138"/>
      <c r="I953" s="138"/>
      <c r="J953" s="138"/>
      <c r="K953" s="138"/>
      <c r="L953" s="138"/>
      <c r="M953" s="138"/>
      <c r="N953" s="138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</row>
    <row r="954" spans="2:32" ht="19">
      <c r="B954" s="64"/>
      <c r="C954" s="64"/>
      <c r="D954" s="64"/>
      <c r="E954" s="64"/>
      <c r="F954" s="138"/>
      <c r="G954" s="138"/>
      <c r="H954" s="138"/>
      <c r="I954" s="138"/>
      <c r="J954" s="138"/>
      <c r="K954" s="138"/>
      <c r="L954" s="138"/>
      <c r="M954" s="138"/>
      <c r="N954" s="138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</row>
    <row r="955" spans="2:32" ht="19">
      <c r="B955" s="64"/>
      <c r="C955" s="64"/>
      <c r="D955" s="64"/>
      <c r="E955" s="64"/>
      <c r="F955" s="138"/>
      <c r="G955" s="138"/>
      <c r="H955" s="138"/>
      <c r="I955" s="138"/>
      <c r="J955" s="138"/>
      <c r="K955" s="138"/>
      <c r="L955" s="138"/>
      <c r="M955" s="138"/>
      <c r="N955" s="138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</row>
    <row r="956" spans="2:32" ht="19">
      <c r="B956" s="64"/>
      <c r="C956" s="64"/>
      <c r="D956" s="64"/>
      <c r="E956" s="64"/>
      <c r="F956" s="138"/>
      <c r="G956" s="138"/>
      <c r="H956" s="138"/>
      <c r="I956" s="138"/>
      <c r="J956" s="138"/>
      <c r="K956" s="138"/>
      <c r="L956" s="138"/>
      <c r="M956" s="138"/>
      <c r="N956" s="138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</row>
    <row r="957" spans="2:32" ht="19">
      <c r="B957" s="64"/>
      <c r="C957" s="64"/>
      <c r="D957" s="64"/>
      <c r="E957" s="64"/>
      <c r="F957" s="138"/>
      <c r="G957" s="138"/>
      <c r="H957" s="138"/>
      <c r="I957" s="138"/>
      <c r="J957" s="138"/>
      <c r="K957" s="138"/>
      <c r="L957" s="138"/>
      <c r="M957" s="138"/>
      <c r="N957" s="138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</row>
    <row r="958" spans="2:32" ht="19">
      <c r="B958" s="64"/>
      <c r="C958" s="64"/>
      <c r="D958" s="64"/>
      <c r="E958" s="64"/>
      <c r="F958" s="138"/>
      <c r="G958" s="138"/>
      <c r="H958" s="138"/>
      <c r="I958" s="138"/>
      <c r="J958" s="138"/>
      <c r="K958" s="138"/>
      <c r="L958" s="138"/>
      <c r="M958" s="138"/>
      <c r="N958" s="138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</row>
    <row r="959" spans="2:32" ht="19">
      <c r="B959" s="64"/>
      <c r="C959" s="64"/>
      <c r="D959" s="64"/>
      <c r="E959" s="64"/>
      <c r="F959" s="138"/>
      <c r="G959" s="138"/>
      <c r="H959" s="138"/>
      <c r="I959" s="138"/>
      <c r="J959" s="138"/>
      <c r="K959" s="138"/>
      <c r="L959" s="138"/>
      <c r="M959" s="138"/>
      <c r="N959" s="138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</row>
    <row r="960" spans="2:32" ht="19">
      <c r="B960" s="64"/>
      <c r="C960" s="64"/>
      <c r="D960" s="64"/>
      <c r="E960" s="64"/>
      <c r="F960" s="138"/>
      <c r="G960" s="138"/>
      <c r="H960" s="138"/>
      <c r="I960" s="138"/>
      <c r="J960" s="138"/>
      <c r="K960" s="138"/>
      <c r="L960" s="138"/>
      <c r="M960" s="138"/>
      <c r="N960" s="138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</row>
    <row r="961" spans="2:32" ht="19">
      <c r="B961" s="64"/>
      <c r="C961" s="64"/>
      <c r="D961" s="64"/>
      <c r="E961" s="64"/>
      <c r="F961" s="138"/>
      <c r="G961" s="138"/>
      <c r="H961" s="138"/>
      <c r="I961" s="138"/>
      <c r="J961" s="138"/>
      <c r="K961" s="138"/>
      <c r="L961" s="138"/>
      <c r="M961" s="138"/>
      <c r="N961" s="138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</row>
    <row r="962" spans="2:32" ht="19">
      <c r="B962" s="64"/>
      <c r="C962" s="64"/>
      <c r="D962" s="64"/>
      <c r="E962" s="64"/>
      <c r="F962" s="138"/>
      <c r="G962" s="138"/>
      <c r="H962" s="138"/>
      <c r="I962" s="138"/>
      <c r="J962" s="138"/>
      <c r="K962" s="138"/>
      <c r="L962" s="138"/>
      <c r="M962" s="138"/>
      <c r="N962" s="138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</row>
    <row r="963" spans="2:32" ht="19">
      <c r="B963" s="64"/>
      <c r="C963" s="64"/>
      <c r="D963" s="64"/>
      <c r="E963" s="64"/>
      <c r="F963" s="138"/>
      <c r="G963" s="138"/>
      <c r="H963" s="138"/>
      <c r="I963" s="138"/>
      <c r="J963" s="138"/>
      <c r="K963" s="138"/>
      <c r="L963" s="138"/>
      <c r="M963" s="138"/>
      <c r="N963" s="138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</row>
    <row r="964" spans="2:32" ht="19">
      <c r="B964" s="64"/>
      <c r="C964" s="64"/>
      <c r="D964" s="64"/>
      <c r="E964" s="64"/>
      <c r="F964" s="138"/>
      <c r="G964" s="138"/>
      <c r="H964" s="138"/>
      <c r="I964" s="138"/>
      <c r="J964" s="138"/>
      <c r="K964" s="138"/>
      <c r="L964" s="138"/>
      <c r="M964" s="138"/>
      <c r="N964" s="138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</row>
    <row r="965" spans="2:32" ht="19">
      <c r="B965" s="64"/>
      <c r="C965" s="64"/>
      <c r="D965" s="64"/>
      <c r="E965" s="64"/>
      <c r="F965" s="138"/>
      <c r="G965" s="138"/>
      <c r="H965" s="138"/>
      <c r="I965" s="138"/>
      <c r="J965" s="138"/>
      <c r="K965" s="138"/>
      <c r="L965" s="138"/>
      <c r="M965" s="138"/>
      <c r="N965" s="138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</row>
    <row r="966" spans="2:32" ht="19">
      <c r="B966" s="64"/>
      <c r="C966" s="64"/>
      <c r="D966" s="64"/>
      <c r="E966" s="64"/>
      <c r="F966" s="138"/>
      <c r="G966" s="138"/>
      <c r="H966" s="138"/>
      <c r="I966" s="138"/>
      <c r="J966" s="138"/>
      <c r="K966" s="138"/>
      <c r="L966" s="138"/>
      <c r="M966" s="138"/>
      <c r="N966" s="138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</row>
    <row r="967" spans="2:32" ht="19">
      <c r="B967" s="64"/>
      <c r="C967" s="64"/>
      <c r="D967" s="64"/>
      <c r="E967" s="64"/>
      <c r="F967" s="138"/>
      <c r="G967" s="138"/>
      <c r="H967" s="138"/>
      <c r="I967" s="138"/>
      <c r="J967" s="138"/>
      <c r="K967" s="138"/>
      <c r="L967" s="138"/>
      <c r="M967" s="138"/>
      <c r="N967" s="138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</row>
    <row r="968" spans="2:32" ht="19">
      <c r="B968" s="64"/>
      <c r="C968" s="64"/>
      <c r="D968" s="64"/>
      <c r="E968" s="64"/>
      <c r="F968" s="138"/>
      <c r="G968" s="138"/>
      <c r="H968" s="138"/>
      <c r="I968" s="138"/>
      <c r="J968" s="138"/>
      <c r="K968" s="138"/>
      <c r="L968" s="138"/>
      <c r="M968" s="138"/>
      <c r="N968" s="138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</row>
    <row r="969" spans="2:32" ht="19">
      <c r="B969" s="64"/>
      <c r="C969" s="64"/>
      <c r="D969" s="64"/>
      <c r="E969" s="64"/>
      <c r="F969" s="138"/>
      <c r="G969" s="138"/>
      <c r="H969" s="138"/>
      <c r="I969" s="138"/>
      <c r="J969" s="138"/>
      <c r="K969" s="138"/>
      <c r="L969" s="138"/>
      <c r="M969" s="138"/>
      <c r="N969" s="138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</row>
    <row r="970" spans="2:32" ht="19">
      <c r="B970" s="64"/>
      <c r="C970" s="64"/>
      <c r="D970" s="64"/>
      <c r="E970" s="64"/>
      <c r="F970" s="138"/>
      <c r="G970" s="138"/>
      <c r="H970" s="138"/>
      <c r="I970" s="138"/>
      <c r="J970" s="138"/>
      <c r="K970" s="138"/>
      <c r="L970" s="138"/>
      <c r="M970" s="138"/>
      <c r="N970" s="138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</row>
    <row r="971" spans="2:32" ht="19">
      <c r="B971" s="64"/>
      <c r="C971" s="64"/>
      <c r="D971" s="64"/>
      <c r="E971" s="64"/>
      <c r="F971" s="138"/>
      <c r="G971" s="138"/>
      <c r="H971" s="138"/>
      <c r="I971" s="138"/>
      <c r="J971" s="138"/>
      <c r="K971" s="138"/>
      <c r="L971" s="138"/>
      <c r="M971" s="138"/>
      <c r="N971" s="138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</row>
    <row r="972" spans="2:32" ht="19">
      <c r="B972" s="64"/>
      <c r="C972" s="64"/>
      <c r="D972" s="64"/>
      <c r="E972" s="64"/>
      <c r="F972" s="138"/>
      <c r="G972" s="138"/>
      <c r="H972" s="138"/>
      <c r="I972" s="138"/>
      <c r="J972" s="138"/>
      <c r="K972" s="138"/>
      <c r="L972" s="138"/>
      <c r="M972" s="138"/>
      <c r="N972" s="138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</row>
    <row r="973" spans="2:32" ht="19">
      <c r="B973" s="64"/>
      <c r="C973" s="64"/>
      <c r="D973" s="64"/>
      <c r="E973" s="64"/>
      <c r="F973" s="138"/>
      <c r="G973" s="138"/>
      <c r="H973" s="138"/>
      <c r="I973" s="138"/>
      <c r="J973" s="138"/>
      <c r="K973" s="138"/>
      <c r="L973" s="138"/>
      <c r="M973" s="138"/>
      <c r="N973" s="138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</row>
    <row r="974" spans="2:32" ht="19">
      <c r="B974" s="64"/>
      <c r="C974" s="64"/>
      <c r="D974" s="64"/>
      <c r="E974" s="64"/>
      <c r="F974" s="138"/>
      <c r="G974" s="138"/>
      <c r="H974" s="138"/>
      <c r="I974" s="138"/>
      <c r="J974" s="138"/>
      <c r="K974" s="138"/>
      <c r="L974" s="138"/>
      <c r="M974" s="138"/>
      <c r="N974" s="138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</row>
    <row r="975" spans="2:32" ht="19">
      <c r="B975" s="64"/>
      <c r="C975" s="64"/>
      <c r="D975" s="64"/>
      <c r="E975" s="64"/>
      <c r="F975" s="138"/>
      <c r="G975" s="138"/>
      <c r="H975" s="138"/>
      <c r="I975" s="138"/>
      <c r="J975" s="138"/>
      <c r="K975" s="138"/>
      <c r="L975" s="138"/>
      <c r="M975" s="138"/>
      <c r="N975" s="138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</row>
    <row r="976" spans="2:32" ht="19">
      <c r="B976" s="64"/>
      <c r="C976" s="64"/>
      <c r="D976" s="64"/>
      <c r="E976" s="64"/>
      <c r="F976" s="138"/>
      <c r="G976" s="138"/>
      <c r="H976" s="138"/>
      <c r="I976" s="138"/>
      <c r="J976" s="138"/>
      <c r="K976" s="138"/>
      <c r="L976" s="138"/>
      <c r="M976" s="138"/>
      <c r="N976" s="138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</row>
    <row r="977" spans="2:32" ht="19">
      <c r="B977" s="64"/>
      <c r="C977" s="64"/>
      <c r="D977" s="64"/>
      <c r="E977" s="64"/>
      <c r="F977" s="138"/>
      <c r="G977" s="138"/>
      <c r="H977" s="138"/>
      <c r="I977" s="138"/>
      <c r="J977" s="138"/>
      <c r="K977" s="138"/>
      <c r="L977" s="138"/>
      <c r="M977" s="138"/>
      <c r="N977" s="138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</row>
    <row r="978" spans="2:32" ht="19">
      <c r="B978" s="64"/>
      <c r="C978" s="64"/>
      <c r="D978" s="64"/>
      <c r="E978" s="64"/>
      <c r="F978" s="138"/>
      <c r="G978" s="138"/>
      <c r="H978" s="138"/>
      <c r="I978" s="138"/>
      <c r="J978" s="138"/>
      <c r="K978" s="138"/>
      <c r="L978" s="138"/>
      <c r="M978" s="138"/>
      <c r="N978" s="138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</row>
    <row r="979" spans="2:32" ht="19">
      <c r="B979" s="64"/>
      <c r="C979" s="64"/>
      <c r="D979" s="64"/>
      <c r="E979" s="64"/>
      <c r="F979" s="138"/>
      <c r="G979" s="138"/>
      <c r="H979" s="138"/>
      <c r="I979" s="138"/>
      <c r="J979" s="138"/>
      <c r="K979" s="138"/>
      <c r="L979" s="138"/>
      <c r="M979" s="138"/>
      <c r="N979" s="138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</row>
    <row r="980" spans="2:32" ht="19">
      <c r="B980" s="64"/>
      <c r="C980" s="64"/>
      <c r="D980" s="64"/>
      <c r="E980" s="64"/>
      <c r="F980" s="138"/>
      <c r="G980" s="138"/>
      <c r="H980" s="138"/>
      <c r="I980" s="138"/>
      <c r="J980" s="138"/>
      <c r="K980" s="138"/>
      <c r="L980" s="138"/>
      <c r="M980" s="138"/>
      <c r="N980" s="138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</row>
    <row r="981" spans="2:32" ht="19">
      <c r="B981" s="64"/>
      <c r="C981" s="64"/>
      <c r="D981" s="64"/>
      <c r="E981" s="64"/>
      <c r="F981" s="138"/>
      <c r="G981" s="138"/>
      <c r="H981" s="138"/>
      <c r="I981" s="138"/>
      <c r="J981" s="138"/>
      <c r="K981" s="138"/>
      <c r="L981" s="138"/>
      <c r="M981" s="138"/>
      <c r="N981" s="138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</row>
    <row r="982" spans="2:32" ht="19">
      <c r="B982" s="64"/>
      <c r="C982" s="64"/>
      <c r="D982" s="64"/>
      <c r="E982" s="64"/>
      <c r="F982" s="138"/>
      <c r="G982" s="138"/>
      <c r="H982" s="138"/>
      <c r="I982" s="138"/>
      <c r="J982" s="138"/>
      <c r="K982" s="138"/>
      <c r="L982" s="138"/>
      <c r="M982" s="138"/>
      <c r="N982" s="138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</row>
    <row r="983" spans="2:32" ht="19">
      <c r="B983" s="64"/>
      <c r="C983" s="64"/>
      <c r="D983" s="64"/>
      <c r="E983" s="64"/>
      <c r="F983" s="138"/>
      <c r="G983" s="138"/>
      <c r="H983" s="138"/>
      <c r="I983" s="138"/>
      <c r="J983" s="138"/>
      <c r="K983" s="138"/>
      <c r="L983" s="138"/>
      <c r="M983" s="138"/>
      <c r="N983" s="138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</row>
    <row r="984" spans="2:32" ht="19">
      <c r="B984" s="64"/>
      <c r="C984" s="64"/>
      <c r="D984" s="64"/>
      <c r="E984" s="64"/>
      <c r="F984" s="138"/>
      <c r="G984" s="138"/>
      <c r="H984" s="138"/>
      <c r="I984" s="138"/>
      <c r="J984" s="138"/>
      <c r="K984" s="138"/>
      <c r="L984" s="138"/>
      <c r="M984" s="138"/>
      <c r="N984" s="138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</row>
    <row r="985" spans="2:32" ht="19">
      <c r="B985" s="64"/>
      <c r="C985" s="64"/>
      <c r="D985" s="64"/>
      <c r="E985" s="64"/>
      <c r="F985" s="138"/>
      <c r="G985" s="138"/>
      <c r="H985" s="138"/>
      <c r="I985" s="138"/>
      <c r="J985" s="138"/>
      <c r="K985" s="138"/>
      <c r="L985" s="138"/>
      <c r="M985" s="138"/>
      <c r="N985" s="138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</row>
    <row r="986" spans="2:32" ht="19">
      <c r="B986" s="64"/>
      <c r="C986" s="64"/>
      <c r="D986" s="64"/>
      <c r="E986" s="64"/>
      <c r="F986" s="138"/>
      <c r="G986" s="138"/>
      <c r="H986" s="138"/>
      <c r="I986" s="138"/>
      <c r="J986" s="138"/>
      <c r="K986" s="138"/>
      <c r="L986" s="138"/>
      <c r="M986" s="138"/>
      <c r="N986" s="138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</row>
    <row r="987" spans="2:32" ht="19">
      <c r="B987" s="64"/>
      <c r="C987" s="64"/>
      <c r="D987" s="64"/>
      <c r="E987" s="64"/>
      <c r="F987" s="138"/>
      <c r="G987" s="138"/>
      <c r="H987" s="138"/>
      <c r="I987" s="138"/>
      <c r="J987" s="138"/>
      <c r="K987" s="138"/>
      <c r="L987" s="138"/>
      <c r="M987" s="138"/>
      <c r="N987" s="138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</row>
    <row r="988" spans="2:32" ht="19">
      <c r="B988" s="64"/>
      <c r="C988" s="64"/>
      <c r="D988" s="64"/>
      <c r="E988" s="64"/>
      <c r="F988" s="138"/>
      <c r="G988" s="138"/>
      <c r="H988" s="138"/>
      <c r="I988" s="138"/>
      <c r="J988" s="138"/>
      <c r="K988" s="138"/>
      <c r="L988" s="138"/>
      <c r="M988" s="138"/>
      <c r="N988" s="138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</row>
    <row r="989" spans="2:32" ht="19">
      <c r="B989" s="64"/>
      <c r="C989" s="64"/>
      <c r="D989" s="64"/>
      <c r="E989" s="64"/>
      <c r="F989" s="138"/>
      <c r="G989" s="138"/>
      <c r="H989" s="138"/>
      <c r="I989" s="138"/>
      <c r="J989" s="138"/>
      <c r="K989" s="138"/>
      <c r="L989" s="138"/>
      <c r="M989" s="138"/>
      <c r="N989" s="138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</row>
    <row r="990" spans="2:32" ht="19">
      <c r="B990" s="64"/>
      <c r="C990" s="64"/>
      <c r="D990" s="64"/>
      <c r="E990" s="64"/>
      <c r="F990" s="138"/>
      <c r="G990" s="138"/>
      <c r="H990" s="138"/>
      <c r="I990" s="138"/>
      <c r="J990" s="138"/>
      <c r="K990" s="138"/>
      <c r="L990" s="138"/>
      <c r="M990" s="138"/>
      <c r="N990" s="138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</row>
    <row r="991" spans="2:32" ht="19">
      <c r="B991" s="64"/>
      <c r="C991" s="64"/>
      <c r="D991" s="64"/>
      <c r="E991" s="64"/>
      <c r="F991" s="138"/>
      <c r="G991" s="138"/>
      <c r="H991" s="138"/>
      <c r="I991" s="138"/>
      <c r="J991" s="138"/>
      <c r="K991" s="138"/>
      <c r="L991" s="138"/>
      <c r="M991" s="138"/>
      <c r="N991" s="138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</row>
    <row r="992" spans="2:32" ht="19">
      <c r="B992" s="64"/>
      <c r="C992" s="64"/>
      <c r="D992" s="64"/>
      <c r="E992" s="64"/>
      <c r="F992" s="138"/>
      <c r="G992" s="138"/>
      <c r="H992" s="138"/>
      <c r="I992" s="138"/>
      <c r="J992" s="138"/>
      <c r="K992" s="138"/>
      <c r="L992" s="138"/>
      <c r="M992" s="138"/>
      <c r="N992" s="138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</row>
    <row r="993" spans="2:32" ht="19">
      <c r="B993" s="64"/>
      <c r="C993" s="64"/>
      <c r="D993" s="64"/>
      <c r="E993" s="64"/>
      <c r="F993" s="138"/>
      <c r="G993" s="138"/>
      <c r="H993" s="138"/>
      <c r="I993" s="138"/>
      <c r="J993" s="138"/>
      <c r="K993" s="138"/>
      <c r="L993" s="138"/>
      <c r="M993" s="138"/>
      <c r="N993" s="138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</row>
    <row r="994" spans="2:32" ht="19">
      <c r="B994" s="64"/>
      <c r="C994" s="64"/>
      <c r="D994" s="64"/>
      <c r="E994" s="64"/>
      <c r="F994" s="147"/>
      <c r="G994" s="138"/>
      <c r="H994" s="138"/>
      <c r="I994" s="138"/>
      <c r="J994" s="138"/>
      <c r="K994" s="138"/>
      <c r="L994" s="138"/>
      <c r="M994" s="138"/>
      <c r="N994" s="138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workbookViewId="0"/>
  </sheetViews>
  <sheetFormatPr baseColWidth="10" defaultColWidth="12.6640625" defaultRowHeight="15.75" customHeight="1"/>
  <cols>
    <col min="1" max="1" width="14.1640625" customWidth="1"/>
    <col min="8" max="8" width="14.83203125" customWidth="1"/>
    <col min="9" max="9" width="19.5" customWidth="1"/>
  </cols>
  <sheetData>
    <row r="1" spans="1:26" ht="17">
      <c r="A1" s="148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195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49" t="s">
        <v>196</v>
      </c>
      <c r="B4" s="1">
        <v>8.5000000000000006E-2</v>
      </c>
      <c r="C4" s="149" t="s">
        <v>197</v>
      </c>
      <c r="D4" s="1">
        <v>0.06</v>
      </c>
      <c r="E4" s="149"/>
      <c r="F4" s="14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49" t="s">
        <v>198</v>
      </c>
      <c r="B5" s="1">
        <v>0.7</v>
      </c>
      <c r="C5" s="149" t="s">
        <v>199</v>
      </c>
      <c r="D5" s="1">
        <v>0.8</v>
      </c>
      <c r="E5" s="149"/>
      <c r="F5" s="14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49"/>
      <c r="B6" s="149"/>
      <c r="C6" s="149"/>
      <c r="D6" s="149"/>
      <c r="E6" s="149"/>
      <c r="F6" s="149"/>
      <c r="G6" s="1"/>
      <c r="H6" s="1"/>
      <c r="I6" s="149" t="s">
        <v>200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49" t="s">
        <v>201</v>
      </c>
      <c r="B7" s="149" t="s">
        <v>202</v>
      </c>
      <c r="C7" s="149" t="s">
        <v>203</v>
      </c>
      <c r="D7" s="149" t="s">
        <v>204</v>
      </c>
      <c r="E7" s="149" t="s">
        <v>205</v>
      </c>
      <c r="F7" s="149" t="s">
        <v>206</v>
      </c>
      <c r="G7" s="149" t="s">
        <v>207</v>
      </c>
      <c r="H7" s="149" t="s">
        <v>208</v>
      </c>
      <c r="I7" s="149" t="s">
        <v>209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>
        <v>28269</v>
      </c>
      <c r="B8" s="1">
        <f>23*60+42</f>
        <v>1422</v>
      </c>
      <c r="C8" s="1">
        <v>884353</v>
      </c>
      <c r="D8" s="1">
        <v>754843</v>
      </c>
      <c r="E8" s="150">
        <f t="shared" ref="E8:E46" si="0">55/60</f>
        <v>0.91666666666666663</v>
      </c>
      <c r="F8" s="151">
        <f t="shared" ref="F8:F55" si="1">C8/B8/E8/$B$4/$B$5</f>
        <v>11402.436233411661</v>
      </c>
      <c r="G8" s="151">
        <f t="shared" ref="G8:G55" si="2">D8/B8/E8/$D$4/$D$5</f>
        <v>12064.361974172101</v>
      </c>
      <c r="H8" s="151">
        <f t="shared" ref="H8:H55" si="3">G8-(F8*$B$5)</f>
        <v>4082.656610783939</v>
      </c>
      <c r="I8" s="150">
        <f t="shared" ref="I8:I55" si="4">H8/F8</f>
        <v>0.35805125564489909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>
        <v>28270</v>
      </c>
      <c r="B9" s="1">
        <v>736</v>
      </c>
      <c r="C9" s="1">
        <v>485515</v>
      </c>
      <c r="D9" s="1">
        <v>403335</v>
      </c>
      <c r="E9" s="150">
        <f t="shared" si="0"/>
        <v>0.91666666666666663</v>
      </c>
      <c r="F9" s="151">
        <f t="shared" si="1"/>
        <v>12094.737104327896</v>
      </c>
      <c r="G9" s="151">
        <f t="shared" si="2"/>
        <v>12454.761610671936</v>
      </c>
      <c r="H9" s="151">
        <f t="shared" si="3"/>
        <v>3988.4456376424096</v>
      </c>
      <c r="I9" s="150">
        <f t="shared" si="4"/>
        <v>0.32976703860848799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>
        <v>28271</v>
      </c>
      <c r="B10" s="1">
        <v>807</v>
      </c>
      <c r="C10" s="1">
        <v>539157</v>
      </c>
      <c r="D10" s="1">
        <v>460254</v>
      </c>
      <c r="E10" s="150">
        <f t="shared" si="0"/>
        <v>0.91666666666666663</v>
      </c>
      <c r="F10" s="151">
        <f t="shared" si="1"/>
        <v>12249.357465189523</v>
      </c>
      <c r="G10" s="151">
        <f t="shared" si="2"/>
        <v>12961.980398783373</v>
      </c>
      <c r="H10" s="151">
        <f t="shared" si="3"/>
        <v>4387.4301731507076</v>
      </c>
      <c r="I10" s="150">
        <f t="shared" si="4"/>
        <v>0.35817635215716392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>
        <v>28272</v>
      </c>
      <c r="B11" s="1">
        <v>618</v>
      </c>
      <c r="C11" s="1">
        <v>402546</v>
      </c>
      <c r="D11" s="1">
        <v>323035</v>
      </c>
      <c r="E11" s="150">
        <f t="shared" si="0"/>
        <v>0.91666666666666663</v>
      </c>
      <c r="F11" s="151">
        <f t="shared" si="1"/>
        <v>11942.593100788417</v>
      </c>
      <c r="G11" s="151">
        <f t="shared" si="2"/>
        <v>11879.780817887615</v>
      </c>
      <c r="H11" s="151">
        <f t="shared" si="3"/>
        <v>3519.9656473357227</v>
      </c>
      <c r="I11" s="150">
        <f t="shared" si="4"/>
        <v>0.29474048204014791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>
        <v>28273</v>
      </c>
      <c r="B12" s="1">
        <v>674</v>
      </c>
      <c r="C12" s="1">
        <v>388097</v>
      </c>
      <c r="D12" s="1">
        <v>332117</v>
      </c>
      <c r="E12" s="150">
        <f t="shared" si="0"/>
        <v>0.91666666666666663</v>
      </c>
      <c r="F12" s="151">
        <f t="shared" si="1"/>
        <v>10557.278643855709</v>
      </c>
      <c r="G12" s="151">
        <f t="shared" si="2"/>
        <v>11198.98165632587</v>
      </c>
      <c r="H12" s="151">
        <f t="shared" si="3"/>
        <v>3808.8866056268744</v>
      </c>
      <c r="I12" s="150">
        <f t="shared" si="4"/>
        <v>0.36078299475818326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>
        <v>28274</v>
      </c>
      <c r="B13" s="1">
        <v>516</v>
      </c>
      <c r="C13" s="1">
        <v>292790</v>
      </c>
      <c r="D13" s="1">
        <v>253846</v>
      </c>
      <c r="E13" s="150">
        <f t="shared" si="0"/>
        <v>0.91666666666666663</v>
      </c>
      <c r="F13" s="151">
        <f t="shared" si="1"/>
        <v>10403.467941087642</v>
      </c>
      <c r="G13" s="151">
        <f t="shared" si="2"/>
        <v>11180.673009161383</v>
      </c>
      <c r="H13" s="151">
        <f t="shared" si="3"/>
        <v>3898.2454504000343</v>
      </c>
      <c r="I13" s="150">
        <f t="shared" si="4"/>
        <v>0.37470634527590885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>
        <v>28275</v>
      </c>
      <c r="B14" s="1">
        <v>581</v>
      </c>
      <c r="C14" s="1">
        <v>345672</v>
      </c>
      <c r="D14" s="1">
        <v>328072</v>
      </c>
      <c r="E14" s="150">
        <f t="shared" si="0"/>
        <v>0.91666666666666663</v>
      </c>
      <c r="F14" s="151">
        <f t="shared" si="1"/>
        <v>10908.365098503806</v>
      </c>
      <c r="G14" s="151">
        <f t="shared" si="2"/>
        <v>12833.359411672665</v>
      </c>
      <c r="H14" s="151">
        <f t="shared" si="3"/>
        <v>5197.5038427200016</v>
      </c>
      <c r="I14" s="150">
        <f t="shared" si="4"/>
        <v>0.47646955302521848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>
        <v>28276</v>
      </c>
      <c r="B15" s="1">
        <v>900</v>
      </c>
      <c r="C15" s="1">
        <v>534228</v>
      </c>
      <c r="D15" s="1">
        <v>473740</v>
      </c>
      <c r="E15" s="150">
        <f t="shared" si="0"/>
        <v>0.91666666666666663</v>
      </c>
      <c r="F15" s="151">
        <f t="shared" si="1"/>
        <v>10883.177998472118</v>
      </c>
      <c r="G15" s="151">
        <f t="shared" si="2"/>
        <v>11963.131313131313</v>
      </c>
      <c r="H15" s="151">
        <f t="shared" si="3"/>
        <v>4344.9067142008307</v>
      </c>
      <c r="I15" s="150">
        <f t="shared" si="4"/>
        <v>0.39923142990134031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>
        <v>28280</v>
      </c>
      <c r="B16" s="1">
        <v>300</v>
      </c>
      <c r="C16" s="1">
        <v>2529</v>
      </c>
      <c r="D16" s="1">
        <v>11874</v>
      </c>
      <c r="E16" s="150">
        <f t="shared" si="0"/>
        <v>0.91666666666666663</v>
      </c>
      <c r="F16" s="151">
        <f t="shared" si="1"/>
        <v>154.56073338426279</v>
      </c>
      <c r="G16" s="151">
        <f t="shared" si="2"/>
        <v>899.54545454545462</v>
      </c>
      <c r="H16" s="151">
        <f t="shared" si="3"/>
        <v>791.35294117647072</v>
      </c>
      <c r="I16" s="150">
        <f t="shared" si="4"/>
        <v>5.1200128509292222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>
        <v>28281</v>
      </c>
      <c r="B17" s="1">
        <v>1137</v>
      </c>
      <c r="C17" s="1">
        <v>334371</v>
      </c>
      <c r="D17" s="1">
        <v>292386</v>
      </c>
      <c r="E17" s="150">
        <f t="shared" si="0"/>
        <v>0.91666666666666663</v>
      </c>
      <c r="F17" s="151">
        <f t="shared" si="1"/>
        <v>5391.8739959404247</v>
      </c>
      <c r="G17" s="151">
        <f t="shared" si="2"/>
        <v>5844.4471096186135</v>
      </c>
      <c r="H17" s="151">
        <f t="shared" si="3"/>
        <v>2070.1353124603165</v>
      </c>
      <c r="I17" s="150">
        <f t="shared" si="4"/>
        <v>0.3839361442828475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>
        <v>28282</v>
      </c>
      <c r="B18" s="1">
        <v>3600</v>
      </c>
      <c r="C18" s="1">
        <v>1330658</v>
      </c>
      <c r="D18" s="1">
        <v>1030272</v>
      </c>
      <c r="E18" s="150">
        <f t="shared" si="0"/>
        <v>0.91666666666666663</v>
      </c>
      <c r="F18" s="151">
        <f t="shared" si="1"/>
        <v>6776.9696969696979</v>
      </c>
      <c r="G18" s="151">
        <f t="shared" si="2"/>
        <v>6504.2424242424231</v>
      </c>
      <c r="H18" s="151">
        <f t="shared" si="3"/>
        <v>1760.3636363636351</v>
      </c>
      <c r="I18" s="150">
        <f t="shared" si="4"/>
        <v>0.25975675192273273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>
        <v>28283</v>
      </c>
      <c r="B19" s="1">
        <v>3601</v>
      </c>
      <c r="C19" s="1">
        <v>1421691</v>
      </c>
      <c r="D19" s="1">
        <v>1126972</v>
      </c>
      <c r="E19" s="150">
        <f t="shared" si="0"/>
        <v>0.91666666666666663</v>
      </c>
      <c r="F19" s="151">
        <f t="shared" si="1"/>
        <v>7238.585156614462</v>
      </c>
      <c r="G19" s="151">
        <f t="shared" si="2"/>
        <v>7112.746459316857</v>
      </c>
      <c r="H19" s="151">
        <f t="shared" si="3"/>
        <v>2045.7368496867339</v>
      </c>
      <c r="I19" s="150">
        <f t="shared" si="4"/>
        <v>0.28261556718958869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>
        <v>28284</v>
      </c>
      <c r="B20" s="1">
        <v>3600</v>
      </c>
      <c r="C20" s="1">
        <v>1424592</v>
      </c>
      <c r="D20" s="1">
        <v>1108675</v>
      </c>
      <c r="E20" s="150">
        <f t="shared" si="0"/>
        <v>0.91666666666666663</v>
      </c>
      <c r="F20" s="151">
        <f t="shared" si="1"/>
        <v>7255.3705118411008</v>
      </c>
      <c r="G20" s="151">
        <f t="shared" si="2"/>
        <v>6999.2108585858587</v>
      </c>
      <c r="H20" s="151">
        <f t="shared" si="3"/>
        <v>1920.4515002970884</v>
      </c>
      <c r="I20" s="150">
        <f t="shared" si="4"/>
        <v>0.26469378747271727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>
        <v>28285</v>
      </c>
      <c r="B21" s="1">
        <v>3600</v>
      </c>
      <c r="C21" s="1">
        <v>1466137</v>
      </c>
      <c r="D21" s="1">
        <v>1156847</v>
      </c>
      <c r="E21" s="150">
        <f t="shared" si="0"/>
        <v>0.91666666666666663</v>
      </c>
      <c r="F21" s="151">
        <f t="shared" si="1"/>
        <v>7466.9569646040245</v>
      </c>
      <c r="G21" s="151">
        <f t="shared" si="2"/>
        <v>7303.3270202020203</v>
      </c>
      <c r="H21" s="151">
        <f t="shared" si="3"/>
        <v>2076.4571449792038</v>
      </c>
      <c r="I21" s="150">
        <f t="shared" si="4"/>
        <v>0.27808612729688059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>
        <v>28286</v>
      </c>
      <c r="B22" s="1">
        <v>3600</v>
      </c>
      <c r="C22" s="1">
        <v>1445517</v>
      </c>
      <c r="D22" s="1">
        <v>1235141</v>
      </c>
      <c r="E22" s="150">
        <f t="shared" si="0"/>
        <v>0.91666666666666663</v>
      </c>
      <c r="F22" s="151">
        <f t="shared" si="1"/>
        <v>7361.9404125286483</v>
      </c>
      <c r="G22" s="151">
        <f t="shared" si="2"/>
        <v>7797.6073232323242</v>
      </c>
      <c r="H22" s="151">
        <f t="shared" si="3"/>
        <v>2644.2490344622711</v>
      </c>
      <c r="I22" s="150">
        <f t="shared" si="4"/>
        <v>0.35917827179940942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>
        <v>28287</v>
      </c>
      <c r="B23" s="1">
        <f>35*60</f>
        <v>2100</v>
      </c>
      <c r="C23" s="1">
        <v>822032.65</v>
      </c>
      <c r="D23" s="1">
        <v>669884.73</v>
      </c>
      <c r="E23" s="150">
        <f t="shared" si="0"/>
        <v>0.91666666666666663</v>
      </c>
      <c r="F23" s="151">
        <f t="shared" si="1"/>
        <v>7176.9739168394626</v>
      </c>
      <c r="G23" s="151">
        <f t="shared" si="2"/>
        <v>7249.834740259741</v>
      </c>
      <c r="H23" s="151">
        <f t="shared" si="3"/>
        <v>2225.9529984721175</v>
      </c>
      <c r="I23" s="150">
        <f t="shared" si="4"/>
        <v>0.31015202566771549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>
        <v>28288</v>
      </c>
      <c r="B24" s="1">
        <f>11*60</f>
        <v>660</v>
      </c>
      <c r="C24" s="1">
        <v>236048.15</v>
      </c>
      <c r="D24" s="1">
        <v>196911.15</v>
      </c>
      <c r="E24" s="150">
        <f t="shared" si="0"/>
        <v>0.91666666666666663</v>
      </c>
      <c r="F24" s="151">
        <f t="shared" si="1"/>
        <v>6557.3484269740948</v>
      </c>
      <c r="G24" s="151">
        <f t="shared" si="2"/>
        <v>6780.6869834710733</v>
      </c>
      <c r="H24" s="151">
        <f t="shared" si="3"/>
        <v>2190.543084589207</v>
      </c>
      <c r="I24" s="150">
        <f t="shared" si="4"/>
        <v>0.33405927853067258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>
        <v>28290</v>
      </c>
      <c r="B25" s="1">
        <f>8*60</f>
        <v>480</v>
      </c>
      <c r="C25" s="1">
        <v>187497.36</v>
      </c>
      <c r="D25" s="1">
        <v>154456.95999999999</v>
      </c>
      <c r="E25" s="150">
        <f t="shared" si="0"/>
        <v>0.91666666666666663</v>
      </c>
      <c r="F25" s="151">
        <f t="shared" si="1"/>
        <v>7161.8548510313203</v>
      </c>
      <c r="G25" s="151">
        <f t="shared" si="2"/>
        <v>7313.30303030303</v>
      </c>
      <c r="H25" s="151">
        <f t="shared" si="3"/>
        <v>2300.0046345811061</v>
      </c>
      <c r="I25" s="150">
        <f t="shared" si="4"/>
        <v>0.32114650218719543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>
        <v>28292</v>
      </c>
      <c r="B26" s="1">
        <f t="shared" ref="B26:B28" si="5">14*60</f>
        <v>840</v>
      </c>
      <c r="C26" s="1">
        <v>326939.24</v>
      </c>
      <c r="D26" s="1">
        <v>274685.39</v>
      </c>
      <c r="E26" s="150">
        <f t="shared" si="0"/>
        <v>0.91666666666666663</v>
      </c>
      <c r="F26" s="151">
        <f t="shared" si="1"/>
        <v>7136.0742115027824</v>
      </c>
      <c r="G26" s="151">
        <f t="shared" si="2"/>
        <v>7431.9640151515159</v>
      </c>
      <c r="H26" s="151">
        <f t="shared" si="3"/>
        <v>2436.7120670995682</v>
      </c>
      <c r="I26" s="150">
        <f t="shared" si="4"/>
        <v>0.34146394710578859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>
        <v>28293</v>
      </c>
      <c r="B27" s="1">
        <f t="shared" si="5"/>
        <v>840</v>
      </c>
      <c r="C27" s="1">
        <v>317945.05</v>
      </c>
      <c r="D27" s="1">
        <v>270833.43</v>
      </c>
      <c r="E27" s="150">
        <f t="shared" si="0"/>
        <v>0.91666666666666663</v>
      </c>
      <c r="F27" s="151">
        <f t="shared" si="1"/>
        <v>6939.7588126159553</v>
      </c>
      <c r="G27" s="151">
        <f t="shared" si="2"/>
        <v>7327.7443181818189</v>
      </c>
      <c r="H27" s="151">
        <f t="shared" si="3"/>
        <v>2469.9131493506502</v>
      </c>
      <c r="I27" s="150">
        <f t="shared" si="4"/>
        <v>0.35590763541530224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>
        <v>28294</v>
      </c>
      <c r="B28" s="1">
        <f t="shared" si="5"/>
        <v>840</v>
      </c>
      <c r="C28" s="1">
        <v>350347.78</v>
      </c>
      <c r="D28" s="1">
        <v>293760.68</v>
      </c>
      <c r="E28" s="150">
        <f t="shared" si="0"/>
        <v>0.91666666666666663</v>
      </c>
      <c r="F28" s="151">
        <f t="shared" si="1"/>
        <v>7647.0103677834768</v>
      </c>
      <c r="G28" s="151">
        <f t="shared" si="2"/>
        <v>7948.0703463203463</v>
      </c>
      <c r="H28" s="151">
        <f t="shared" si="3"/>
        <v>2595.1630888719128</v>
      </c>
      <c r="I28" s="150">
        <f t="shared" si="4"/>
        <v>0.33936963127514808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>
        <v>28296</v>
      </c>
      <c r="B29" s="1">
        <v>3600</v>
      </c>
      <c r="C29" s="1">
        <v>1334140.5900000001</v>
      </c>
      <c r="D29" s="1">
        <v>1139869.79</v>
      </c>
      <c r="E29" s="150">
        <f t="shared" si="0"/>
        <v>0.91666666666666663</v>
      </c>
      <c r="F29" s="151">
        <f t="shared" si="1"/>
        <v>6794.7063407181058</v>
      </c>
      <c r="G29" s="151">
        <f t="shared" si="2"/>
        <v>7196.1476641414147</v>
      </c>
      <c r="H29" s="151">
        <f t="shared" si="3"/>
        <v>2439.8532256387407</v>
      </c>
      <c r="I29" s="150">
        <f t="shared" si="4"/>
        <v>0.35908148245018667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>
        <v>28297</v>
      </c>
      <c r="B30" s="1">
        <v>3600</v>
      </c>
      <c r="C30" s="1">
        <v>1327802.06</v>
      </c>
      <c r="D30" s="1">
        <v>1196818.31</v>
      </c>
      <c r="E30" s="150">
        <f t="shared" si="0"/>
        <v>0.91666666666666663</v>
      </c>
      <c r="F30" s="151">
        <f t="shared" si="1"/>
        <v>6762.4245480010195</v>
      </c>
      <c r="G30" s="151">
        <f t="shared" si="2"/>
        <v>7555.6711489898998</v>
      </c>
      <c r="H30" s="151">
        <f t="shared" si="3"/>
        <v>2821.9739653891866</v>
      </c>
      <c r="I30" s="150">
        <f t="shared" si="4"/>
        <v>0.41730210006163621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>
        <v>28298</v>
      </c>
      <c r="B31" s="1">
        <f>3600+21</f>
        <v>3621</v>
      </c>
      <c r="C31" s="1">
        <v>1308199.23</v>
      </c>
      <c r="D31" s="1">
        <v>1265746.48</v>
      </c>
      <c r="E31" s="150">
        <f t="shared" si="0"/>
        <v>0.91666666666666663</v>
      </c>
      <c r="F31" s="151">
        <f t="shared" si="1"/>
        <v>6623.9486874059712</v>
      </c>
      <c r="G31" s="151">
        <f t="shared" si="2"/>
        <v>7944.4809319374353</v>
      </c>
      <c r="H31" s="151">
        <f t="shared" si="3"/>
        <v>3307.716850753256</v>
      </c>
      <c r="I31" s="150">
        <f t="shared" si="4"/>
        <v>0.49935725755879962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>
        <v>28299</v>
      </c>
      <c r="B32" s="1">
        <v>3600</v>
      </c>
      <c r="C32" s="1">
        <v>1225618.51</v>
      </c>
      <c r="D32" s="1">
        <v>1278667.32</v>
      </c>
      <c r="E32" s="150">
        <f t="shared" si="0"/>
        <v>0.91666666666666663</v>
      </c>
      <c r="F32" s="151">
        <f t="shared" si="1"/>
        <v>6242.009218232748</v>
      </c>
      <c r="G32" s="151">
        <f t="shared" si="2"/>
        <v>8072.3946969696972</v>
      </c>
      <c r="H32" s="151">
        <f t="shared" si="3"/>
        <v>3702.9882442067737</v>
      </c>
      <c r="I32" s="150">
        <f t="shared" si="4"/>
        <v>0.59323658692948422</v>
      </c>
      <c r="J32" s="1"/>
      <c r="K32" s="1" t="s">
        <v>210</v>
      </c>
      <c r="L32" s="1"/>
      <c r="M32" s="1" t="s">
        <v>211</v>
      </c>
      <c r="N32" s="1" t="s">
        <v>212</v>
      </c>
      <c r="O32" s="1" t="s">
        <v>213</v>
      </c>
      <c r="P32" s="1" t="s">
        <v>214</v>
      </c>
      <c r="Q32" s="1" t="s">
        <v>215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>
        <v>28300</v>
      </c>
      <c r="B33" s="1">
        <v>3600</v>
      </c>
      <c r="C33" s="1">
        <v>1204722</v>
      </c>
      <c r="D33" s="1">
        <v>1456080</v>
      </c>
      <c r="E33" s="150">
        <f t="shared" si="0"/>
        <v>0.91666666666666663</v>
      </c>
      <c r="F33" s="151">
        <f t="shared" si="1"/>
        <v>6135.5844155844161</v>
      </c>
      <c r="G33" s="151">
        <f t="shared" si="2"/>
        <v>9192.424242424242</v>
      </c>
      <c r="H33" s="151">
        <f t="shared" si="3"/>
        <v>4897.515151515151</v>
      </c>
      <c r="I33" s="150">
        <f t="shared" si="4"/>
        <v>0.7982149408743261</v>
      </c>
      <c r="J33" s="1" t="s">
        <v>216</v>
      </c>
      <c r="K33" s="1">
        <v>511</v>
      </c>
      <c r="L33" s="1"/>
      <c r="M33" s="1">
        <v>393</v>
      </c>
      <c r="N33" s="1">
        <v>409</v>
      </c>
      <c r="O33" s="1">
        <v>398</v>
      </c>
      <c r="P33" s="1">
        <v>403</v>
      </c>
      <c r="Q33" s="1">
        <v>411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>
        <v>28301</v>
      </c>
      <c r="B34" s="1">
        <v>3325</v>
      </c>
      <c r="C34" s="1">
        <v>1085843.5900000001</v>
      </c>
      <c r="D34" s="1">
        <v>1405391.94</v>
      </c>
      <c r="E34" s="150">
        <f t="shared" si="0"/>
        <v>0.91666666666666663</v>
      </c>
      <c r="F34" s="151">
        <f t="shared" si="1"/>
        <v>5987.523314014602</v>
      </c>
      <c r="G34" s="151">
        <f t="shared" si="2"/>
        <v>9606.2333561175674</v>
      </c>
      <c r="H34" s="151">
        <f t="shared" si="3"/>
        <v>5414.9670363073465</v>
      </c>
      <c r="I34" s="150">
        <f t="shared" si="4"/>
        <v>0.90437510675455568</v>
      </c>
      <c r="J34" s="1" t="s">
        <v>217</v>
      </c>
      <c r="K34" s="1">
        <v>1633</v>
      </c>
      <c r="L34" s="1"/>
      <c r="M34" s="1">
        <v>1259</v>
      </c>
      <c r="N34" s="1">
        <v>1309</v>
      </c>
      <c r="O34" s="1">
        <v>1273</v>
      </c>
      <c r="P34" s="1">
        <v>1289</v>
      </c>
      <c r="Q34" s="1">
        <v>1317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>
        <v>28302</v>
      </c>
      <c r="B35" s="1">
        <v>1794</v>
      </c>
      <c r="C35" s="1">
        <v>542938.92000000004</v>
      </c>
      <c r="D35" s="1">
        <v>873297.67</v>
      </c>
      <c r="E35" s="150">
        <f t="shared" si="0"/>
        <v>0.91666666666666663</v>
      </c>
      <c r="F35" s="151">
        <f t="shared" si="1"/>
        <v>5548.8135394017745</v>
      </c>
      <c r="G35" s="151">
        <f t="shared" si="2"/>
        <v>11063.363611026656</v>
      </c>
      <c r="H35" s="151">
        <f t="shared" si="3"/>
        <v>7179.1941334454141</v>
      </c>
      <c r="I35" s="150">
        <f t="shared" si="4"/>
        <v>1.2938250821488972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>
        <v>28304</v>
      </c>
      <c r="B36" s="1">
        <v>420</v>
      </c>
      <c r="C36" s="1">
        <v>139053</v>
      </c>
      <c r="D36" s="1">
        <v>131856</v>
      </c>
      <c r="E36" s="150">
        <f t="shared" si="0"/>
        <v>0.91666666666666663</v>
      </c>
      <c r="F36" s="151">
        <f t="shared" si="1"/>
        <v>6070.1953508676206</v>
      </c>
      <c r="G36" s="151">
        <f t="shared" si="2"/>
        <v>7135.0649350649346</v>
      </c>
      <c r="H36" s="151">
        <f t="shared" si="3"/>
        <v>2885.9281894576006</v>
      </c>
      <c r="I36" s="150">
        <f t="shared" si="4"/>
        <v>0.47542591673678364</v>
      </c>
      <c r="J36" s="1"/>
      <c r="K36" s="1"/>
      <c r="L36" s="1">
        <v>28326</v>
      </c>
      <c r="M36" s="152">
        <f t="shared" ref="M36:Q36" si="6">($K$34-$K$33)/(M34-M33)</f>
        <v>1.2956120092378753</v>
      </c>
      <c r="N36" s="152">
        <f t="shared" si="6"/>
        <v>1.2466666666666666</v>
      </c>
      <c r="O36" s="152">
        <f t="shared" si="6"/>
        <v>1.2822857142857143</v>
      </c>
      <c r="P36" s="152">
        <f t="shared" si="6"/>
        <v>1.2663656884875847</v>
      </c>
      <c r="Q36" s="152">
        <f t="shared" si="6"/>
        <v>1.2384105960264902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>
        <v>28306</v>
      </c>
      <c r="B37" s="1">
        <v>361</v>
      </c>
      <c r="C37" s="1">
        <v>103406.2</v>
      </c>
      <c r="D37" s="1">
        <v>98448.38</v>
      </c>
      <c r="E37" s="150">
        <f t="shared" si="0"/>
        <v>0.91666666666666663</v>
      </c>
      <c r="F37" s="151">
        <f t="shared" si="1"/>
        <v>5251.8337780843904</v>
      </c>
      <c r="G37" s="151">
        <f t="shared" si="2"/>
        <v>6197.9589524049352</v>
      </c>
      <c r="H37" s="151">
        <f t="shared" si="3"/>
        <v>2521.675307745862</v>
      </c>
      <c r="I37" s="150">
        <f t="shared" si="4"/>
        <v>0.48015139364628645</v>
      </c>
      <c r="J37" s="1"/>
      <c r="K37" s="1"/>
      <c r="L37" s="1" t="s">
        <v>218</v>
      </c>
      <c r="M37" s="152">
        <f t="shared" ref="M37:Q37" si="7">$K$34-M36*M34</f>
        <v>1.8244803695149585</v>
      </c>
      <c r="N37" s="152">
        <f t="shared" si="7"/>
        <v>1.1133333333334576</v>
      </c>
      <c r="O37" s="152">
        <f t="shared" si="7"/>
        <v>0.65028571428570103</v>
      </c>
      <c r="P37" s="152">
        <f t="shared" si="7"/>
        <v>0.65462753950328079</v>
      </c>
      <c r="Q37" s="152">
        <f t="shared" si="7"/>
        <v>2.0132450331125256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>
        <v>28307</v>
      </c>
      <c r="B38" s="1">
        <f>42*60</f>
        <v>2520</v>
      </c>
      <c r="C38" s="1">
        <v>737674</v>
      </c>
      <c r="D38" s="1">
        <v>777950</v>
      </c>
      <c r="E38" s="150">
        <f t="shared" si="0"/>
        <v>0.91666666666666663</v>
      </c>
      <c r="F38" s="151">
        <f t="shared" si="1"/>
        <v>5367.0486376368726</v>
      </c>
      <c r="G38" s="151">
        <f t="shared" si="2"/>
        <v>7016.1435786435786</v>
      </c>
      <c r="H38" s="151">
        <f t="shared" si="3"/>
        <v>3259.209532297768</v>
      </c>
      <c r="I38" s="150">
        <f t="shared" si="4"/>
        <v>0.60726290226667434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>
        <v>28308</v>
      </c>
      <c r="B39" s="1">
        <v>2115</v>
      </c>
      <c r="C39" s="1">
        <v>592436.38</v>
      </c>
      <c r="D39" s="1">
        <v>751967.41</v>
      </c>
      <c r="E39" s="150">
        <f t="shared" si="0"/>
        <v>0.91666666666666663</v>
      </c>
      <c r="F39" s="151">
        <f t="shared" si="1"/>
        <v>5135.7389810856648</v>
      </c>
      <c r="G39" s="151">
        <f t="shared" si="2"/>
        <v>8080.4578766387294</v>
      </c>
      <c r="H39" s="151">
        <f t="shared" si="3"/>
        <v>4485.4405898787645</v>
      </c>
      <c r="I39" s="150">
        <f t="shared" si="4"/>
        <v>0.87337783450407536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>
        <v>28309</v>
      </c>
      <c r="B40" s="1">
        <v>3408</v>
      </c>
      <c r="C40" s="1">
        <v>937718.35</v>
      </c>
      <c r="D40" s="1">
        <v>1603410.54</v>
      </c>
      <c r="E40" s="150">
        <f t="shared" si="0"/>
        <v>0.91666666666666663</v>
      </c>
      <c r="F40" s="151">
        <f t="shared" si="1"/>
        <v>5044.8054637988353</v>
      </c>
      <c r="G40" s="151">
        <f t="shared" si="2"/>
        <v>10692.82530409731</v>
      </c>
      <c r="H40" s="151">
        <f t="shared" si="3"/>
        <v>7161.4614794381259</v>
      </c>
      <c r="I40" s="150">
        <f t="shared" si="4"/>
        <v>1.4195713850272846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>
        <v>28310</v>
      </c>
      <c r="B41" s="1">
        <v>1186</v>
      </c>
      <c r="C41" s="1">
        <v>335649.09</v>
      </c>
      <c r="D41" s="1">
        <v>646427.72</v>
      </c>
      <c r="E41" s="150">
        <f t="shared" si="0"/>
        <v>0.91666666666666663</v>
      </c>
      <c r="F41" s="151">
        <f t="shared" si="1"/>
        <v>5188.8651017666007</v>
      </c>
      <c r="G41" s="151">
        <f t="shared" si="2"/>
        <v>12387.469722520313</v>
      </c>
      <c r="H41" s="151">
        <f t="shared" si="3"/>
        <v>8755.2641512836926</v>
      </c>
      <c r="I41" s="150">
        <f t="shared" si="4"/>
        <v>1.687317742814874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>
        <v>28311</v>
      </c>
      <c r="B42" s="1">
        <v>2003</v>
      </c>
      <c r="C42" s="1">
        <v>506959.64</v>
      </c>
      <c r="D42" s="1">
        <v>1476601.31</v>
      </c>
      <c r="E42" s="150">
        <f t="shared" si="0"/>
        <v>0.91666666666666663</v>
      </c>
      <c r="F42" s="151">
        <f t="shared" si="1"/>
        <v>4640.492035056659</v>
      </c>
      <c r="G42" s="151">
        <f t="shared" si="2"/>
        <v>16754.428697862295</v>
      </c>
      <c r="H42" s="151">
        <f t="shared" si="3"/>
        <v>13506.084273322635</v>
      </c>
      <c r="I42" s="150">
        <f t="shared" si="4"/>
        <v>2.9104853906203783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>
        <v>28318</v>
      </c>
      <c r="B43" s="1">
        <f>45*60</f>
        <v>2700</v>
      </c>
      <c r="C43" s="1">
        <v>743950</v>
      </c>
      <c r="D43" s="1">
        <v>809640</v>
      </c>
      <c r="E43" s="150">
        <f t="shared" si="0"/>
        <v>0.91666666666666663</v>
      </c>
      <c r="F43" s="151">
        <f t="shared" si="1"/>
        <v>5051.8631695102276</v>
      </c>
      <c r="G43" s="151">
        <f t="shared" si="2"/>
        <v>6815.151515151515</v>
      </c>
      <c r="H43" s="151">
        <f t="shared" si="3"/>
        <v>3278.8472964943558</v>
      </c>
      <c r="I43" s="150">
        <f t="shared" si="4"/>
        <v>0.64903723368505961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>
        <v>28319</v>
      </c>
      <c r="B44" s="1">
        <f>12*60</f>
        <v>720</v>
      </c>
      <c r="C44" s="1">
        <v>180420.25</v>
      </c>
      <c r="D44" s="1">
        <v>206200.17</v>
      </c>
      <c r="E44" s="150">
        <f t="shared" si="0"/>
        <v>0.91666666666666663</v>
      </c>
      <c r="F44" s="151">
        <f t="shared" si="1"/>
        <v>4594.3531958237845</v>
      </c>
      <c r="G44" s="151">
        <f t="shared" si="2"/>
        <v>6508.8437500000009</v>
      </c>
      <c r="H44" s="151">
        <f t="shared" si="3"/>
        <v>3292.7965129233521</v>
      </c>
      <c r="I44" s="150">
        <f t="shared" si="4"/>
        <v>0.71670513183802831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>
        <v>28320</v>
      </c>
      <c r="B45" s="1">
        <f>48*60</f>
        <v>2880</v>
      </c>
      <c r="C45" s="1">
        <v>764779.28</v>
      </c>
      <c r="D45" s="1">
        <v>1108144.27</v>
      </c>
      <c r="E45" s="150">
        <f t="shared" si="0"/>
        <v>0.91666666666666663</v>
      </c>
      <c r="F45" s="151">
        <f t="shared" si="1"/>
        <v>4868.7247262541387</v>
      </c>
      <c r="G45" s="151">
        <f t="shared" si="2"/>
        <v>8744.8253630050494</v>
      </c>
      <c r="H45" s="151">
        <f t="shared" si="3"/>
        <v>5336.718054627152</v>
      </c>
      <c r="I45" s="150">
        <f t="shared" si="4"/>
        <v>1.0961223635933663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>
        <v>28325</v>
      </c>
      <c r="B46" s="1">
        <f>60*9</f>
        <v>540</v>
      </c>
      <c r="C46" s="1">
        <v>128258.35</v>
      </c>
      <c r="D46" s="1">
        <v>123889.4</v>
      </c>
      <c r="E46" s="150">
        <f t="shared" si="0"/>
        <v>0.91666666666666663</v>
      </c>
      <c r="F46" s="151">
        <f t="shared" si="1"/>
        <v>4354.7525676937448</v>
      </c>
      <c r="G46" s="151">
        <f t="shared" si="2"/>
        <v>5214.2003367003354</v>
      </c>
      <c r="H46" s="151">
        <f t="shared" si="3"/>
        <v>2165.873539314714</v>
      </c>
      <c r="I46" s="150">
        <f t="shared" si="4"/>
        <v>0.49735857678401918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>
        <v>28326</v>
      </c>
      <c r="B47" s="1">
        <f>28*60+30</f>
        <v>1710</v>
      </c>
      <c r="C47" s="1">
        <v>378039.85</v>
      </c>
      <c r="D47" s="1">
        <v>454819.57</v>
      </c>
      <c r="E47" s="1">
        <v>0.91700000000000004</v>
      </c>
      <c r="F47" s="151">
        <f t="shared" si="1"/>
        <v>4051.8668964840517</v>
      </c>
      <c r="G47" s="151">
        <f t="shared" si="2"/>
        <v>6042.7198456276401</v>
      </c>
      <c r="H47" s="151">
        <f t="shared" si="3"/>
        <v>3206.4130180888042</v>
      </c>
      <c r="I47" s="150">
        <f t="shared" si="4"/>
        <v>0.79134213931635367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>
        <v>28327</v>
      </c>
      <c r="B48" s="1">
        <f>12*60+35</f>
        <v>755</v>
      </c>
      <c r="C48" s="1">
        <v>150775.24</v>
      </c>
      <c r="D48" s="1">
        <v>157012.48000000001</v>
      </c>
      <c r="E48" s="1">
        <v>0.91700000000000004</v>
      </c>
      <c r="F48" s="151">
        <f t="shared" si="1"/>
        <v>3660.1322294248066</v>
      </c>
      <c r="G48" s="151">
        <f t="shared" si="2"/>
        <v>4724.7262283913615</v>
      </c>
      <c r="H48" s="151">
        <f t="shared" si="3"/>
        <v>2162.6336677939971</v>
      </c>
      <c r="I48" s="150">
        <f t="shared" si="4"/>
        <v>0.59086216896974164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>
        <v>28328</v>
      </c>
      <c r="B49" s="1">
        <f>12*60+27</f>
        <v>747</v>
      </c>
      <c r="C49" s="1">
        <v>121166.6</v>
      </c>
      <c r="D49" s="1">
        <v>143155.51999999999</v>
      </c>
      <c r="E49" s="1">
        <v>0.91700000000000004</v>
      </c>
      <c r="F49" s="151">
        <f t="shared" si="1"/>
        <v>2972.8706835749417</v>
      </c>
      <c r="G49" s="151">
        <f t="shared" si="2"/>
        <v>4353.8847015348438</v>
      </c>
      <c r="H49" s="151">
        <f t="shared" si="3"/>
        <v>2272.8752230323848</v>
      </c>
      <c r="I49" s="150">
        <f t="shared" si="4"/>
        <v>0.76453888007641246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>
        <v>28329</v>
      </c>
      <c r="B50" s="1">
        <f>13*60+34</f>
        <v>814</v>
      </c>
      <c r="C50" s="1">
        <v>147490.34</v>
      </c>
      <c r="D50" s="1">
        <v>172771.93</v>
      </c>
      <c r="E50" s="1">
        <v>0.91700000000000004</v>
      </c>
      <c r="F50" s="151">
        <f t="shared" si="1"/>
        <v>3320.8776130066781</v>
      </c>
      <c r="G50" s="151">
        <f t="shared" si="2"/>
        <v>4822.1221432099292</v>
      </c>
      <c r="H50" s="151">
        <f t="shared" si="3"/>
        <v>2497.5078141052545</v>
      </c>
      <c r="I50" s="150">
        <f t="shared" si="4"/>
        <v>0.75206258861314812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>
        <v>28330</v>
      </c>
      <c r="B51" s="1">
        <f>12*60+24</f>
        <v>744</v>
      </c>
      <c r="C51" s="1">
        <v>128995.79</v>
      </c>
      <c r="D51" s="1">
        <v>132673.82</v>
      </c>
      <c r="E51" s="1">
        <v>0.91700000000000004</v>
      </c>
      <c r="F51" s="151">
        <f t="shared" si="1"/>
        <v>3177.7249190737612</v>
      </c>
      <c r="G51" s="151">
        <f t="shared" si="2"/>
        <v>4051.3682952044815</v>
      </c>
      <c r="H51" s="151">
        <f t="shared" si="3"/>
        <v>1826.9608518528489</v>
      </c>
      <c r="I51" s="150">
        <f t="shared" si="4"/>
        <v>0.57492731384230988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>
        <v>28331</v>
      </c>
      <c r="B52" s="1">
        <f>22*60+38</f>
        <v>1358</v>
      </c>
      <c r="C52" s="1">
        <v>228899.08</v>
      </c>
      <c r="D52" s="1">
        <v>299361.26</v>
      </c>
      <c r="E52" s="1">
        <v>0.91700000000000004</v>
      </c>
      <c r="F52" s="151">
        <f t="shared" si="1"/>
        <v>3089.2850006701574</v>
      </c>
      <c r="G52" s="151">
        <f t="shared" si="2"/>
        <v>5008.2414133513639</v>
      </c>
      <c r="H52" s="151">
        <f t="shared" si="3"/>
        <v>2845.7419128822539</v>
      </c>
      <c r="I52" s="150">
        <f t="shared" si="4"/>
        <v>0.92116522504881493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>
        <v>28332</v>
      </c>
      <c r="B53" s="1">
        <f>11*60+6</f>
        <v>666</v>
      </c>
      <c r="C53" s="1">
        <v>126210.87</v>
      </c>
      <c r="D53" s="1">
        <v>142163.85</v>
      </c>
      <c r="E53" s="1">
        <v>0.91700000000000004</v>
      </c>
      <c r="F53" s="151">
        <f t="shared" si="1"/>
        <v>3473.2514833868354</v>
      </c>
      <c r="G53" s="151">
        <f t="shared" si="2"/>
        <v>4849.5827479606096</v>
      </c>
      <c r="H53" s="151">
        <f t="shared" si="3"/>
        <v>2418.306709589825</v>
      </c>
      <c r="I53" s="150">
        <f t="shared" si="4"/>
        <v>0.69626594018803578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>
        <v>28333</v>
      </c>
      <c r="B54" s="1">
        <f>29*60</f>
        <v>1740</v>
      </c>
      <c r="C54" s="1">
        <v>389635</v>
      </c>
      <c r="D54" s="1">
        <v>425624</v>
      </c>
      <c r="E54" s="1">
        <v>0.91700000000000004</v>
      </c>
      <c r="F54" s="151">
        <f t="shared" si="1"/>
        <v>4104.1423149939101</v>
      </c>
      <c r="G54" s="151">
        <f t="shared" si="2"/>
        <v>5557.3312943673563</v>
      </c>
      <c r="H54" s="151">
        <f t="shared" si="3"/>
        <v>2684.4316738716193</v>
      </c>
      <c r="I54" s="150">
        <f t="shared" si="4"/>
        <v>0.65407860347932467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>
        <v>28334</v>
      </c>
      <c r="B55" s="1">
        <f>6*60+50</f>
        <v>410</v>
      </c>
      <c r="C55" s="1">
        <v>83090</v>
      </c>
      <c r="D55" s="1">
        <v>88717</v>
      </c>
      <c r="E55" s="1">
        <v>0.91700000000000004</v>
      </c>
      <c r="F55" s="151">
        <f t="shared" si="1"/>
        <v>3714.3138767329683</v>
      </c>
      <c r="G55" s="151">
        <f t="shared" si="2"/>
        <v>4916.0061529731975</v>
      </c>
      <c r="H55" s="151">
        <f t="shared" si="3"/>
        <v>2315.9864392601198</v>
      </c>
      <c r="I55" s="150">
        <f t="shared" si="4"/>
        <v>0.62353008284189826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49" t="s">
        <v>219</v>
      </c>
      <c r="B57" s="1">
        <v>0.17</v>
      </c>
      <c r="C57" s="149" t="s">
        <v>220</v>
      </c>
      <c r="D57" s="1">
        <v>0.16500000000000001</v>
      </c>
      <c r="E57" s="149" t="s">
        <v>197</v>
      </c>
      <c r="F57" s="1">
        <v>0.06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49" t="s">
        <v>221</v>
      </c>
      <c r="B58" s="1">
        <v>0.5</v>
      </c>
      <c r="C58" s="149" t="s">
        <v>222</v>
      </c>
      <c r="D58" s="1">
        <v>0.05</v>
      </c>
      <c r="E58" s="149" t="s">
        <v>199</v>
      </c>
      <c r="F58" s="1">
        <v>0.21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49"/>
      <c r="B59" s="1"/>
      <c r="C59" s="149"/>
      <c r="D59" s="149"/>
      <c r="E59" s="1"/>
      <c r="F59" s="1"/>
      <c r="G59" s="1"/>
      <c r="H59" s="1"/>
      <c r="I59" s="149" t="s">
        <v>223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49" t="s">
        <v>201</v>
      </c>
      <c r="B60" s="149" t="s">
        <v>202</v>
      </c>
      <c r="C60" s="149" t="s">
        <v>224</v>
      </c>
      <c r="D60" s="149" t="s">
        <v>225</v>
      </c>
      <c r="E60" s="149" t="s">
        <v>205</v>
      </c>
      <c r="F60" s="149" t="s">
        <v>226</v>
      </c>
      <c r="G60" s="149" t="s">
        <v>227</v>
      </c>
      <c r="H60" s="149" t="s">
        <v>228</v>
      </c>
      <c r="I60" s="149" t="s">
        <v>229</v>
      </c>
      <c r="J60" s="14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>
        <v>28339</v>
      </c>
      <c r="B61" s="1">
        <v>300</v>
      </c>
      <c r="C61" s="1">
        <v>2957616</v>
      </c>
      <c r="D61" s="1">
        <v>246921</v>
      </c>
      <c r="E61" s="1">
        <v>1</v>
      </c>
      <c r="F61" s="153">
        <f>C61/B61/E61/$B$58/$B$57</f>
        <v>115984.94117647057</v>
      </c>
      <c r="G61" s="151">
        <f>D61/B61/E61/$D$58/$D$57</f>
        <v>99766.060606060608</v>
      </c>
      <c r="H61" s="151">
        <f>G61-F61*$B$58</f>
        <v>41773.590017825321</v>
      </c>
      <c r="I61" s="150">
        <f>H61/F61</f>
        <v>0.3601639108844914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>
        <v>28340</v>
      </c>
      <c r="B62" s="1"/>
      <c r="C62" s="1"/>
      <c r="D62" s="1"/>
      <c r="E62" s="1"/>
      <c r="F62" s="153"/>
      <c r="G62" s="151"/>
      <c r="H62" s="1"/>
      <c r="I62" s="1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5"/>
  <sheetViews>
    <sheetView topLeftCell="A10" workbookViewId="0">
      <selection activeCell="M14" sqref="M14"/>
    </sheetView>
  </sheetViews>
  <sheetFormatPr baseColWidth="10" defaultColWidth="12.6640625" defaultRowHeight="15.75" customHeight="1"/>
  <sheetData>
    <row r="1" spans="1:12" ht="17">
      <c r="A1" s="154" t="s">
        <v>230</v>
      </c>
    </row>
    <row r="2" spans="1:12" ht="15.75" customHeight="1">
      <c r="A2" s="155" t="s">
        <v>231</v>
      </c>
    </row>
    <row r="3" spans="1:12" ht="15.75" customHeight="1">
      <c r="H3" s="156" t="s">
        <v>232</v>
      </c>
    </row>
    <row r="4" spans="1:12" ht="15.75" customHeight="1">
      <c r="A4" s="149" t="s">
        <v>233</v>
      </c>
      <c r="B4" s="149" t="s">
        <v>234</v>
      </c>
      <c r="H4" s="1" t="s">
        <v>235</v>
      </c>
      <c r="J4" s="155" t="s">
        <v>236</v>
      </c>
    </row>
    <row r="5" spans="1:12" ht="15.75" customHeight="1">
      <c r="A5" s="1" t="s">
        <v>237</v>
      </c>
      <c r="B5" s="1">
        <v>20.018763074999999</v>
      </c>
      <c r="D5" s="1" t="s">
        <v>238</v>
      </c>
      <c r="E5" s="157">
        <f>B5-B6</f>
        <v>1.1408773999999511E-2</v>
      </c>
      <c r="H5" s="1">
        <v>139</v>
      </c>
      <c r="I5" s="1" t="s">
        <v>239</v>
      </c>
      <c r="J5" s="1">
        <v>139</v>
      </c>
      <c r="K5" s="240" t="s">
        <v>467</v>
      </c>
    </row>
    <row r="6" spans="1:12" ht="15.75" customHeight="1">
      <c r="A6" s="1" t="s">
        <v>240</v>
      </c>
      <c r="B6" s="1">
        <v>20.007354300999999</v>
      </c>
      <c r="D6" s="1" t="s">
        <v>241</v>
      </c>
      <c r="E6" s="157">
        <f>E5/B5</f>
        <v>5.6990404238547153E-4</v>
      </c>
      <c r="H6" s="1">
        <v>197</v>
      </c>
      <c r="I6" s="1" t="s">
        <v>239</v>
      </c>
      <c r="J6" s="1">
        <v>197</v>
      </c>
      <c r="K6" s="240" t="s">
        <v>467</v>
      </c>
    </row>
    <row r="7" spans="1:12" ht="15.75" customHeight="1">
      <c r="D7" s="158"/>
      <c r="E7" s="1"/>
      <c r="H7" s="1">
        <v>238</v>
      </c>
      <c r="I7" s="1"/>
      <c r="K7" s="240" t="s">
        <v>468</v>
      </c>
    </row>
    <row r="8" spans="1:12" ht="15.75" customHeight="1">
      <c r="A8" s="149" t="s">
        <v>242</v>
      </c>
      <c r="H8" s="1">
        <v>275</v>
      </c>
      <c r="I8" s="1"/>
      <c r="K8" s="240" t="s">
        <v>468</v>
      </c>
    </row>
    <row r="9" spans="1:12" ht="15.75" customHeight="1">
      <c r="A9" s="1" t="s">
        <v>243</v>
      </c>
      <c r="B9" s="1">
        <v>9.0999999999999998E-2</v>
      </c>
      <c r="C9" s="1" t="s">
        <v>244</v>
      </c>
      <c r="H9" s="1">
        <v>511</v>
      </c>
      <c r="I9" s="1"/>
      <c r="K9" s="240" t="s">
        <v>468</v>
      </c>
    </row>
    <row r="10" spans="1:12" ht="15.75" customHeight="1">
      <c r="A10" s="1" t="s">
        <v>245</v>
      </c>
      <c r="B10" s="150">
        <f>LN(2)/B9</f>
        <v>7.6170019841752232</v>
      </c>
      <c r="C10" s="1" t="s">
        <v>246</v>
      </c>
      <c r="H10" s="1">
        <v>596</v>
      </c>
      <c r="I10" s="1" t="s">
        <v>239</v>
      </c>
      <c r="K10" s="240" t="s">
        <v>468</v>
      </c>
    </row>
    <row r="11" spans="1:12" ht="15.75" customHeight="1">
      <c r="A11" s="1" t="s">
        <v>247</v>
      </c>
      <c r="B11" s="1">
        <v>7000</v>
      </c>
      <c r="C11" s="1" t="s">
        <v>248</v>
      </c>
      <c r="H11" s="1">
        <v>610</v>
      </c>
      <c r="I11" s="1" t="s">
        <v>239</v>
      </c>
      <c r="K11" s="240" t="s">
        <v>468</v>
      </c>
    </row>
    <row r="12" spans="1:12" ht="15.75" customHeight="1">
      <c r="A12" s="1" t="s">
        <v>249</v>
      </c>
      <c r="B12" s="1">
        <v>0.2</v>
      </c>
      <c r="C12" s="1" t="s">
        <v>244</v>
      </c>
      <c r="H12" s="1">
        <v>789</v>
      </c>
      <c r="I12" s="1"/>
      <c r="K12" s="240" t="s">
        <v>468</v>
      </c>
    </row>
    <row r="13" spans="1:12" ht="15.75" customHeight="1">
      <c r="A13" s="1" t="s">
        <v>250</v>
      </c>
      <c r="B13" s="159">
        <f>B11*(1-EXP(-B10*B12))</f>
        <v>5474.2139006669704</v>
      </c>
      <c r="H13" s="1">
        <v>984</v>
      </c>
      <c r="I13" s="1"/>
      <c r="K13" s="240" t="s">
        <v>468</v>
      </c>
    </row>
    <row r="14" spans="1:12" ht="15.75" customHeight="1">
      <c r="A14" s="1" t="s">
        <v>251</v>
      </c>
      <c r="B14" s="159">
        <f>B11*B12-B11/B10*(1-EXP(-B10*B12))</f>
        <v>681.31646649955235</v>
      </c>
      <c r="H14" s="1">
        <v>1122</v>
      </c>
      <c r="I14" s="1"/>
      <c r="K14" s="240" t="s">
        <v>468</v>
      </c>
      <c r="L14">
        <v>1233</v>
      </c>
    </row>
    <row r="15" spans="1:12" ht="15.75" customHeight="1">
      <c r="A15" s="1"/>
      <c r="B15" s="1"/>
      <c r="H15" s="1">
        <v>1295</v>
      </c>
      <c r="I15" s="1" t="s">
        <v>252</v>
      </c>
      <c r="K15" s="240" t="s">
        <v>467</v>
      </c>
    </row>
    <row r="16" spans="1:12" ht="15.75" customHeight="1">
      <c r="B16" s="1" t="s">
        <v>253</v>
      </c>
      <c r="E16" s="1" t="s">
        <v>254</v>
      </c>
      <c r="H16" s="1">
        <v>1298</v>
      </c>
      <c r="I16" s="1" t="s">
        <v>252</v>
      </c>
      <c r="K16" s="240" t="s">
        <v>468</v>
      </c>
    </row>
    <row r="17" spans="1:11" ht="15.75" customHeight="1">
      <c r="A17" s="1" t="s">
        <v>255</v>
      </c>
      <c r="B17" s="1">
        <v>83486</v>
      </c>
      <c r="C17" s="1">
        <v>352702</v>
      </c>
      <c r="D17" s="1" t="s">
        <v>256</v>
      </c>
      <c r="E17" s="1">
        <v>20245</v>
      </c>
      <c r="F17" s="1">
        <v>22940</v>
      </c>
      <c r="H17" s="1">
        <v>1436</v>
      </c>
      <c r="I17" s="1" t="s">
        <v>257</v>
      </c>
      <c r="K17" s="240" t="s">
        <v>468</v>
      </c>
    </row>
    <row r="18" spans="1:11" ht="15.75" customHeight="1">
      <c r="A18" s="1" t="s">
        <v>258</v>
      </c>
      <c r="B18" s="1">
        <v>8.5000000000000006E-2</v>
      </c>
      <c r="C18" s="1">
        <v>8.5000000000000006E-2</v>
      </c>
      <c r="E18" s="1">
        <v>0.06</v>
      </c>
      <c r="F18" s="1">
        <v>0.06</v>
      </c>
      <c r="H18" s="1">
        <v>1460</v>
      </c>
      <c r="I18" s="1" t="s">
        <v>259</v>
      </c>
      <c r="K18" s="240" t="s">
        <v>468</v>
      </c>
    </row>
    <row r="19" spans="1:11" ht="15.75" customHeight="1">
      <c r="A19" s="1" t="s">
        <v>260</v>
      </c>
      <c r="B19" s="1">
        <v>0.7</v>
      </c>
      <c r="C19" s="1">
        <v>0.7</v>
      </c>
      <c r="E19" s="1">
        <f t="shared" ref="E19:F19" si="0">0.8</f>
        <v>0.8</v>
      </c>
      <c r="F19" s="1">
        <f t="shared" si="0"/>
        <v>0.8</v>
      </c>
      <c r="H19" s="1">
        <v>1633</v>
      </c>
      <c r="I19" s="1"/>
      <c r="J19" s="1">
        <v>1633</v>
      </c>
      <c r="K19" s="240" t="s">
        <v>468</v>
      </c>
    </row>
    <row r="20" spans="1:11" ht="15.75" customHeight="1">
      <c r="A20" s="1" t="s">
        <v>261</v>
      </c>
      <c r="B20" s="1">
        <v>667</v>
      </c>
      <c r="C20" s="1">
        <f>46*60+56</f>
        <v>2816</v>
      </c>
      <c r="E20" s="1">
        <f>11*60+13</f>
        <v>673</v>
      </c>
      <c r="F20" s="1">
        <f>12*60+50</f>
        <v>770</v>
      </c>
      <c r="H20" s="1">
        <v>1765</v>
      </c>
      <c r="I20" s="1" t="s">
        <v>239</v>
      </c>
      <c r="K20" s="240" t="s">
        <v>467</v>
      </c>
    </row>
    <row r="21" spans="1:11" ht="15.75" customHeight="1">
      <c r="A21" s="1" t="s">
        <v>262</v>
      </c>
      <c r="B21" s="160">
        <f t="shared" ref="B21:C21" si="1">1/6*B20</f>
        <v>111.16666666666666</v>
      </c>
      <c r="C21" s="160">
        <f t="shared" si="1"/>
        <v>469.33333333333331</v>
      </c>
      <c r="E21" s="160">
        <f t="shared" ref="E21:F21" si="2">1/6*E20</f>
        <v>112.16666666666666</v>
      </c>
      <c r="F21" s="160">
        <f t="shared" si="2"/>
        <v>128.33333333333331</v>
      </c>
      <c r="H21" s="1">
        <v>1779</v>
      </c>
      <c r="I21" s="1" t="s">
        <v>239</v>
      </c>
      <c r="K21" s="240" t="s">
        <v>467</v>
      </c>
    </row>
    <row r="22" spans="1:11" ht="15.75" customHeight="1">
      <c r="B22" s="160"/>
      <c r="C22" s="160"/>
      <c r="H22" s="1">
        <v>2144</v>
      </c>
      <c r="I22" s="1"/>
      <c r="K22" s="240" t="s">
        <v>468</v>
      </c>
    </row>
    <row r="23" spans="1:11" ht="15.75" customHeight="1">
      <c r="H23" s="1">
        <v>2205</v>
      </c>
      <c r="I23" s="1"/>
      <c r="K23" s="240" t="s">
        <v>467</v>
      </c>
    </row>
    <row r="24" spans="1:11" ht="15.75" customHeight="1">
      <c r="A24" s="1" t="s">
        <v>263</v>
      </c>
      <c r="B24" s="1">
        <f t="shared" ref="B24:C24" si="3">B17/B21/B19/B18</f>
        <v>12621.823542010507</v>
      </c>
      <c r="C24" s="1">
        <f t="shared" si="3"/>
        <v>12630.180481283423</v>
      </c>
      <c r="E24" s="1">
        <f t="shared" ref="E24:F24" si="4">E17/E21/E19/E18</f>
        <v>3760.2154531946508</v>
      </c>
      <c r="F24" s="1">
        <f t="shared" si="4"/>
        <v>3724.0259740259744</v>
      </c>
      <c r="H24" s="1">
        <v>2615</v>
      </c>
      <c r="I24" s="1" t="s">
        <v>264</v>
      </c>
      <c r="K24" s="240" t="s">
        <v>468</v>
      </c>
    </row>
    <row r="25" spans="1:11" ht="15.75" customHeight="1">
      <c r="H25" s="1">
        <v>4238</v>
      </c>
      <c r="I25" s="1" t="s">
        <v>239</v>
      </c>
      <c r="K25" s="240" t="s">
        <v>467</v>
      </c>
    </row>
    <row r="26" spans="1:11" ht="15.75" customHeight="1">
      <c r="A26" s="1" t="s">
        <v>265</v>
      </c>
      <c r="E26" s="1" t="s">
        <v>265</v>
      </c>
      <c r="H26" s="1"/>
    </row>
    <row r="27" spans="1:11" ht="15.75" customHeight="1">
      <c r="A27" s="1" t="s">
        <v>255</v>
      </c>
      <c r="B27" s="1">
        <v>252413</v>
      </c>
      <c r="C27" s="1"/>
      <c r="D27" s="1" t="s">
        <v>256</v>
      </c>
      <c r="E27" s="1">
        <v>214741</v>
      </c>
      <c r="H27" s="1"/>
    </row>
    <row r="28" spans="1:11" ht="15.75" customHeight="1">
      <c r="A28" s="1" t="s">
        <v>258</v>
      </c>
      <c r="B28" s="1">
        <v>8.5000000000000006E-2</v>
      </c>
      <c r="C28" s="1"/>
      <c r="E28" s="1">
        <v>0.06</v>
      </c>
      <c r="H28" s="1"/>
    </row>
    <row r="29" spans="1:11" ht="15.75" customHeight="1">
      <c r="A29" s="1" t="s">
        <v>260</v>
      </c>
      <c r="B29" s="1">
        <v>0.7</v>
      </c>
      <c r="C29" s="1"/>
      <c r="E29" s="1">
        <f>0.8</f>
        <v>0.8</v>
      </c>
      <c r="H29" s="1"/>
    </row>
    <row r="30" spans="1:11" ht="15.75" customHeight="1">
      <c r="A30" s="1" t="s">
        <v>261</v>
      </c>
      <c r="B30" s="1">
        <f>34*60+40</f>
        <v>2080</v>
      </c>
      <c r="C30" s="1"/>
      <c r="E30" s="1">
        <f>34*60+40</f>
        <v>2080</v>
      </c>
    </row>
    <row r="31" spans="1:11" ht="15.75" customHeight="1">
      <c r="A31" s="1" t="s">
        <v>262</v>
      </c>
      <c r="B31" s="160">
        <f>1/6*B30</f>
        <v>346.66666666666663</v>
      </c>
      <c r="C31" s="160"/>
      <c r="E31" s="160">
        <f>1/6*E30</f>
        <v>346.66666666666663</v>
      </c>
    </row>
    <row r="32" spans="1:11" ht="15.75" customHeight="1">
      <c r="B32" s="160"/>
      <c r="C32" s="160"/>
    </row>
    <row r="34" spans="1:5" ht="15.75" customHeight="1">
      <c r="A34" s="1" t="s">
        <v>263</v>
      </c>
      <c r="B34" s="1">
        <f>B27/B31/B29/B28</f>
        <v>12237.217194570136</v>
      </c>
      <c r="C34" s="1"/>
      <c r="E34" s="1">
        <f>E27/E31/E29/E28</f>
        <v>12905.108173076926</v>
      </c>
    </row>
    <row r="35" spans="1:5" ht="15.75" customHeight="1">
      <c r="E35" s="1">
        <f>E34-(0.7*B34)</f>
        <v>4339.0561368778308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workbookViewId="0"/>
  </sheetViews>
  <sheetFormatPr baseColWidth="10" defaultColWidth="12.6640625" defaultRowHeight="15.75" customHeight="1"/>
  <cols>
    <col min="2" max="2" width="17.33203125" customWidth="1"/>
  </cols>
  <sheetData>
    <row r="1" spans="1:27" ht="17">
      <c r="A1" s="148" t="s">
        <v>266</v>
      </c>
      <c r="B1" s="1"/>
      <c r="C1" s="1"/>
      <c r="D1" s="149"/>
      <c r="E1" s="270" t="s">
        <v>267</v>
      </c>
      <c r="F1" s="261"/>
      <c r="G1" s="261"/>
      <c r="H1" s="26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 t="s">
        <v>268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49" t="s">
        <v>201</v>
      </c>
      <c r="B4" s="149" t="s">
        <v>269</v>
      </c>
      <c r="C4" s="149" t="s">
        <v>270</v>
      </c>
      <c r="D4" s="149" t="s">
        <v>271</v>
      </c>
      <c r="E4" s="149" t="s">
        <v>272</v>
      </c>
      <c r="F4" s="149" t="s">
        <v>273</v>
      </c>
      <c r="G4" s="149" t="s">
        <v>274</v>
      </c>
      <c r="H4" s="149" t="s">
        <v>275</v>
      </c>
      <c r="I4" s="149" t="s">
        <v>276</v>
      </c>
      <c r="J4" s="149" t="s">
        <v>277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61"/>
      <c r="C5" s="162" t="s">
        <v>278</v>
      </c>
      <c r="D5" s="1"/>
      <c r="E5" s="1"/>
      <c r="F5" s="1"/>
      <c r="G5" s="15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16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163">
        <v>45482.502083333333</v>
      </c>
      <c r="C7" s="1"/>
      <c r="D7" s="1"/>
      <c r="E7" s="1">
        <v>0.46600000000000003</v>
      </c>
      <c r="F7" s="150">
        <v>0.47</v>
      </c>
      <c r="G7" s="150">
        <v>0.48399999999999999</v>
      </c>
      <c r="H7" s="150">
        <v>0.32700000000000001</v>
      </c>
      <c r="I7" s="150">
        <v>0.61099999999999999</v>
      </c>
      <c r="J7" s="150">
        <v>0.43099999999999999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 t="s">
        <v>114</v>
      </c>
      <c r="B8" s="163">
        <v>45484.569444444445</v>
      </c>
      <c r="C8" s="159">
        <v>29.92</v>
      </c>
      <c r="D8" s="164">
        <f t="shared" ref="D8:D75" si="0">C8-$C$8</f>
        <v>0</v>
      </c>
      <c r="E8" s="165">
        <v>0.41699999999999998</v>
      </c>
      <c r="F8" s="165">
        <v>0.42</v>
      </c>
      <c r="G8" s="165">
        <v>0.433</v>
      </c>
      <c r="H8" s="165">
        <v>0.30199999999999999</v>
      </c>
      <c r="I8" s="165">
        <v>0.55600000000000005</v>
      </c>
      <c r="J8" s="165">
        <v>0.4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>
        <v>28263</v>
      </c>
      <c r="B9" s="163">
        <v>45484.779861111114</v>
      </c>
      <c r="C9" s="159">
        <v>30.6</v>
      </c>
      <c r="D9" s="164">
        <f t="shared" si="0"/>
        <v>0.67999999999999972</v>
      </c>
      <c r="E9" s="165">
        <v>0.42699999999999999</v>
      </c>
      <c r="F9" s="165">
        <v>0.42699999999999999</v>
      </c>
      <c r="G9" s="165">
        <v>0.434</v>
      </c>
      <c r="H9" s="165">
        <v>0.30199999999999999</v>
      </c>
      <c r="I9" s="165">
        <v>0.56499999999999995</v>
      </c>
      <c r="J9" s="165">
        <v>0.40699999999999997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>
        <v>28264</v>
      </c>
      <c r="B10" s="163">
        <v>45484.831250000003</v>
      </c>
      <c r="C10" s="159">
        <v>30.64</v>
      </c>
      <c r="D10" s="164">
        <f t="shared" si="0"/>
        <v>0.71999999999999886</v>
      </c>
      <c r="E10" s="165">
        <v>0.439</v>
      </c>
      <c r="F10" s="165">
        <v>0.438</v>
      </c>
      <c r="G10" s="165">
        <v>0.44500000000000001</v>
      </c>
      <c r="H10" s="165">
        <v>0.309</v>
      </c>
      <c r="I10" s="165">
        <v>0.57699999999999996</v>
      </c>
      <c r="J10" s="165">
        <v>0.41699999999999998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>
        <v>28266</v>
      </c>
      <c r="B11" s="163">
        <v>45484.862500000003</v>
      </c>
      <c r="C11" s="159">
        <v>30.37</v>
      </c>
      <c r="D11" s="164">
        <f t="shared" si="0"/>
        <v>0.44999999999999929</v>
      </c>
      <c r="E11" s="165">
        <v>0.44500000000000001</v>
      </c>
      <c r="F11" s="165">
        <v>0.44400000000000001</v>
      </c>
      <c r="G11" s="165">
        <v>0.45100000000000001</v>
      </c>
      <c r="H11" s="165">
        <v>0.314</v>
      </c>
      <c r="I11" s="165">
        <v>0.58399999999999996</v>
      </c>
      <c r="J11" s="165">
        <v>0.42299999999999999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>
        <v>28267</v>
      </c>
      <c r="B12" s="163">
        <v>45484.907638888886</v>
      </c>
      <c r="C12" s="159">
        <v>29.9</v>
      </c>
      <c r="D12" s="164">
        <f t="shared" si="0"/>
        <v>-2.0000000000003126E-2</v>
      </c>
      <c r="E12" s="165">
        <v>0.45200000000000001</v>
      </c>
      <c r="F12" s="165">
        <v>0.45100000000000001</v>
      </c>
      <c r="G12" s="165">
        <v>0.45900000000000002</v>
      </c>
      <c r="H12" s="165">
        <v>0.31900000000000001</v>
      </c>
      <c r="I12" s="165">
        <v>0.59199999999999997</v>
      </c>
      <c r="J12" s="165">
        <v>0.42899999999999999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>
        <v>28268</v>
      </c>
      <c r="B13" s="163">
        <v>45484.947222222225</v>
      </c>
      <c r="C13" s="159">
        <v>29.51</v>
      </c>
      <c r="D13" s="164">
        <f t="shared" si="0"/>
        <v>-0.41000000000000014</v>
      </c>
      <c r="E13" s="165">
        <v>0.45600000000000002</v>
      </c>
      <c r="F13" s="165">
        <v>0.45400000000000001</v>
      </c>
      <c r="G13" s="165">
        <v>0.46300000000000002</v>
      </c>
      <c r="H13" s="165">
        <v>0.32200000000000001</v>
      </c>
      <c r="I13" s="165">
        <v>0.59499999999999997</v>
      </c>
      <c r="J13" s="165">
        <v>0.432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>
        <v>28269</v>
      </c>
      <c r="B14" s="163">
        <v>45484.988194444442</v>
      </c>
      <c r="C14" s="159">
        <v>29.06</v>
      </c>
      <c r="D14" s="164">
        <f t="shared" si="0"/>
        <v>-0.86000000000000298</v>
      </c>
      <c r="E14" s="165">
        <v>0.45300000000000001</v>
      </c>
      <c r="F14" s="165">
        <v>0.45100000000000001</v>
      </c>
      <c r="G14" s="165">
        <v>0.46200000000000002</v>
      </c>
      <c r="H14" s="165">
        <v>0.32100000000000001</v>
      </c>
      <c r="I14" s="165">
        <v>0.59099999999999997</v>
      </c>
      <c r="J14" s="165">
        <v>0.43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>
        <v>28270</v>
      </c>
      <c r="B15" s="163">
        <v>45485.029861111114</v>
      </c>
      <c r="C15" s="159">
        <v>28.77</v>
      </c>
      <c r="D15" s="164">
        <f t="shared" si="0"/>
        <v>-1.1500000000000021</v>
      </c>
      <c r="E15" s="165">
        <v>0.44700000000000001</v>
      </c>
      <c r="F15" s="165">
        <v>0.44600000000000001</v>
      </c>
      <c r="G15" s="165">
        <v>0.45700000000000002</v>
      </c>
      <c r="H15" s="165">
        <v>0.31900000000000001</v>
      </c>
      <c r="I15" s="165">
        <v>0.58399999999999996</v>
      </c>
      <c r="J15" s="165">
        <v>0.42299999999999999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>
        <v>28271</v>
      </c>
      <c r="B16" s="163">
        <v>45485.061111111114</v>
      </c>
      <c r="C16" s="159">
        <v>28.63</v>
      </c>
      <c r="D16" s="164">
        <f t="shared" si="0"/>
        <v>-1.2900000000000027</v>
      </c>
      <c r="E16" s="165">
        <v>0.442</v>
      </c>
      <c r="F16" s="165">
        <v>0.44</v>
      </c>
      <c r="G16" s="165">
        <v>0.45200000000000001</v>
      </c>
      <c r="H16" s="165">
        <v>0.315</v>
      </c>
      <c r="I16" s="165">
        <v>0.57699999999999996</v>
      </c>
      <c r="J16" s="165">
        <v>0.41899999999999998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>
        <v>28272</v>
      </c>
      <c r="B17" s="163">
        <v>45485.104861111111</v>
      </c>
      <c r="C17" s="159">
        <v>28.305</v>
      </c>
      <c r="D17" s="164">
        <f t="shared" si="0"/>
        <v>-1.615000000000002</v>
      </c>
      <c r="E17" s="165">
        <v>0.435</v>
      </c>
      <c r="F17" s="165">
        <v>0.434</v>
      </c>
      <c r="G17" s="165">
        <v>0.44500000000000001</v>
      </c>
      <c r="H17" s="165">
        <v>0.309</v>
      </c>
      <c r="I17" s="165">
        <v>0.56799999999999995</v>
      </c>
      <c r="J17" s="165">
        <v>0.41099999999999998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>
        <v>28273</v>
      </c>
      <c r="B18" s="163">
        <v>45485.145833333336</v>
      </c>
      <c r="C18" s="159">
        <v>28.058</v>
      </c>
      <c r="D18" s="164">
        <f t="shared" si="0"/>
        <v>-1.8620000000000019</v>
      </c>
      <c r="E18" s="165">
        <v>0.42699999999999999</v>
      </c>
      <c r="F18" s="165">
        <v>0.42699999999999999</v>
      </c>
      <c r="G18" s="165">
        <v>0.439</v>
      </c>
      <c r="H18" s="165">
        <v>0.30399999999999999</v>
      </c>
      <c r="I18" s="165">
        <v>0.55900000000000005</v>
      </c>
      <c r="J18" s="165">
        <v>0.40400000000000003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>
        <v>28274</v>
      </c>
      <c r="B19" s="163">
        <v>45485.186805555553</v>
      </c>
      <c r="C19" s="159">
        <v>27.847000000000001</v>
      </c>
      <c r="D19" s="164">
        <f t="shared" si="0"/>
        <v>-2.0730000000000004</v>
      </c>
      <c r="E19" s="165">
        <v>0.42</v>
      </c>
      <c r="F19" s="165">
        <v>0.42</v>
      </c>
      <c r="G19" s="165">
        <v>0.43099999999999999</v>
      </c>
      <c r="H19" s="165">
        <v>0.29899999999999999</v>
      </c>
      <c r="I19" s="165">
        <v>0.54900000000000004</v>
      </c>
      <c r="J19" s="165">
        <v>0.39600000000000002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>
        <v>28275</v>
      </c>
      <c r="B20" s="163">
        <v>45485.228472222225</v>
      </c>
      <c r="C20" s="159">
        <v>27.667999999999999</v>
      </c>
      <c r="D20" s="164">
        <f t="shared" si="0"/>
        <v>-2.2520000000000024</v>
      </c>
      <c r="E20" s="165">
        <v>0.40899999999999997</v>
      </c>
      <c r="F20" s="165">
        <v>0.40899999999999997</v>
      </c>
      <c r="G20" s="165">
        <v>0.42</v>
      </c>
      <c r="H20" s="165">
        <v>0.29099999999999998</v>
      </c>
      <c r="I20" s="165">
        <v>0.53500000000000003</v>
      </c>
      <c r="J20" s="165">
        <v>0.38400000000000001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>
        <v>28276</v>
      </c>
      <c r="B21" s="163">
        <v>45485.275694444441</v>
      </c>
      <c r="C21" s="159">
        <v>27.837</v>
      </c>
      <c r="D21" s="164">
        <f t="shared" si="0"/>
        <v>-2.083000000000002</v>
      </c>
      <c r="E21" s="165">
        <v>0.40300000000000002</v>
      </c>
      <c r="F21" s="165">
        <v>0.40300000000000002</v>
      </c>
      <c r="G21" s="165">
        <v>0.41399999999999998</v>
      </c>
      <c r="H21" s="165">
        <v>0.28699999999999998</v>
      </c>
      <c r="I21" s="165">
        <v>0.52700000000000002</v>
      </c>
      <c r="J21" s="165">
        <v>0.379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>
        <v>28277</v>
      </c>
      <c r="B22" s="163">
        <v>45485.370833333334</v>
      </c>
      <c r="C22" s="159">
        <v>28.38</v>
      </c>
      <c r="D22" s="164">
        <f t="shared" si="0"/>
        <v>-1.5400000000000027</v>
      </c>
      <c r="E22" s="165">
        <v>0.38300000000000001</v>
      </c>
      <c r="F22" s="165">
        <v>0.38300000000000001</v>
      </c>
      <c r="G22" s="165">
        <v>0.39200000000000002</v>
      </c>
      <c r="H22" s="165">
        <v>0.27200000000000002</v>
      </c>
      <c r="I22" s="165">
        <v>0.502</v>
      </c>
      <c r="J22" s="165">
        <v>0.36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>
        <v>28278</v>
      </c>
      <c r="B23" s="163">
        <v>45485.416666666664</v>
      </c>
      <c r="C23" s="159">
        <v>28.686</v>
      </c>
      <c r="D23" s="164">
        <f t="shared" si="0"/>
        <v>-1.2340000000000018</v>
      </c>
      <c r="E23" s="165">
        <v>0.38</v>
      </c>
      <c r="F23" s="165">
        <v>0.38</v>
      </c>
      <c r="G23" s="165">
        <v>0.38800000000000001</v>
      </c>
      <c r="H23" s="165">
        <v>0.26900000000000002</v>
      </c>
      <c r="I23" s="165">
        <v>0.498</v>
      </c>
      <c r="J23" s="165">
        <v>0.35699999999999998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>
        <v>28278</v>
      </c>
      <c r="B24" s="163">
        <v>45485.455555555556</v>
      </c>
      <c r="C24" s="159">
        <v>29.047000000000001</v>
      </c>
      <c r="D24" s="164">
        <f t="shared" si="0"/>
        <v>-0.87300000000000111</v>
      </c>
      <c r="E24" s="165">
        <v>0.38100000000000001</v>
      </c>
      <c r="F24" s="165">
        <v>0.38</v>
      </c>
      <c r="G24" s="165">
        <v>0.38800000000000001</v>
      </c>
      <c r="H24" s="165">
        <v>0.28799999999999998</v>
      </c>
      <c r="I24" s="165">
        <v>0.498</v>
      </c>
      <c r="J24" s="165">
        <v>0.35799999999999998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>
        <v>28278</v>
      </c>
      <c r="B25" s="163">
        <v>45485.497916666667</v>
      </c>
      <c r="C25" s="159">
        <v>29.327000000000002</v>
      </c>
      <c r="D25" s="164">
        <f t="shared" si="0"/>
        <v>-0.59299999999999997</v>
      </c>
      <c r="E25" s="165">
        <v>0.38400000000000001</v>
      </c>
      <c r="F25" s="165">
        <v>0.38300000000000001</v>
      </c>
      <c r="G25" s="165">
        <v>0.39100000000000001</v>
      </c>
      <c r="H25" s="165">
        <v>0.27100000000000002</v>
      </c>
      <c r="I25" s="165">
        <v>0.503</v>
      </c>
      <c r="J25" s="165">
        <v>0.36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>
        <v>28280</v>
      </c>
      <c r="B26" s="163">
        <v>45485.534722222219</v>
      </c>
      <c r="C26" s="159">
        <v>29.58</v>
      </c>
      <c r="D26" s="164">
        <f t="shared" si="0"/>
        <v>-0.34000000000000341</v>
      </c>
      <c r="E26" s="165">
        <v>0.38900000000000001</v>
      </c>
      <c r="F26" s="165">
        <v>0.38700000000000001</v>
      </c>
      <c r="G26" s="165">
        <v>0.39600000000000002</v>
      </c>
      <c r="H26" s="165">
        <v>0.27400000000000002</v>
      </c>
      <c r="I26" s="165">
        <v>0.50800000000000001</v>
      </c>
      <c r="J26" s="165">
        <v>0.36499999999999999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>
        <v>28282</v>
      </c>
      <c r="B27" s="163">
        <v>45485.574999999997</v>
      </c>
      <c r="C27" s="159">
        <v>29.7</v>
      </c>
      <c r="D27" s="164">
        <f t="shared" si="0"/>
        <v>-0.22000000000000242</v>
      </c>
      <c r="E27" s="165">
        <v>0.39400000000000002</v>
      </c>
      <c r="F27" s="165">
        <v>0.39300000000000002</v>
      </c>
      <c r="G27" s="165">
        <v>0.40200000000000002</v>
      </c>
      <c r="H27" s="165">
        <v>0.27700000000000002</v>
      </c>
      <c r="I27" s="165">
        <v>0.51700000000000002</v>
      </c>
      <c r="J27" s="165">
        <v>0.372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>
        <v>28283</v>
      </c>
      <c r="B28" s="163">
        <v>45485.606249999997</v>
      </c>
      <c r="C28" s="159">
        <v>29.805</v>
      </c>
      <c r="D28" s="164">
        <f t="shared" si="0"/>
        <v>-0.11500000000000199</v>
      </c>
      <c r="E28" s="165">
        <v>0.39900000000000002</v>
      </c>
      <c r="F28" s="165">
        <v>0.39800000000000002</v>
      </c>
      <c r="G28" s="165">
        <v>0.40699999999999997</v>
      </c>
      <c r="H28" s="165">
        <v>0.28100000000000003</v>
      </c>
      <c r="I28" s="165">
        <v>0.52300000000000002</v>
      </c>
      <c r="J28" s="165">
        <v>0.376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>
        <v>28284</v>
      </c>
      <c r="B29" s="163">
        <v>45485.637499999997</v>
      </c>
      <c r="C29" s="159">
        <v>29.997</v>
      </c>
      <c r="D29" s="164">
        <f t="shared" si="0"/>
        <v>7.6999999999998181E-2</v>
      </c>
      <c r="E29" s="165">
        <v>0.40300000000000002</v>
      </c>
      <c r="F29" s="165">
        <v>0.40200000000000002</v>
      </c>
      <c r="G29" s="165">
        <v>0.41099999999999998</v>
      </c>
      <c r="H29" s="165">
        <v>0.28299999999999997</v>
      </c>
      <c r="I29" s="165">
        <v>0.52700000000000002</v>
      </c>
      <c r="J29" s="165">
        <v>0.38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>
        <v>28284</v>
      </c>
      <c r="B30" s="163">
        <v>45485.681944444441</v>
      </c>
      <c r="C30" s="159">
        <v>30.228000000000002</v>
      </c>
      <c r="D30" s="164">
        <f t="shared" si="0"/>
        <v>0.30799999999999983</v>
      </c>
      <c r="E30" s="165">
        <v>0.40600000000000003</v>
      </c>
      <c r="F30" s="165">
        <v>0.40500000000000003</v>
      </c>
      <c r="G30" s="165">
        <v>0.41499999999999998</v>
      </c>
      <c r="H30" s="165">
        <v>0.28599999999999998</v>
      </c>
      <c r="I30" s="165">
        <v>0.53300000000000003</v>
      </c>
      <c r="J30" s="165">
        <v>0.38300000000000001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>
        <v>28286</v>
      </c>
      <c r="B31" s="163">
        <v>45485.731944444444</v>
      </c>
      <c r="C31" s="159">
        <v>30.384</v>
      </c>
      <c r="D31" s="164">
        <f t="shared" si="0"/>
        <v>0.46399999999999864</v>
      </c>
      <c r="E31" s="165">
        <v>0.41499999999999998</v>
      </c>
      <c r="F31" s="165">
        <v>0.41399999999999998</v>
      </c>
      <c r="G31" s="165">
        <v>0.42399999999999999</v>
      </c>
      <c r="H31" s="165">
        <v>0.29199999999999998</v>
      </c>
      <c r="I31" s="165">
        <v>0.54500000000000004</v>
      </c>
      <c r="J31" s="165">
        <v>0.39200000000000002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>
        <v>28287</v>
      </c>
      <c r="B32" s="163">
        <v>45485.773611111108</v>
      </c>
      <c r="C32" s="159">
        <v>30.55</v>
      </c>
      <c r="D32" s="164">
        <f t="shared" si="0"/>
        <v>0.62999999999999901</v>
      </c>
      <c r="E32" s="165">
        <v>0.42399999999999999</v>
      </c>
      <c r="F32" s="165">
        <v>0.42299999999999999</v>
      </c>
      <c r="G32" s="165">
        <v>0.433</v>
      </c>
      <c r="H32" s="165">
        <v>0.29899999999999999</v>
      </c>
      <c r="I32" s="165">
        <v>0.55500000000000005</v>
      </c>
      <c r="J32" s="165">
        <v>0.4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>
        <v>28287</v>
      </c>
      <c r="B33" s="163">
        <v>45485.795138888891</v>
      </c>
      <c r="C33" s="159">
        <v>30.579000000000001</v>
      </c>
      <c r="D33" s="164">
        <f t="shared" si="0"/>
        <v>0.65899999999999892</v>
      </c>
      <c r="E33" s="165">
        <v>0.42899999999999999</v>
      </c>
      <c r="F33" s="165">
        <v>0.42699999999999999</v>
      </c>
      <c r="G33" s="165">
        <v>0.438</v>
      </c>
      <c r="H33" s="165">
        <v>0.30199999999999999</v>
      </c>
      <c r="I33" s="165">
        <v>0.56100000000000005</v>
      </c>
      <c r="J33" s="165">
        <v>0.40300000000000002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>
        <v>28289</v>
      </c>
      <c r="B34" s="163">
        <v>45485.845833333333</v>
      </c>
      <c r="C34" s="159">
        <v>30.54</v>
      </c>
      <c r="D34" s="164">
        <f t="shared" si="0"/>
        <v>0.61999999999999744</v>
      </c>
      <c r="E34" s="165">
        <v>0.44</v>
      </c>
      <c r="F34" s="165">
        <v>0.438</v>
      </c>
      <c r="G34" s="165">
        <v>0.44800000000000001</v>
      </c>
      <c r="H34" s="165">
        <v>0.31</v>
      </c>
      <c r="I34" s="165">
        <v>0.57299999999999995</v>
      </c>
      <c r="J34" s="165">
        <v>0.41399999999999998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>
        <v>28290</v>
      </c>
      <c r="B35" s="163">
        <v>45485.877083333333</v>
      </c>
      <c r="C35" s="159">
        <v>30.25</v>
      </c>
      <c r="D35" s="164">
        <f t="shared" si="0"/>
        <v>0.32999999999999829</v>
      </c>
      <c r="E35" s="165">
        <v>0.44700000000000001</v>
      </c>
      <c r="F35" s="165">
        <v>0.44500000000000001</v>
      </c>
      <c r="G35" s="165">
        <v>0.45600000000000002</v>
      </c>
      <c r="H35" s="165">
        <v>0.314</v>
      </c>
      <c r="I35" s="165">
        <v>0.57999999999999996</v>
      </c>
      <c r="J35" s="165">
        <v>0.41899999999999998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>
        <v>28292</v>
      </c>
      <c r="B36" s="163">
        <v>45485.919444444444</v>
      </c>
      <c r="C36" s="159">
        <v>29.91</v>
      </c>
      <c r="D36" s="164">
        <f t="shared" si="0"/>
        <v>-1.0000000000001563E-2</v>
      </c>
      <c r="E36" s="165">
        <v>0.45300000000000001</v>
      </c>
      <c r="F36" s="165">
        <v>0.45100000000000001</v>
      </c>
      <c r="G36" s="165">
        <v>0.46200000000000002</v>
      </c>
      <c r="H36" s="165">
        <v>0.32</v>
      </c>
      <c r="I36" s="165">
        <v>0.58799999999999997</v>
      </c>
      <c r="J36" s="165">
        <v>0.42599999999999999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>
        <v>28293</v>
      </c>
      <c r="B37" s="163">
        <v>45485.963194444441</v>
      </c>
      <c r="C37" s="159">
        <v>29.59</v>
      </c>
      <c r="D37" s="164">
        <f t="shared" si="0"/>
        <v>-0.33000000000000185</v>
      </c>
      <c r="E37" s="165">
        <v>0.45700000000000002</v>
      </c>
      <c r="F37" s="165">
        <v>0.45400000000000001</v>
      </c>
      <c r="G37" s="165">
        <v>0.46600000000000003</v>
      </c>
      <c r="H37" s="165">
        <v>0.32200000000000001</v>
      </c>
      <c r="I37" s="165">
        <v>0.59</v>
      </c>
      <c r="J37" s="165">
        <v>0.42899999999999999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>
        <v>28294</v>
      </c>
      <c r="B38" s="163">
        <v>45485.995138888888</v>
      </c>
      <c r="C38" s="159">
        <v>29.369</v>
      </c>
      <c r="D38" s="164">
        <f t="shared" si="0"/>
        <v>-0.55100000000000193</v>
      </c>
      <c r="E38" s="165">
        <v>0.45600000000000002</v>
      </c>
      <c r="F38" s="165">
        <v>0.45300000000000001</v>
      </c>
      <c r="G38" s="165">
        <v>0.46500000000000002</v>
      </c>
      <c r="H38" s="165">
        <v>0.32200000000000001</v>
      </c>
      <c r="I38" s="165">
        <v>0.58799999999999997</v>
      </c>
      <c r="J38" s="165">
        <v>0.42699999999999999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>
        <v>28296</v>
      </c>
      <c r="B39" s="163">
        <v>45486.099305555559</v>
      </c>
      <c r="C39" s="159">
        <v>29.027000000000001</v>
      </c>
      <c r="D39" s="164">
        <f t="shared" si="0"/>
        <v>-0.89300000000000068</v>
      </c>
      <c r="E39" s="165">
        <v>0.44600000000000001</v>
      </c>
      <c r="F39" s="165">
        <v>0.443</v>
      </c>
      <c r="G39" s="165">
        <v>0.45600000000000002</v>
      </c>
      <c r="H39" s="165">
        <v>0.315</v>
      </c>
      <c r="I39" s="165">
        <v>0.57599999999999996</v>
      </c>
      <c r="J39" s="165">
        <v>0.41599999999999998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>
        <v>28297</v>
      </c>
      <c r="B40" s="163">
        <v>45486.138194444444</v>
      </c>
      <c r="C40" s="159">
        <v>28.774000000000001</v>
      </c>
      <c r="D40" s="164">
        <f t="shared" si="0"/>
        <v>-1.1460000000000008</v>
      </c>
      <c r="E40" s="165">
        <v>0.442</v>
      </c>
      <c r="F40" s="165">
        <v>0.439</v>
      </c>
      <c r="G40" s="165">
        <v>0.45200000000000001</v>
      </c>
      <c r="H40" s="165">
        <v>0.313</v>
      </c>
      <c r="I40" s="165">
        <v>0.56999999999999995</v>
      </c>
      <c r="J40" s="165">
        <v>0.41199999999999998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>
        <v>28298</v>
      </c>
      <c r="B41" s="163">
        <v>45486.181250000001</v>
      </c>
      <c r="C41" s="159">
        <v>28.46</v>
      </c>
      <c r="D41" s="164">
        <f t="shared" si="0"/>
        <v>-1.4600000000000009</v>
      </c>
      <c r="E41" s="165">
        <v>0.437</v>
      </c>
      <c r="F41" s="165">
        <v>0.434</v>
      </c>
      <c r="G41" s="165">
        <v>0.44800000000000001</v>
      </c>
      <c r="H41" s="165">
        <v>0.309</v>
      </c>
      <c r="I41" s="165">
        <v>0.56399999999999995</v>
      </c>
      <c r="J41" s="165">
        <v>0.40799999999999997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>
        <v>28299</v>
      </c>
      <c r="B42" s="163">
        <v>45486.22152777778</v>
      </c>
      <c r="C42" s="159">
        <v>28.312000000000001</v>
      </c>
      <c r="D42" s="164">
        <f t="shared" si="0"/>
        <v>-1.6080000000000005</v>
      </c>
      <c r="E42" s="165">
        <v>0.43099999999999999</v>
      </c>
      <c r="F42" s="165">
        <v>0.43</v>
      </c>
      <c r="G42" s="165">
        <v>0.443</v>
      </c>
      <c r="H42" s="165">
        <v>0.30599999999999999</v>
      </c>
      <c r="I42" s="165">
        <v>0.55800000000000005</v>
      </c>
      <c r="J42" s="165">
        <v>0.40300000000000002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>
        <v>28300</v>
      </c>
      <c r="B43" s="163">
        <v>45486.265277777777</v>
      </c>
      <c r="C43" s="159">
        <v>28.33</v>
      </c>
      <c r="D43" s="164">
        <f t="shared" si="0"/>
        <v>-1.5900000000000034</v>
      </c>
      <c r="E43" s="166">
        <v>0.42499999999999999</v>
      </c>
      <c r="F43" s="166">
        <v>0.42399999999999999</v>
      </c>
      <c r="G43" s="165">
        <v>0.437</v>
      </c>
      <c r="H43" s="167">
        <v>0.38200000000000001</v>
      </c>
      <c r="I43" s="165">
        <v>0.55000000000000004</v>
      </c>
      <c r="J43" s="165">
        <v>0.39600000000000002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>
        <v>28301</v>
      </c>
      <c r="B44" s="163">
        <v>45486.304861111108</v>
      </c>
      <c r="C44" s="159">
        <v>28.263000000000002</v>
      </c>
      <c r="D44" s="164">
        <f t="shared" si="0"/>
        <v>-1.657</v>
      </c>
      <c r="E44" s="166">
        <v>0.41799999999999998</v>
      </c>
      <c r="F44" s="166">
        <v>0.41599999999999998</v>
      </c>
      <c r="G44" s="165">
        <v>0.42799999999999999</v>
      </c>
      <c r="H44" s="165">
        <v>0.29699999999999999</v>
      </c>
      <c r="I44" s="165">
        <v>0.54</v>
      </c>
      <c r="J44" s="165">
        <v>0.38900000000000001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>
        <v>28302</v>
      </c>
      <c r="B45" s="163">
        <v>45486.347222222219</v>
      </c>
      <c r="C45" s="159">
        <v>28.539000000000001</v>
      </c>
      <c r="D45" s="164">
        <f t="shared" si="0"/>
        <v>-1.3810000000000002</v>
      </c>
      <c r="E45" s="165">
        <v>0.40899999999999997</v>
      </c>
      <c r="F45" s="165">
        <v>0.40699999999999997</v>
      </c>
      <c r="G45" s="165">
        <v>0.42</v>
      </c>
      <c r="H45" s="165">
        <v>0.29099999999999998</v>
      </c>
      <c r="I45" s="165">
        <v>0.53</v>
      </c>
      <c r="J45" s="165">
        <v>0.38100000000000001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>
        <v>28304</v>
      </c>
      <c r="B46" s="163">
        <v>45486.412499999999</v>
      </c>
      <c r="C46" s="159">
        <v>28.956</v>
      </c>
      <c r="D46" s="164">
        <f t="shared" si="0"/>
        <v>-0.96400000000000219</v>
      </c>
      <c r="E46" s="165">
        <v>0.40100000000000002</v>
      </c>
      <c r="F46" s="165">
        <v>0.40100000000000002</v>
      </c>
      <c r="G46" s="165">
        <v>0.41099999999999998</v>
      </c>
      <c r="H46" s="165">
        <v>0.29499999999999998</v>
      </c>
      <c r="I46" s="165">
        <v>0.52</v>
      </c>
      <c r="J46" s="165">
        <v>0.374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>
        <v>28306</v>
      </c>
      <c r="B47" s="163">
        <v>45486.456944444442</v>
      </c>
      <c r="C47" s="159">
        <v>29.254999999999999</v>
      </c>
      <c r="D47" s="164">
        <f t="shared" si="0"/>
        <v>-0.6650000000000027</v>
      </c>
      <c r="E47" s="165">
        <v>0.40200000000000002</v>
      </c>
      <c r="F47" s="165">
        <v>0.4</v>
      </c>
      <c r="G47" s="165">
        <v>0.41099999999999998</v>
      </c>
      <c r="H47" s="165">
        <v>0.28399999999999997</v>
      </c>
      <c r="I47" s="165">
        <v>0.52</v>
      </c>
      <c r="J47" s="165">
        <v>0.375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>
        <v>28307</v>
      </c>
      <c r="B48" s="163">
        <v>45486.497916666667</v>
      </c>
      <c r="C48" s="159">
        <v>29.475999999999999</v>
      </c>
      <c r="D48" s="164">
        <f t="shared" si="0"/>
        <v>-0.44400000000000261</v>
      </c>
      <c r="E48" s="165">
        <v>0.40400000000000003</v>
      </c>
      <c r="F48" s="165">
        <v>0.40200000000000002</v>
      </c>
      <c r="G48" s="165">
        <v>0.41299999999999998</v>
      </c>
      <c r="H48" s="165">
        <v>0.28499999999999998</v>
      </c>
      <c r="I48" s="165">
        <v>0.52300000000000002</v>
      </c>
      <c r="J48" s="165">
        <v>0.376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>
        <v>28308</v>
      </c>
      <c r="B49" s="163">
        <v>45486.538194444445</v>
      </c>
      <c r="C49" s="159">
        <v>29.713999999999999</v>
      </c>
      <c r="D49" s="164">
        <f t="shared" si="0"/>
        <v>-0.20600000000000307</v>
      </c>
      <c r="E49" s="165">
        <v>0.40899999999999997</v>
      </c>
      <c r="F49" s="165">
        <v>0.40600000000000003</v>
      </c>
      <c r="G49" s="165">
        <v>0.41699999999999998</v>
      </c>
      <c r="H49" s="165">
        <v>0.28799999999999998</v>
      </c>
      <c r="I49" s="165">
        <v>0.52800000000000002</v>
      </c>
      <c r="J49" s="165">
        <v>0.38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>
        <v>28309</v>
      </c>
      <c r="B50" s="163">
        <v>45486.584722222222</v>
      </c>
      <c r="C50" s="159">
        <v>29.831</v>
      </c>
      <c r="D50" s="164">
        <f t="shared" si="0"/>
        <v>-8.9000000000002188E-2</v>
      </c>
      <c r="E50" s="165">
        <v>0.41399999999999998</v>
      </c>
      <c r="F50" s="165">
        <v>0.41199999999999998</v>
      </c>
      <c r="G50" s="165">
        <v>0.42299999999999999</v>
      </c>
      <c r="H50" s="165">
        <v>0.29299999999999998</v>
      </c>
      <c r="I50" s="165">
        <v>0.53700000000000003</v>
      </c>
      <c r="J50" s="165">
        <v>0.38700000000000001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>
        <v>28310</v>
      </c>
      <c r="B51" s="163">
        <v>45486.631249999999</v>
      </c>
      <c r="C51" s="159">
        <v>30.152999999999999</v>
      </c>
      <c r="D51" s="164">
        <f t="shared" si="0"/>
        <v>0.23299999999999699</v>
      </c>
      <c r="E51" s="165">
        <v>0.41899999999999998</v>
      </c>
      <c r="F51" s="165">
        <v>0.41799999999999998</v>
      </c>
      <c r="G51" s="165">
        <v>0.42899999999999999</v>
      </c>
      <c r="H51" s="165">
        <v>0.29599999999999999</v>
      </c>
      <c r="I51" s="165">
        <v>0.54500000000000004</v>
      </c>
      <c r="J51" s="165">
        <v>0.39300000000000002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>
        <v>28311</v>
      </c>
      <c r="B52" s="163">
        <v>45486.659722222219</v>
      </c>
      <c r="C52" s="159">
        <v>30.38</v>
      </c>
      <c r="D52" s="164">
        <f t="shared" si="0"/>
        <v>0.4599999999999973</v>
      </c>
      <c r="E52" s="165">
        <v>0.42199999999999999</v>
      </c>
      <c r="F52" s="165">
        <v>0.42099999999999999</v>
      </c>
      <c r="G52" s="165">
        <v>0.432</v>
      </c>
      <c r="H52" s="165">
        <v>0.29799999999999999</v>
      </c>
      <c r="I52" s="165">
        <v>0.54900000000000004</v>
      </c>
      <c r="J52" s="165">
        <v>0.39600000000000002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>
        <v>28318</v>
      </c>
      <c r="B53" s="163">
        <v>45486.775000000001</v>
      </c>
      <c r="C53" s="159">
        <v>30.617999999999999</v>
      </c>
      <c r="D53" s="164">
        <f t="shared" si="0"/>
        <v>0.69799999999999685</v>
      </c>
      <c r="E53" s="165">
        <v>0.441</v>
      </c>
      <c r="F53" s="165">
        <v>0.439</v>
      </c>
      <c r="G53" s="165">
        <v>0.45200000000000001</v>
      </c>
      <c r="H53" s="165">
        <v>0.311</v>
      </c>
      <c r="I53" s="165">
        <v>0.57299999999999995</v>
      </c>
      <c r="J53" s="165">
        <v>0.41399999999999998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>
        <v>28319</v>
      </c>
      <c r="B54" s="163">
        <v>45486.820833333331</v>
      </c>
      <c r="C54" s="159">
        <v>30.67</v>
      </c>
      <c r="D54" s="164">
        <f t="shared" si="0"/>
        <v>0.75</v>
      </c>
      <c r="E54" s="165">
        <v>0.45200000000000001</v>
      </c>
      <c r="F54" s="165">
        <v>0.44900000000000001</v>
      </c>
      <c r="G54" s="165">
        <v>0.46100000000000002</v>
      </c>
      <c r="H54" s="165">
        <v>0.317</v>
      </c>
      <c r="I54" s="165">
        <v>0.58299999999999996</v>
      </c>
      <c r="J54" s="165">
        <v>0.42199999999999999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>
        <v>28320</v>
      </c>
      <c r="B55" s="163">
        <v>45486.869444444441</v>
      </c>
      <c r="C55" s="159">
        <v>30.55</v>
      </c>
      <c r="D55" s="164">
        <f t="shared" si="0"/>
        <v>0.62999999999999901</v>
      </c>
      <c r="E55" s="165">
        <v>0.45200000000000001</v>
      </c>
      <c r="F55" s="165">
        <v>0.44900000000000001</v>
      </c>
      <c r="G55" s="165">
        <v>0.46100000000000002</v>
      </c>
      <c r="H55" s="165">
        <v>0.317</v>
      </c>
      <c r="I55" s="165">
        <v>0.58299999999999996</v>
      </c>
      <c r="J55" s="165">
        <v>0.42199999999999999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>
        <v>28323</v>
      </c>
      <c r="B56" s="163">
        <v>45486.919444444444</v>
      </c>
      <c r="C56" s="159">
        <v>30.37</v>
      </c>
      <c r="D56" s="164">
        <f t="shared" si="0"/>
        <v>0.44999999999999929</v>
      </c>
      <c r="E56" s="165">
        <v>0.47</v>
      </c>
      <c r="F56" s="165">
        <v>0.46600000000000003</v>
      </c>
      <c r="G56" s="165">
        <v>0.47899999999999998</v>
      </c>
      <c r="H56" s="165">
        <v>0.33</v>
      </c>
      <c r="I56" s="165">
        <v>0.60299999999999998</v>
      </c>
      <c r="J56" s="165">
        <v>0.437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>
        <v>28323</v>
      </c>
      <c r="B57" s="163">
        <v>45486.955555555556</v>
      </c>
      <c r="C57" s="159">
        <v>30.26</v>
      </c>
      <c r="D57" s="164">
        <f t="shared" si="0"/>
        <v>0.33999999999999986</v>
      </c>
      <c r="E57" s="165">
        <v>0.47199999999999998</v>
      </c>
      <c r="F57" s="165">
        <v>0.46899999999999997</v>
      </c>
      <c r="G57" s="165">
        <v>0.48399999999999999</v>
      </c>
      <c r="H57" s="165">
        <v>0.33300000000000002</v>
      </c>
      <c r="I57" s="165">
        <v>0.60699999999999998</v>
      </c>
      <c r="J57" s="165">
        <v>0.441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>
        <v>28324</v>
      </c>
      <c r="B58" s="163">
        <v>45486.988888888889</v>
      </c>
      <c r="C58" s="159">
        <v>30.13</v>
      </c>
      <c r="D58" s="164">
        <f t="shared" si="0"/>
        <v>0.2099999999999973</v>
      </c>
      <c r="E58" s="165">
        <v>0.47199999999999998</v>
      </c>
      <c r="F58" s="165">
        <v>0.46899999999999997</v>
      </c>
      <c r="G58" s="165">
        <v>0.48399999999999999</v>
      </c>
      <c r="H58" s="165">
        <v>0.33400000000000002</v>
      </c>
      <c r="I58" s="165">
        <v>0.60699999999999998</v>
      </c>
      <c r="J58" s="165">
        <v>0.442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>
        <v>28326</v>
      </c>
      <c r="B59" s="163">
        <v>45487.009027777778</v>
      </c>
      <c r="C59" s="159">
        <v>30.065000000000001</v>
      </c>
      <c r="D59" s="164">
        <f t="shared" si="0"/>
        <v>0.14499999999999957</v>
      </c>
      <c r="E59" s="165">
        <v>0.47099999999999997</v>
      </c>
      <c r="F59" s="165">
        <v>0.46800000000000003</v>
      </c>
      <c r="G59" s="165">
        <v>0.48199999999999998</v>
      </c>
      <c r="H59" s="165">
        <v>0.33400000000000002</v>
      </c>
      <c r="I59" s="165">
        <v>0.60599999999999998</v>
      </c>
      <c r="J59" s="165">
        <v>0.441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>
        <v>28327</v>
      </c>
      <c r="B60" s="163">
        <v>45487.047222222223</v>
      </c>
      <c r="C60" s="159">
        <v>29.664999999999999</v>
      </c>
      <c r="D60" s="164">
        <f t="shared" si="0"/>
        <v>-0.25500000000000256</v>
      </c>
      <c r="E60" s="165">
        <v>0.47</v>
      </c>
      <c r="F60" s="165">
        <v>0.46700000000000003</v>
      </c>
      <c r="G60" s="165">
        <v>0.48199999999999998</v>
      </c>
      <c r="H60" s="165">
        <v>0.33300000000000002</v>
      </c>
      <c r="I60" s="165">
        <v>0.60399999999999998</v>
      </c>
      <c r="J60" s="165">
        <v>0.438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>
        <v>28328</v>
      </c>
      <c r="B61" s="163">
        <v>45487.089583333334</v>
      </c>
      <c r="C61" s="159">
        <v>29.343</v>
      </c>
      <c r="D61" s="164">
        <f t="shared" si="0"/>
        <v>-0.57700000000000173</v>
      </c>
      <c r="E61" s="165">
        <v>0.46899999999999997</v>
      </c>
      <c r="F61" s="165">
        <v>0.46500000000000002</v>
      </c>
      <c r="G61" s="165">
        <v>0.48</v>
      </c>
      <c r="H61" s="165">
        <v>0.33200000000000002</v>
      </c>
      <c r="I61" s="165">
        <v>0.59899999999999998</v>
      </c>
      <c r="J61" s="165">
        <v>0.435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>
        <v>28329</v>
      </c>
      <c r="B62" s="163">
        <v>45487.131249999999</v>
      </c>
      <c r="C62" s="159">
        <v>29.17</v>
      </c>
      <c r="D62" s="164">
        <f t="shared" si="0"/>
        <v>-0.75</v>
      </c>
      <c r="E62" s="165">
        <v>0.46500000000000002</v>
      </c>
      <c r="F62" s="165">
        <v>0.46200000000000002</v>
      </c>
      <c r="G62" s="165">
        <v>0.47599999999999998</v>
      </c>
      <c r="H62" s="165">
        <v>0.32900000000000001</v>
      </c>
      <c r="I62" s="165">
        <v>0.59599999999999997</v>
      </c>
      <c r="J62" s="165">
        <v>0.433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>
        <v>28330</v>
      </c>
      <c r="B63" s="163">
        <v>45487.174305555556</v>
      </c>
      <c r="C63" s="159">
        <v>28.829000000000001</v>
      </c>
      <c r="D63" s="164">
        <f t="shared" si="0"/>
        <v>-1.0910000000000011</v>
      </c>
      <c r="E63" s="165">
        <v>0.46</v>
      </c>
      <c r="F63" s="165">
        <v>0.45700000000000002</v>
      </c>
      <c r="G63" s="165">
        <v>0.47199999999999998</v>
      </c>
      <c r="H63" s="165">
        <v>0.32500000000000001</v>
      </c>
      <c r="I63" s="165">
        <v>0.58899999999999997</v>
      </c>
      <c r="J63" s="165">
        <v>0.42799999999999999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>
        <v>28331</v>
      </c>
      <c r="B64" s="163">
        <v>45487.209027777775</v>
      </c>
      <c r="C64" s="159">
        <v>28.51</v>
      </c>
      <c r="D64" s="164">
        <f t="shared" si="0"/>
        <v>-1.4100000000000001</v>
      </c>
      <c r="E64" s="165">
        <v>0.45500000000000002</v>
      </c>
      <c r="F64" s="165">
        <v>0.45200000000000001</v>
      </c>
      <c r="G64" s="165">
        <v>0.46700000000000003</v>
      </c>
      <c r="H64" s="165">
        <v>0.32200000000000001</v>
      </c>
      <c r="I64" s="165">
        <v>0.58199999999999996</v>
      </c>
      <c r="J64" s="165">
        <v>0.42299999999999999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>
        <v>28332</v>
      </c>
      <c r="B65" s="163">
        <v>45487.250694444447</v>
      </c>
      <c r="C65" s="159">
        <v>28.198</v>
      </c>
      <c r="D65" s="164">
        <f t="shared" si="0"/>
        <v>-1.7220000000000013</v>
      </c>
      <c r="E65" s="165">
        <v>0.44700000000000001</v>
      </c>
      <c r="F65" s="165">
        <v>0.44600000000000001</v>
      </c>
      <c r="G65" s="165">
        <v>0.46100000000000002</v>
      </c>
      <c r="H65" s="165">
        <v>0.31900000000000001</v>
      </c>
      <c r="I65" s="165">
        <v>0.57399999999999995</v>
      </c>
      <c r="J65" s="165">
        <v>0.41499999999999998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>
        <v>28333</v>
      </c>
      <c r="B66" s="163">
        <v>45487.291666666664</v>
      </c>
      <c r="C66" s="159">
        <v>28.123000000000001</v>
      </c>
      <c r="D66" s="164">
        <f t="shared" si="0"/>
        <v>-1.7970000000000006</v>
      </c>
      <c r="E66" s="165">
        <v>0.439</v>
      </c>
      <c r="F66" s="165">
        <v>0.437</v>
      </c>
      <c r="G66" s="165">
        <v>0.45200000000000001</v>
      </c>
      <c r="H66" s="165">
        <v>0.312</v>
      </c>
      <c r="I66" s="165">
        <v>0.56299999999999994</v>
      </c>
      <c r="J66" s="165">
        <v>0.40600000000000003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>
        <v>28334</v>
      </c>
      <c r="B67" s="163">
        <v>45487.336805555555</v>
      </c>
      <c r="C67" s="159">
        <v>28.481000000000002</v>
      </c>
      <c r="D67" s="164">
        <f t="shared" si="0"/>
        <v>-1.4390000000000001</v>
      </c>
      <c r="E67" s="165">
        <v>0.42499999999999999</v>
      </c>
      <c r="F67" s="165">
        <v>0.42299999999999999</v>
      </c>
      <c r="G67" s="165">
        <v>0.437</v>
      </c>
      <c r="H67" s="165">
        <v>0.30199999999999999</v>
      </c>
      <c r="I67" s="165">
        <v>0.54600000000000004</v>
      </c>
      <c r="J67" s="165">
        <v>0.39300000000000002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>
        <v>28335</v>
      </c>
      <c r="B68" s="163">
        <v>45487.378472222219</v>
      </c>
      <c r="C68" s="159">
        <v>28.634</v>
      </c>
      <c r="D68" s="164">
        <f t="shared" si="0"/>
        <v>-1.2860000000000014</v>
      </c>
      <c r="E68" s="165">
        <v>0.41499999999999998</v>
      </c>
      <c r="F68" s="165">
        <v>0.41399999999999998</v>
      </c>
      <c r="G68" s="165">
        <v>0.42699999999999999</v>
      </c>
      <c r="H68" s="165">
        <v>0.29499999999999998</v>
      </c>
      <c r="I68" s="165">
        <v>0.53400000000000003</v>
      </c>
      <c r="J68" s="165">
        <v>0.38500000000000001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 t="s">
        <v>279</v>
      </c>
      <c r="B69" s="163">
        <v>45487.435416666667</v>
      </c>
      <c r="C69" s="159">
        <v>28.995000000000001</v>
      </c>
      <c r="D69" s="164">
        <f t="shared" si="0"/>
        <v>-0.92500000000000071</v>
      </c>
      <c r="E69" s="165">
        <v>0.41</v>
      </c>
      <c r="F69" s="165">
        <v>0.40899999999999997</v>
      </c>
      <c r="G69" s="165">
        <v>0.42</v>
      </c>
      <c r="H69" s="165">
        <v>0.28999999999999998</v>
      </c>
      <c r="I69" s="165">
        <v>0.52700000000000002</v>
      </c>
      <c r="J69" s="165">
        <v>0.379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>
        <v>28337</v>
      </c>
      <c r="B70" s="163">
        <v>45487.469444444447</v>
      </c>
      <c r="C70" s="159">
        <v>29.359000000000002</v>
      </c>
      <c r="D70" s="164">
        <f t="shared" si="0"/>
        <v>-0.56099999999999994</v>
      </c>
      <c r="E70" s="165">
        <v>0.41</v>
      </c>
      <c r="F70" s="165">
        <v>0.40799999999999997</v>
      </c>
      <c r="G70" s="165">
        <v>0.41899999999999998</v>
      </c>
      <c r="H70" s="165">
        <v>0.28999999999999998</v>
      </c>
      <c r="I70" s="165">
        <v>0.52700000000000002</v>
      </c>
      <c r="J70" s="165">
        <v>0.379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>
        <v>28343</v>
      </c>
      <c r="B71" s="163">
        <v>45487.527777777781</v>
      </c>
      <c r="C71" s="159">
        <v>29.696999999999999</v>
      </c>
      <c r="D71" s="164">
        <f t="shared" si="0"/>
        <v>-0.22300000000000253</v>
      </c>
      <c r="E71" s="165">
        <v>0.41599999999999998</v>
      </c>
      <c r="F71" s="165">
        <v>0.41399999999999998</v>
      </c>
      <c r="G71" s="165">
        <v>0.42499999999999999</v>
      </c>
      <c r="H71" s="165">
        <v>0.29699999999999999</v>
      </c>
      <c r="I71" s="165">
        <v>0.53400000000000003</v>
      </c>
      <c r="J71" s="165">
        <v>0.38400000000000001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>
        <v>28345</v>
      </c>
      <c r="B72" s="163">
        <v>45487.595833333333</v>
      </c>
      <c r="C72" s="159">
        <v>29.89</v>
      </c>
      <c r="D72" s="164">
        <f t="shared" si="0"/>
        <v>-3.0000000000001137E-2</v>
      </c>
      <c r="E72" s="165">
        <v>0.42</v>
      </c>
      <c r="F72" s="165">
        <v>0.41799999999999998</v>
      </c>
      <c r="G72" s="165">
        <v>0.42899999999999999</v>
      </c>
      <c r="H72" s="165">
        <v>0.29499999999999998</v>
      </c>
      <c r="I72" s="165">
        <v>0.54</v>
      </c>
      <c r="J72" s="165">
        <v>0.38900000000000001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>
        <v>28348</v>
      </c>
      <c r="B73" s="163">
        <v>45487.634027777778</v>
      </c>
      <c r="C73" s="159">
        <v>30.254000000000001</v>
      </c>
      <c r="D73" s="164">
        <f t="shared" si="0"/>
        <v>0.33399999999999963</v>
      </c>
      <c r="E73" s="165">
        <v>0.42499999999999999</v>
      </c>
      <c r="F73" s="165">
        <v>0.42399999999999999</v>
      </c>
      <c r="G73" s="165">
        <v>0.435</v>
      </c>
      <c r="H73" s="165">
        <v>0.3</v>
      </c>
      <c r="I73" s="165">
        <v>0.54900000000000004</v>
      </c>
      <c r="J73" s="165">
        <v>0.39500000000000002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>
        <v>28351</v>
      </c>
      <c r="B74" s="163">
        <v>45487.675694444442</v>
      </c>
      <c r="C74" s="159">
        <v>30.545999999999999</v>
      </c>
      <c r="D74" s="164">
        <f t="shared" si="0"/>
        <v>0.62599999999999767</v>
      </c>
      <c r="E74" s="165">
        <v>0.42899999999999999</v>
      </c>
      <c r="F74" s="165">
        <v>0.42799999999999999</v>
      </c>
      <c r="G74" s="165">
        <v>0.44</v>
      </c>
      <c r="H74" s="165">
        <v>0.30399999999999999</v>
      </c>
      <c r="I74" s="165">
        <v>0.55600000000000005</v>
      </c>
      <c r="J74" s="165">
        <v>0.4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 t="s">
        <v>280</v>
      </c>
      <c r="B75" s="163">
        <v>45487.6875</v>
      </c>
      <c r="C75" s="159">
        <v>30.667000000000002</v>
      </c>
      <c r="D75" s="164">
        <f t="shared" si="0"/>
        <v>0.74699999999999989</v>
      </c>
      <c r="E75" s="165">
        <v>0.43</v>
      </c>
      <c r="F75" s="165">
        <v>0.42899999999999999</v>
      </c>
      <c r="G75" s="165">
        <v>0.441</v>
      </c>
      <c r="H75" s="165">
        <v>0.30399999999999999</v>
      </c>
      <c r="I75" s="165">
        <v>0.55700000000000005</v>
      </c>
      <c r="J75" s="165">
        <v>0.40200000000000002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63"/>
      <c r="C76" s="159"/>
      <c r="D76" s="164"/>
      <c r="E76" s="165"/>
      <c r="F76" s="165"/>
      <c r="G76" s="165"/>
      <c r="H76" s="165"/>
      <c r="I76" s="165"/>
      <c r="J76" s="16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 t="s">
        <v>279</v>
      </c>
      <c r="B77" s="163">
        <v>45489.662499999999</v>
      </c>
      <c r="C77" s="159">
        <v>30.234000000000002</v>
      </c>
      <c r="D77" s="164"/>
      <c r="E77" s="165">
        <v>0.435</v>
      </c>
      <c r="F77" s="165">
        <v>0.43099999999999999</v>
      </c>
      <c r="G77" s="165">
        <v>0.44900000000000001</v>
      </c>
      <c r="H77" s="165">
        <v>0.30199999999999999</v>
      </c>
      <c r="I77" s="165">
        <v>0.57599999999999996</v>
      </c>
      <c r="J77" s="165">
        <v>0.40400000000000003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63"/>
      <c r="C78" s="159"/>
      <c r="D78" s="164"/>
      <c r="E78" s="165"/>
      <c r="F78" s="165"/>
      <c r="G78" s="165"/>
      <c r="H78" s="165"/>
      <c r="I78" s="165"/>
      <c r="J78" s="16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63"/>
      <c r="C79" s="159"/>
      <c r="D79" s="164"/>
      <c r="E79" s="165"/>
      <c r="F79" s="165"/>
      <c r="G79" s="165"/>
      <c r="H79" s="165"/>
      <c r="I79" s="165"/>
      <c r="J79" s="16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63"/>
      <c r="C80" s="159"/>
      <c r="D80" s="164"/>
      <c r="E80" s="165"/>
      <c r="F80" s="165"/>
      <c r="G80" s="165"/>
      <c r="H80" s="165"/>
      <c r="I80" s="165"/>
      <c r="J80" s="16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63"/>
      <c r="C81" s="159"/>
      <c r="D81" s="164"/>
      <c r="E81" s="165"/>
      <c r="F81" s="165"/>
      <c r="G81" s="165"/>
      <c r="H81" s="165"/>
      <c r="I81" s="165"/>
      <c r="J81" s="16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63"/>
      <c r="C82" s="159"/>
      <c r="D82" s="164"/>
      <c r="E82" s="165"/>
      <c r="F82" s="165"/>
      <c r="G82" s="165"/>
      <c r="H82" s="165"/>
      <c r="I82" s="165"/>
      <c r="J82" s="16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63"/>
      <c r="C83" s="159"/>
      <c r="D83" s="164"/>
      <c r="E83" s="165"/>
      <c r="F83" s="165"/>
      <c r="G83" s="165"/>
      <c r="H83" s="165"/>
      <c r="I83" s="165"/>
      <c r="J83" s="16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63"/>
      <c r="C84" s="159"/>
      <c r="D84" s="164"/>
      <c r="E84" s="165"/>
      <c r="F84" s="165"/>
      <c r="G84" s="165"/>
      <c r="H84" s="165"/>
      <c r="I84" s="165"/>
      <c r="J84" s="16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63"/>
      <c r="C85" s="159"/>
      <c r="D85" s="164"/>
      <c r="E85" s="165"/>
      <c r="F85" s="165"/>
      <c r="G85" s="165"/>
      <c r="H85" s="165"/>
      <c r="I85" s="165"/>
      <c r="J85" s="16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63"/>
      <c r="C86" s="159"/>
      <c r="D86" s="164"/>
      <c r="E86" s="165"/>
      <c r="F86" s="165"/>
      <c r="G86" s="165"/>
      <c r="H86" s="165"/>
      <c r="I86" s="165"/>
      <c r="J86" s="16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63"/>
      <c r="C87" s="159"/>
      <c r="D87" s="164"/>
      <c r="E87" s="165"/>
      <c r="F87" s="165"/>
      <c r="G87" s="165"/>
      <c r="H87" s="165"/>
      <c r="I87" s="165"/>
      <c r="J87" s="16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63"/>
      <c r="C88" s="159"/>
      <c r="D88" s="164"/>
      <c r="E88" s="165"/>
      <c r="F88" s="165"/>
      <c r="G88" s="165"/>
      <c r="H88" s="165"/>
      <c r="I88" s="165"/>
      <c r="J88" s="16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63"/>
      <c r="C89" s="159"/>
      <c r="D89" s="164"/>
      <c r="E89" s="165"/>
      <c r="F89" s="165"/>
      <c r="G89" s="165"/>
      <c r="H89" s="165"/>
      <c r="I89" s="165"/>
      <c r="J89" s="16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63"/>
      <c r="C90" s="159"/>
      <c r="D90" s="164"/>
      <c r="E90" s="165"/>
      <c r="F90" s="165"/>
      <c r="G90" s="165"/>
      <c r="H90" s="165"/>
      <c r="I90" s="165"/>
      <c r="J90" s="16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63"/>
      <c r="C91" s="159"/>
      <c r="D91" s="164"/>
      <c r="E91" s="165"/>
      <c r="F91" s="165"/>
      <c r="G91" s="165"/>
      <c r="H91" s="165"/>
      <c r="I91" s="165"/>
      <c r="J91" s="16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63"/>
      <c r="C92" s="159"/>
      <c r="D92" s="164"/>
      <c r="E92" s="165"/>
      <c r="F92" s="165"/>
      <c r="G92" s="165"/>
      <c r="H92" s="165"/>
      <c r="I92" s="165"/>
      <c r="J92" s="16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63"/>
      <c r="C93" s="159"/>
      <c r="D93" s="164"/>
      <c r="E93" s="165"/>
      <c r="F93" s="165"/>
      <c r="G93" s="165"/>
      <c r="H93" s="165"/>
      <c r="I93" s="165"/>
      <c r="J93" s="16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63"/>
      <c r="C94" s="159"/>
      <c r="D94" s="164"/>
      <c r="E94" s="165"/>
      <c r="F94" s="165"/>
      <c r="G94" s="165"/>
      <c r="H94" s="165"/>
      <c r="I94" s="165"/>
      <c r="J94" s="16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63"/>
      <c r="C95" s="159"/>
      <c r="D95" s="164"/>
      <c r="E95" s="165"/>
      <c r="F95" s="165"/>
      <c r="G95" s="165"/>
      <c r="H95" s="165"/>
      <c r="I95" s="165"/>
      <c r="J95" s="16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63"/>
      <c r="C96" s="159"/>
      <c r="D96" s="164"/>
      <c r="E96" s="165"/>
      <c r="F96" s="165"/>
      <c r="G96" s="165"/>
      <c r="H96" s="165"/>
      <c r="I96" s="165"/>
      <c r="J96" s="16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63"/>
      <c r="C97" s="159"/>
      <c r="D97" s="164"/>
      <c r="E97" s="165"/>
      <c r="F97" s="165"/>
      <c r="G97" s="165"/>
      <c r="H97" s="165"/>
      <c r="I97" s="165"/>
      <c r="J97" s="16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63"/>
      <c r="C98" s="159"/>
      <c r="D98" s="164"/>
      <c r="E98" s="165"/>
      <c r="F98" s="165"/>
      <c r="G98" s="165"/>
      <c r="H98" s="165"/>
      <c r="I98" s="165"/>
      <c r="J98" s="16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63"/>
      <c r="C99" s="159"/>
      <c r="D99" s="164"/>
      <c r="E99" s="165"/>
      <c r="F99" s="165"/>
      <c r="G99" s="165"/>
      <c r="H99" s="165"/>
      <c r="I99" s="165"/>
      <c r="J99" s="16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63"/>
      <c r="C100" s="159"/>
      <c r="D100" s="164"/>
      <c r="E100" s="165"/>
      <c r="F100" s="165"/>
      <c r="G100" s="165"/>
      <c r="H100" s="165"/>
      <c r="I100" s="165"/>
      <c r="J100" s="16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63"/>
      <c r="C101" s="159"/>
      <c r="D101" s="164"/>
      <c r="E101" s="165"/>
      <c r="F101" s="165"/>
      <c r="G101" s="165"/>
      <c r="H101" s="165"/>
      <c r="I101" s="165"/>
      <c r="J101" s="16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63"/>
      <c r="C102" s="159"/>
      <c r="D102" s="164"/>
      <c r="E102" s="165"/>
      <c r="F102" s="165"/>
      <c r="G102" s="165"/>
      <c r="H102" s="165"/>
      <c r="I102" s="165"/>
      <c r="J102" s="16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63"/>
      <c r="C103" s="159"/>
      <c r="D103" s="164"/>
      <c r="E103" s="165"/>
      <c r="F103" s="165"/>
      <c r="G103" s="165"/>
      <c r="H103" s="165"/>
      <c r="I103" s="165"/>
      <c r="J103" s="16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63"/>
      <c r="C104" s="159"/>
      <c r="D104" s="164"/>
      <c r="E104" s="165"/>
      <c r="F104" s="165"/>
      <c r="G104" s="165"/>
      <c r="H104" s="165"/>
      <c r="I104" s="165"/>
      <c r="J104" s="16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63"/>
      <c r="C105" s="159"/>
      <c r="D105" s="164"/>
      <c r="E105" s="165"/>
      <c r="F105" s="165"/>
      <c r="G105" s="165"/>
      <c r="H105" s="165"/>
      <c r="I105" s="165"/>
      <c r="J105" s="16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63"/>
      <c r="C106" s="159"/>
      <c r="D106" s="164"/>
      <c r="E106" s="165"/>
      <c r="F106" s="165"/>
      <c r="G106" s="165"/>
      <c r="H106" s="165"/>
      <c r="I106" s="165"/>
      <c r="J106" s="16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63"/>
      <c r="C107" s="159"/>
      <c r="D107" s="164"/>
      <c r="E107" s="165"/>
      <c r="F107" s="165"/>
      <c r="G107" s="165"/>
      <c r="H107" s="165"/>
      <c r="I107" s="165"/>
      <c r="J107" s="16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63"/>
      <c r="C108" s="159"/>
      <c r="D108" s="164"/>
      <c r="E108" s="165"/>
      <c r="F108" s="165"/>
      <c r="G108" s="165"/>
      <c r="H108" s="165"/>
      <c r="I108" s="165"/>
      <c r="J108" s="16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63"/>
      <c r="C109" s="159"/>
      <c r="D109" s="164"/>
      <c r="E109" s="165"/>
      <c r="F109" s="165"/>
      <c r="G109" s="165"/>
      <c r="H109" s="165"/>
      <c r="I109" s="165"/>
      <c r="J109" s="16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63"/>
      <c r="C110" s="159"/>
      <c r="D110" s="164"/>
      <c r="E110" s="165"/>
      <c r="F110" s="165"/>
      <c r="G110" s="165"/>
      <c r="H110" s="165"/>
      <c r="I110" s="165"/>
      <c r="J110" s="16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63"/>
      <c r="C111" s="159"/>
      <c r="D111" s="164"/>
      <c r="E111" s="165"/>
      <c r="F111" s="165"/>
      <c r="G111" s="165"/>
      <c r="H111" s="165"/>
      <c r="I111" s="165"/>
      <c r="J111" s="16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63"/>
      <c r="C112" s="159"/>
      <c r="D112" s="164"/>
      <c r="E112" s="165"/>
      <c r="F112" s="165"/>
      <c r="G112" s="165"/>
      <c r="H112" s="165"/>
      <c r="I112" s="165"/>
      <c r="J112" s="16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63"/>
      <c r="C113" s="159"/>
      <c r="D113" s="164"/>
      <c r="E113" s="165"/>
      <c r="F113" s="165"/>
      <c r="G113" s="165"/>
      <c r="H113" s="165"/>
      <c r="I113" s="165"/>
      <c r="J113" s="16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63"/>
      <c r="C114" s="159"/>
      <c r="D114" s="164"/>
      <c r="E114" s="165"/>
      <c r="F114" s="165"/>
      <c r="G114" s="165"/>
      <c r="H114" s="165"/>
      <c r="I114" s="165"/>
      <c r="J114" s="16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63"/>
      <c r="C115" s="159"/>
      <c r="D115" s="164"/>
      <c r="E115" s="165"/>
      <c r="F115" s="165"/>
      <c r="G115" s="165"/>
      <c r="H115" s="165"/>
      <c r="I115" s="165"/>
      <c r="J115" s="16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63"/>
      <c r="C116" s="159"/>
      <c r="D116" s="164"/>
      <c r="E116" s="165"/>
      <c r="F116" s="165"/>
      <c r="G116" s="165"/>
      <c r="H116" s="165"/>
      <c r="I116" s="165"/>
      <c r="J116" s="16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63"/>
      <c r="C117" s="159"/>
      <c r="D117" s="164"/>
      <c r="E117" s="165"/>
      <c r="F117" s="165"/>
      <c r="G117" s="165"/>
      <c r="H117" s="165"/>
      <c r="I117" s="165"/>
      <c r="J117" s="16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63"/>
      <c r="C118" s="159"/>
      <c r="D118" s="164"/>
      <c r="E118" s="165"/>
      <c r="F118" s="165"/>
      <c r="G118" s="165"/>
      <c r="H118" s="165"/>
      <c r="I118" s="165"/>
      <c r="J118" s="16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63"/>
      <c r="C119" s="159"/>
      <c r="D119" s="164"/>
      <c r="E119" s="165"/>
      <c r="F119" s="165"/>
      <c r="G119" s="165"/>
      <c r="H119" s="165"/>
      <c r="I119" s="165"/>
      <c r="J119" s="16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63"/>
      <c r="C120" s="159"/>
      <c r="D120" s="164"/>
      <c r="E120" s="165"/>
      <c r="F120" s="165"/>
      <c r="G120" s="165"/>
      <c r="H120" s="165"/>
      <c r="I120" s="165"/>
      <c r="J120" s="16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63"/>
      <c r="C121" s="159"/>
      <c r="D121" s="164"/>
      <c r="E121" s="165"/>
      <c r="F121" s="165"/>
      <c r="G121" s="165"/>
      <c r="H121" s="165"/>
      <c r="I121" s="165"/>
      <c r="J121" s="16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63"/>
      <c r="C122" s="159"/>
      <c r="D122" s="164"/>
      <c r="E122" s="165"/>
      <c r="F122" s="165"/>
      <c r="G122" s="165"/>
      <c r="H122" s="165"/>
      <c r="I122" s="165"/>
      <c r="J122" s="16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63"/>
      <c r="C123" s="159"/>
      <c r="D123" s="164"/>
      <c r="E123" s="165"/>
      <c r="F123" s="165"/>
      <c r="G123" s="165"/>
      <c r="H123" s="165"/>
      <c r="I123" s="165"/>
      <c r="J123" s="16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63"/>
      <c r="C124" s="159"/>
      <c r="D124" s="164"/>
      <c r="E124" s="165"/>
      <c r="F124" s="165"/>
      <c r="G124" s="165"/>
      <c r="H124" s="165"/>
      <c r="I124" s="165"/>
      <c r="J124" s="16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63"/>
      <c r="C125" s="159"/>
      <c r="D125" s="164"/>
      <c r="E125" s="165"/>
      <c r="F125" s="165"/>
      <c r="G125" s="165"/>
      <c r="H125" s="165"/>
      <c r="I125" s="165"/>
      <c r="J125" s="16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63"/>
      <c r="C126" s="159"/>
      <c r="D126" s="164"/>
      <c r="E126" s="165"/>
      <c r="F126" s="165"/>
      <c r="G126" s="165"/>
      <c r="H126" s="165"/>
      <c r="I126" s="165"/>
      <c r="J126" s="16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63"/>
      <c r="C127" s="159"/>
      <c r="D127" s="164"/>
      <c r="E127" s="165"/>
      <c r="F127" s="165"/>
      <c r="G127" s="165"/>
      <c r="H127" s="165"/>
      <c r="I127" s="165"/>
      <c r="J127" s="16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63"/>
      <c r="C128" s="159"/>
      <c r="D128" s="164"/>
      <c r="E128" s="165"/>
      <c r="F128" s="165"/>
      <c r="G128" s="165"/>
      <c r="H128" s="165"/>
      <c r="I128" s="165"/>
      <c r="J128" s="16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63"/>
      <c r="C129" s="159"/>
      <c r="D129" s="164"/>
      <c r="E129" s="165"/>
      <c r="F129" s="165"/>
      <c r="G129" s="165"/>
      <c r="H129" s="165"/>
      <c r="I129" s="165"/>
      <c r="J129" s="16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63"/>
      <c r="C130" s="159"/>
      <c r="D130" s="164"/>
      <c r="E130" s="165"/>
      <c r="F130" s="165"/>
      <c r="G130" s="165"/>
      <c r="H130" s="165"/>
      <c r="I130" s="165"/>
      <c r="J130" s="16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63"/>
      <c r="C131" s="159"/>
      <c r="D131" s="164"/>
      <c r="E131" s="165"/>
      <c r="F131" s="165"/>
      <c r="G131" s="165"/>
      <c r="H131" s="165"/>
      <c r="I131" s="165"/>
      <c r="J131" s="16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63"/>
      <c r="C132" s="159"/>
      <c r="D132" s="164"/>
      <c r="E132" s="165"/>
      <c r="F132" s="165"/>
      <c r="G132" s="165"/>
      <c r="H132" s="165"/>
      <c r="I132" s="165"/>
      <c r="J132" s="16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63"/>
      <c r="C133" s="159"/>
      <c r="D133" s="164"/>
      <c r="E133" s="165"/>
      <c r="F133" s="165"/>
      <c r="G133" s="165"/>
      <c r="H133" s="165"/>
      <c r="I133" s="165"/>
      <c r="J133" s="16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63"/>
      <c r="C134" s="159"/>
      <c r="D134" s="164"/>
      <c r="E134" s="165"/>
      <c r="F134" s="165"/>
      <c r="G134" s="165"/>
      <c r="H134" s="165"/>
      <c r="I134" s="165"/>
      <c r="J134" s="16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63"/>
      <c r="C135" s="159"/>
      <c r="D135" s="164"/>
      <c r="E135" s="165"/>
      <c r="F135" s="165"/>
      <c r="G135" s="165"/>
      <c r="H135" s="165"/>
      <c r="I135" s="165"/>
      <c r="J135" s="16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63"/>
      <c r="C136" s="159"/>
      <c r="D136" s="164"/>
      <c r="E136" s="165"/>
      <c r="F136" s="165"/>
      <c r="G136" s="165"/>
      <c r="H136" s="165"/>
      <c r="I136" s="165"/>
      <c r="J136" s="16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63"/>
      <c r="C137" s="159"/>
      <c r="D137" s="164"/>
      <c r="E137" s="165"/>
      <c r="F137" s="165"/>
      <c r="G137" s="165"/>
      <c r="H137" s="165"/>
      <c r="I137" s="165"/>
      <c r="J137" s="16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63"/>
      <c r="C138" s="159"/>
      <c r="D138" s="164"/>
      <c r="E138" s="165"/>
      <c r="F138" s="165"/>
      <c r="G138" s="165"/>
      <c r="H138" s="165"/>
      <c r="I138" s="165"/>
      <c r="J138" s="16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63"/>
      <c r="C139" s="159"/>
      <c r="D139" s="164"/>
      <c r="E139" s="165"/>
      <c r="F139" s="165"/>
      <c r="G139" s="165"/>
      <c r="H139" s="165"/>
      <c r="I139" s="165"/>
      <c r="J139" s="16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63"/>
      <c r="C140" s="159"/>
      <c r="D140" s="164"/>
      <c r="E140" s="165"/>
      <c r="F140" s="165"/>
      <c r="G140" s="165"/>
      <c r="H140" s="165"/>
      <c r="I140" s="165"/>
      <c r="J140" s="16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63"/>
      <c r="C141" s="159"/>
      <c r="D141" s="164"/>
      <c r="E141" s="165"/>
      <c r="F141" s="165"/>
      <c r="G141" s="165"/>
      <c r="H141" s="165"/>
      <c r="I141" s="165"/>
      <c r="J141" s="16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63"/>
      <c r="C142" s="159"/>
      <c r="D142" s="164"/>
      <c r="E142" s="165"/>
      <c r="F142" s="165"/>
      <c r="G142" s="165"/>
      <c r="H142" s="165"/>
      <c r="I142" s="165"/>
      <c r="J142" s="16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63"/>
      <c r="C143" s="159"/>
      <c r="D143" s="164"/>
      <c r="E143" s="165"/>
      <c r="F143" s="165"/>
      <c r="G143" s="165"/>
      <c r="H143" s="165"/>
      <c r="I143" s="165"/>
      <c r="J143" s="16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63"/>
      <c r="C144" s="159"/>
      <c r="D144" s="164"/>
      <c r="E144" s="165"/>
      <c r="F144" s="165"/>
      <c r="G144" s="165"/>
      <c r="H144" s="165"/>
      <c r="I144" s="165"/>
      <c r="J144" s="16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63"/>
      <c r="C145" s="159"/>
      <c r="D145" s="164"/>
      <c r="E145" s="165"/>
      <c r="F145" s="165"/>
      <c r="G145" s="165"/>
      <c r="H145" s="165"/>
      <c r="I145" s="165"/>
      <c r="J145" s="16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63"/>
      <c r="C146" s="159"/>
      <c r="D146" s="164"/>
      <c r="E146" s="165"/>
      <c r="F146" s="165"/>
      <c r="G146" s="165"/>
      <c r="H146" s="165"/>
      <c r="I146" s="165"/>
      <c r="J146" s="16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63"/>
      <c r="C147" s="159"/>
      <c r="D147" s="164"/>
      <c r="E147" s="165"/>
      <c r="F147" s="165"/>
      <c r="G147" s="165"/>
      <c r="H147" s="165"/>
      <c r="I147" s="165"/>
      <c r="J147" s="16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63"/>
      <c r="C148" s="159"/>
      <c r="D148" s="164"/>
      <c r="E148" s="165"/>
      <c r="F148" s="165"/>
      <c r="G148" s="165"/>
      <c r="H148" s="165"/>
      <c r="I148" s="165"/>
      <c r="J148" s="16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63"/>
      <c r="C149" s="159"/>
      <c r="D149" s="164"/>
      <c r="E149" s="165"/>
      <c r="F149" s="165"/>
      <c r="G149" s="165"/>
      <c r="H149" s="165"/>
      <c r="I149" s="165"/>
      <c r="J149" s="16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63"/>
      <c r="C150" s="159"/>
      <c r="D150" s="164"/>
      <c r="E150" s="165"/>
      <c r="F150" s="165"/>
      <c r="G150" s="165"/>
      <c r="H150" s="165"/>
      <c r="I150" s="165"/>
      <c r="J150" s="16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63"/>
      <c r="C151" s="159"/>
      <c r="D151" s="164"/>
      <c r="E151" s="165"/>
      <c r="F151" s="165"/>
      <c r="G151" s="165"/>
      <c r="H151" s="165"/>
      <c r="I151" s="165"/>
      <c r="J151" s="16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63"/>
      <c r="C152" s="159"/>
      <c r="D152" s="164"/>
      <c r="E152" s="165"/>
      <c r="F152" s="165"/>
      <c r="G152" s="165"/>
      <c r="H152" s="165"/>
      <c r="I152" s="165"/>
      <c r="J152" s="16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63"/>
      <c r="C153" s="159"/>
      <c r="D153" s="164"/>
      <c r="E153" s="165"/>
      <c r="F153" s="165"/>
      <c r="G153" s="165"/>
      <c r="H153" s="165"/>
      <c r="I153" s="165"/>
      <c r="J153" s="16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63"/>
      <c r="C154" s="159"/>
      <c r="D154" s="164"/>
      <c r="E154" s="165"/>
      <c r="F154" s="165"/>
      <c r="G154" s="165"/>
      <c r="H154" s="165"/>
      <c r="I154" s="165"/>
      <c r="J154" s="16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63"/>
      <c r="C155" s="159"/>
      <c r="D155" s="164"/>
      <c r="E155" s="165"/>
      <c r="F155" s="165"/>
      <c r="G155" s="165"/>
      <c r="H155" s="165"/>
      <c r="I155" s="165"/>
      <c r="J155" s="16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63"/>
      <c r="C156" s="159"/>
      <c r="D156" s="164"/>
      <c r="E156" s="165"/>
      <c r="F156" s="165"/>
      <c r="G156" s="165"/>
      <c r="H156" s="165"/>
      <c r="I156" s="165"/>
      <c r="J156" s="16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63"/>
      <c r="C157" s="159"/>
      <c r="D157" s="164"/>
      <c r="E157" s="165"/>
      <c r="F157" s="165"/>
      <c r="G157" s="165"/>
      <c r="H157" s="165"/>
      <c r="I157" s="165"/>
      <c r="J157" s="16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63"/>
      <c r="C158" s="159"/>
      <c r="D158" s="164"/>
      <c r="E158" s="165"/>
      <c r="F158" s="165"/>
      <c r="G158" s="165"/>
      <c r="H158" s="165"/>
      <c r="I158" s="165"/>
      <c r="J158" s="16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63"/>
      <c r="C159" s="159"/>
      <c r="D159" s="164"/>
      <c r="E159" s="165"/>
      <c r="F159" s="165"/>
      <c r="G159" s="165"/>
      <c r="H159" s="165"/>
      <c r="I159" s="165"/>
      <c r="J159" s="16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63"/>
      <c r="C160" s="159"/>
      <c r="D160" s="164"/>
      <c r="E160" s="165"/>
      <c r="F160" s="165"/>
      <c r="G160" s="165"/>
      <c r="H160" s="165"/>
      <c r="I160" s="165"/>
      <c r="J160" s="16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63"/>
      <c r="C161" s="159"/>
      <c r="D161" s="164"/>
      <c r="E161" s="165"/>
      <c r="F161" s="165"/>
      <c r="G161" s="165"/>
      <c r="H161" s="165"/>
      <c r="I161" s="165"/>
      <c r="J161" s="16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63"/>
      <c r="C162" s="159"/>
      <c r="D162" s="164"/>
      <c r="E162" s="165"/>
      <c r="F162" s="165"/>
      <c r="G162" s="165"/>
      <c r="H162" s="165"/>
      <c r="I162" s="165"/>
      <c r="J162" s="16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63"/>
      <c r="C163" s="159"/>
      <c r="D163" s="164"/>
      <c r="E163" s="165"/>
      <c r="F163" s="165"/>
      <c r="G163" s="165"/>
      <c r="H163" s="165"/>
      <c r="I163" s="165"/>
      <c r="J163" s="16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63"/>
      <c r="C164" s="159"/>
      <c r="D164" s="164"/>
      <c r="E164" s="165"/>
      <c r="F164" s="165"/>
      <c r="G164" s="165"/>
      <c r="H164" s="165"/>
      <c r="I164" s="165"/>
      <c r="J164" s="16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63"/>
      <c r="C165" s="159"/>
      <c r="D165" s="164"/>
      <c r="E165" s="165"/>
      <c r="F165" s="165"/>
      <c r="G165" s="165"/>
      <c r="H165" s="165"/>
      <c r="I165" s="165"/>
      <c r="J165" s="16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63"/>
      <c r="C166" s="159"/>
      <c r="D166" s="164"/>
      <c r="E166" s="165"/>
      <c r="F166" s="165"/>
      <c r="G166" s="165"/>
      <c r="H166" s="165"/>
      <c r="I166" s="165"/>
      <c r="J166" s="16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63"/>
      <c r="C167" s="159"/>
      <c r="D167" s="164"/>
      <c r="E167" s="165"/>
      <c r="F167" s="165"/>
      <c r="G167" s="165"/>
      <c r="H167" s="165"/>
      <c r="I167" s="165"/>
      <c r="J167" s="16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63"/>
      <c r="C168" s="159"/>
      <c r="D168" s="164"/>
      <c r="E168" s="165"/>
      <c r="F168" s="165"/>
      <c r="G168" s="165"/>
      <c r="H168" s="165"/>
      <c r="I168" s="165"/>
      <c r="J168" s="16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63"/>
      <c r="C169" s="159"/>
      <c r="D169" s="164"/>
      <c r="E169" s="165"/>
      <c r="F169" s="165"/>
      <c r="G169" s="165"/>
      <c r="H169" s="165"/>
      <c r="I169" s="165"/>
      <c r="J169" s="16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63"/>
      <c r="C170" s="159"/>
      <c r="D170" s="164"/>
      <c r="E170" s="165"/>
      <c r="F170" s="165"/>
      <c r="G170" s="165"/>
      <c r="H170" s="165"/>
      <c r="I170" s="165"/>
      <c r="J170" s="16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63"/>
      <c r="C171" s="159"/>
      <c r="D171" s="164"/>
      <c r="E171" s="165"/>
      <c r="F171" s="165"/>
      <c r="G171" s="165"/>
      <c r="H171" s="165"/>
      <c r="I171" s="165"/>
      <c r="J171" s="16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63"/>
      <c r="C172" s="159"/>
      <c r="D172" s="164"/>
      <c r="E172" s="165"/>
      <c r="F172" s="165"/>
      <c r="G172" s="165"/>
      <c r="H172" s="165"/>
      <c r="I172" s="165"/>
      <c r="J172" s="16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63"/>
      <c r="C173" s="159"/>
      <c r="D173" s="164"/>
      <c r="E173" s="165"/>
      <c r="F173" s="165"/>
      <c r="G173" s="165"/>
      <c r="H173" s="165"/>
      <c r="I173" s="165"/>
      <c r="J173" s="16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63"/>
      <c r="C174" s="159"/>
      <c r="D174" s="164"/>
      <c r="E174" s="165"/>
      <c r="F174" s="165"/>
      <c r="G174" s="165"/>
      <c r="H174" s="165"/>
      <c r="I174" s="165"/>
      <c r="J174" s="16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63"/>
      <c r="C175" s="159"/>
      <c r="D175" s="164"/>
      <c r="E175" s="165"/>
      <c r="F175" s="165"/>
      <c r="G175" s="165"/>
      <c r="H175" s="165"/>
      <c r="I175" s="165"/>
      <c r="J175" s="16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63"/>
      <c r="C176" s="159"/>
      <c r="D176" s="164"/>
      <c r="E176" s="165"/>
      <c r="F176" s="165"/>
      <c r="G176" s="165"/>
      <c r="H176" s="165"/>
      <c r="I176" s="165"/>
      <c r="J176" s="16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63"/>
      <c r="C177" s="159"/>
      <c r="D177" s="164"/>
      <c r="E177" s="165"/>
      <c r="F177" s="165"/>
      <c r="G177" s="165"/>
      <c r="H177" s="165"/>
      <c r="I177" s="165"/>
      <c r="J177" s="16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63"/>
      <c r="C178" s="159"/>
      <c r="D178" s="164"/>
      <c r="E178" s="165"/>
      <c r="F178" s="165"/>
      <c r="G178" s="165"/>
      <c r="H178" s="165"/>
      <c r="I178" s="165"/>
      <c r="J178" s="16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63"/>
      <c r="C179" s="159"/>
      <c r="D179" s="164"/>
      <c r="E179" s="165"/>
      <c r="F179" s="165"/>
      <c r="G179" s="165"/>
      <c r="H179" s="165"/>
      <c r="I179" s="165"/>
      <c r="J179" s="16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63"/>
      <c r="C180" s="159"/>
      <c r="D180" s="164"/>
      <c r="E180" s="165"/>
      <c r="F180" s="165"/>
      <c r="G180" s="165"/>
      <c r="H180" s="165"/>
      <c r="I180" s="165"/>
      <c r="J180" s="16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63"/>
      <c r="C181" s="159"/>
      <c r="D181" s="164"/>
      <c r="E181" s="165"/>
      <c r="F181" s="165"/>
      <c r="G181" s="165"/>
      <c r="H181" s="165"/>
      <c r="I181" s="165"/>
      <c r="J181" s="16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63"/>
      <c r="C182" s="159"/>
      <c r="D182" s="164"/>
      <c r="E182" s="165"/>
      <c r="F182" s="165"/>
      <c r="G182" s="165"/>
      <c r="H182" s="165"/>
      <c r="I182" s="165"/>
      <c r="J182" s="16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63"/>
      <c r="C183" s="159"/>
      <c r="D183" s="164"/>
      <c r="E183" s="165"/>
      <c r="F183" s="165"/>
      <c r="G183" s="165"/>
      <c r="H183" s="165"/>
      <c r="I183" s="165"/>
      <c r="J183" s="16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63"/>
      <c r="C184" s="159"/>
      <c r="D184" s="164"/>
      <c r="E184" s="165"/>
      <c r="F184" s="165"/>
      <c r="G184" s="165"/>
      <c r="H184" s="165"/>
      <c r="I184" s="165"/>
      <c r="J184" s="16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63"/>
      <c r="C185" s="159"/>
      <c r="D185" s="164"/>
      <c r="E185" s="165"/>
      <c r="F185" s="165"/>
      <c r="G185" s="165"/>
      <c r="H185" s="165"/>
      <c r="I185" s="165"/>
      <c r="J185" s="16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63"/>
      <c r="C186" s="159"/>
      <c r="D186" s="164"/>
      <c r="E186" s="165"/>
      <c r="F186" s="165"/>
      <c r="G186" s="165"/>
      <c r="H186" s="165"/>
      <c r="I186" s="165"/>
      <c r="J186" s="16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63"/>
      <c r="C187" s="159"/>
      <c r="D187" s="164"/>
      <c r="E187" s="165"/>
      <c r="F187" s="165"/>
      <c r="G187" s="165"/>
      <c r="H187" s="165"/>
      <c r="I187" s="165"/>
      <c r="J187" s="16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63"/>
      <c r="C188" s="159"/>
      <c r="D188" s="164"/>
      <c r="E188" s="165"/>
      <c r="F188" s="165"/>
      <c r="G188" s="165"/>
      <c r="H188" s="165"/>
      <c r="I188" s="165"/>
      <c r="J188" s="16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63"/>
      <c r="C189" s="159"/>
      <c r="D189" s="164"/>
      <c r="E189" s="165"/>
      <c r="F189" s="165"/>
      <c r="G189" s="165"/>
      <c r="H189" s="165"/>
      <c r="I189" s="165"/>
      <c r="J189" s="16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63"/>
      <c r="C190" s="159"/>
      <c r="D190" s="164"/>
      <c r="E190" s="165"/>
      <c r="F190" s="165"/>
      <c r="G190" s="165"/>
      <c r="H190" s="165"/>
      <c r="I190" s="165"/>
      <c r="J190" s="16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63"/>
      <c r="C191" s="159"/>
      <c r="D191" s="164"/>
      <c r="E191" s="165"/>
      <c r="F191" s="165"/>
      <c r="G191" s="165"/>
      <c r="H191" s="165"/>
      <c r="I191" s="165"/>
      <c r="J191" s="16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63"/>
      <c r="C192" s="159"/>
      <c r="D192" s="164"/>
      <c r="E192" s="165"/>
      <c r="F192" s="165"/>
      <c r="G192" s="165"/>
      <c r="H192" s="165"/>
      <c r="I192" s="165"/>
      <c r="J192" s="16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63"/>
      <c r="C193" s="159"/>
      <c r="D193" s="164"/>
      <c r="E193" s="165"/>
      <c r="F193" s="165"/>
      <c r="G193" s="165"/>
      <c r="H193" s="165"/>
      <c r="I193" s="165"/>
      <c r="J193" s="16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63"/>
      <c r="C194" s="159"/>
      <c r="D194" s="164"/>
      <c r="E194" s="165"/>
      <c r="F194" s="165"/>
      <c r="G194" s="165"/>
      <c r="H194" s="165"/>
      <c r="I194" s="165"/>
      <c r="J194" s="16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63"/>
      <c r="C195" s="159"/>
      <c r="D195" s="164"/>
      <c r="E195" s="165"/>
      <c r="F195" s="165"/>
      <c r="G195" s="165"/>
      <c r="H195" s="165"/>
      <c r="I195" s="165"/>
      <c r="J195" s="16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63"/>
      <c r="C196" s="159"/>
      <c r="D196" s="164"/>
      <c r="E196" s="165"/>
      <c r="F196" s="165"/>
      <c r="G196" s="165"/>
      <c r="H196" s="165"/>
      <c r="I196" s="165"/>
      <c r="J196" s="16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63"/>
      <c r="C197" s="159"/>
      <c r="D197" s="164"/>
      <c r="E197" s="165"/>
      <c r="F197" s="165"/>
      <c r="G197" s="165"/>
      <c r="H197" s="165"/>
      <c r="I197" s="165"/>
      <c r="J197" s="16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63"/>
      <c r="C198" s="159"/>
      <c r="D198" s="164"/>
      <c r="E198" s="165"/>
      <c r="F198" s="165"/>
      <c r="G198" s="165"/>
      <c r="H198" s="165"/>
      <c r="I198" s="165"/>
      <c r="J198" s="16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63"/>
      <c r="C199" s="159"/>
      <c r="D199" s="164"/>
      <c r="E199" s="165"/>
      <c r="F199" s="165"/>
      <c r="G199" s="165"/>
      <c r="H199" s="165"/>
      <c r="I199" s="165"/>
      <c r="J199" s="16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63"/>
      <c r="C200" s="159"/>
      <c r="D200" s="164"/>
      <c r="E200" s="165"/>
      <c r="F200" s="165"/>
      <c r="G200" s="165"/>
      <c r="H200" s="165"/>
      <c r="I200" s="165"/>
      <c r="J200" s="16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63"/>
      <c r="C201" s="159"/>
      <c r="D201" s="164"/>
      <c r="E201" s="165"/>
      <c r="F201" s="165"/>
      <c r="G201" s="165"/>
      <c r="H201" s="165"/>
      <c r="I201" s="165"/>
      <c r="J201" s="16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63"/>
      <c r="C202" s="159"/>
      <c r="D202" s="164"/>
      <c r="E202" s="165"/>
      <c r="F202" s="165"/>
      <c r="G202" s="165"/>
      <c r="H202" s="165"/>
      <c r="I202" s="165"/>
      <c r="J202" s="16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63"/>
      <c r="C203" s="159"/>
      <c r="D203" s="164"/>
      <c r="E203" s="165"/>
      <c r="F203" s="165"/>
      <c r="G203" s="165"/>
      <c r="H203" s="165"/>
      <c r="I203" s="165"/>
      <c r="J203" s="16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63"/>
      <c r="C204" s="159"/>
      <c r="D204" s="164"/>
      <c r="E204" s="165"/>
      <c r="F204" s="165"/>
      <c r="G204" s="165"/>
      <c r="H204" s="165"/>
      <c r="I204" s="165"/>
      <c r="J204" s="16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63"/>
      <c r="C205" s="159"/>
      <c r="D205" s="164"/>
      <c r="E205" s="165"/>
      <c r="F205" s="165"/>
      <c r="G205" s="165"/>
      <c r="H205" s="165"/>
      <c r="I205" s="165"/>
      <c r="J205" s="16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63"/>
      <c r="C206" s="159"/>
      <c r="D206" s="164"/>
      <c r="E206" s="165"/>
      <c r="F206" s="165"/>
      <c r="G206" s="165"/>
      <c r="H206" s="165"/>
      <c r="I206" s="165"/>
      <c r="J206" s="16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63"/>
      <c r="C207" s="159"/>
      <c r="D207" s="164"/>
      <c r="E207" s="165"/>
      <c r="F207" s="165"/>
      <c r="G207" s="165"/>
      <c r="H207" s="165"/>
      <c r="I207" s="165"/>
      <c r="J207" s="16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63"/>
      <c r="C208" s="159"/>
      <c r="D208" s="164"/>
      <c r="E208" s="165"/>
      <c r="F208" s="165"/>
      <c r="G208" s="165"/>
      <c r="H208" s="165"/>
      <c r="I208" s="165"/>
      <c r="J208" s="16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63"/>
      <c r="C209" s="159"/>
      <c r="D209" s="164"/>
      <c r="E209" s="165"/>
      <c r="F209" s="165"/>
      <c r="G209" s="165"/>
      <c r="H209" s="165"/>
      <c r="I209" s="165"/>
      <c r="J209" s="16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63"/>
      <c r="C210" s="159"/>
      <c r="D210" s="164"/>
      <c r="E210" s="165"/>
      <c r="F210" s="165"/>
      <c r="G210" s="165"/>
      <c r="H210" s="165"/>
      <c r="I210" s="165"/>
      <c r="J210" s="16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63"/>
      <c r="C211" s="159"/>
      <c r="D211" s="164"/>
      <c r="E211" s="165"/>
      <c r="F211" s="165"/>
      <c r="G211" s="165"/>
      <c r="H211" s="165"/>
      <c r="I211" s="165"/>
      <c r="J211" s="16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63"/>
      <c r="C212" s="159"/>
      <c r="D212" s="164"/>
      <c r="E212" s="165"/>
      <c r="F212" s="165"/>
      <c r="G212" s="165"/>
      <c r="H212" s="165"/>
      <c r="I212" s="165"/>
      <c r="J212" s="16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63"/>
      <c r="C213" s="159"/>
      <c r="D213" s="164"/>
      <c r="E213" s="165"/>
      <c r="F213" s="165"/>
      <c r="G213" s="165"/>
      <c r="H213" s="165"/>
      <c r="I213" s="165"/>
      <c r="J213" s="16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63"/>
      <c r="C214" s="159"/>
      <c r="D214" s="164"/>
      <c r="E214" s="165"/>
      <c r="F214" s="165"/>
      <c r="G214" s="165"/>
      <c r="H214" s="165"/>
      <c r="I214" s="165"/>
      <c r="J214" s="16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63"/>
      <c r="C215" s="159"/>
      <c r="D215" s="164"/>
      <c r="E215" s="165"/>
      <c r="F215" s="165"/>
      <c r="G215" s="165"/>
      <c r="H215" s="165"/>
      <c r="I215" s="165"/>
      <c r="J215" s="16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63"/>
      <c r="C216" s="159"/>
      <c r="D216" s="164"/>
      <c r="E216" s="165"/>
      <c r="F216" s="165"/>
      <c r="G216" s="165"/>
      <c r="H216" s="165"/>
      <c r="I216" s="165"/>
      <c r="J216" s="16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63"/>
      <c r="C217" s="159"/>
      <c r="D217" s="164"/>
      <c r="E217" s="165"/>
      <c r="F217" s="165"/>
      <c r="G217" s="165"/>
      <c r="H217" s="165"/>
      <c r="I217" s="165"/>
      <c r="J217" s="16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63"/>
      <c r="C218" s="159"/>
      <c r="D218" s="164"/>
      <c r="E218" s="165"/>
      <c r="F218" s="165"/>
      <c r="G218" s="165"/>
      <c r="H218" s="165"/>
      <c r="I218" s="165"/>
      <c r="J218" s="16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63"/>
      <c r="C219" s="159"/>
      <c r="D219" s="164"/>
      <c r="E219" s="165"/>
      <c r="F219" s="165"/>
      <c r="G219" s="165"/>
      <c r="H219" s="165"/>
      <c r="I219" s="165"/>
      <c r="J219" s="16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63"/>
      <c r="C220" s="159"/>
      <c r="D220" s="164"/>
      <c r="E220" s="165"/>
      <c r="F220" s="165"/>
      <c r="G220" s="165"/>
      <c r="H220" s="165"/>
      <c r="I220" s="165"/>
      <c r="J220" s="16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63"/>
      <c r="C221" s="159"/>
      <c r="D221" s="164"/>
      <c r="E221" s="165"/>
      <c r="F221" s="165"/>
      <c r="G221" s="165"/>
      <c r="H221" s="165"/>
      <c r="I221" s="165"/>
      <c r="J221" s="16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63"/>
      <c r="C222" s="159"/>
      <c r="D222" s="164"/>
      <c r="E222" s="165"/>
      <c r="F222" s="165"/>
      <c r="G222" s="165"/>
      <c r="H222" s="165"/>
      <c r="I222" s="165"/>
      <c r="J222" s="16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63"/>
      <c r="C223" s="159"/>
      <c r="D223" s="164"/>
      <c r="E223" s="165"/>
      <c r="F223" s="165"/>
      <c r="G223" s="165"/>
      <c r="H223" s="165"/>
      <c r="I223" s="165"/>
      <c r="J223" s="16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63"/>
      <c r="C224" s="159"/>
      <c r="D224" s="164"/>
      <c r="E224" s="165"/>
      <c r="F224" s="165"/>
      <c r="G224" s="165"/>
      <c r="H224" s="165"/>
      <c r="I224" s="165"/>
      <c r="J224" s="16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63"/>
      <c r="C225" s="159"/>
      <c r="D225" s="164"/>
      <c r="E225" s="165"/>
      <c r="F225" s="165"/>
      <c r="G225" s="165"/>
      <c r="H225" s="165"/>
      <c r="I225" s="165"/>
      <c r="J225" s="16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63"/>
      <c r="C226" s="159"/>
      <c r="D226" s="164"/>
      <c r="E226" s="165"/>
      <c r="F226" s="165"/>
      <c r="G226" s="165"/>
      <c r="H226" s="165"/>
      <c r="I226" s="165"/>
      <c r="J226" s="16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63"/>
      <c r="C227" s="159"/>
      <c r="D227" s="164"/>
      <c r="E227" s="165"/>
      <c r="F227" s="165"/>
      <c r="G227" s="165"/>
      <c r="H227" s="165"/>
      <c r="I227" s="165"/>
      <c r="J227" s="16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63"/>
      <c r="C228" s="159"/>
      <c r="D228" s="164"/>
      <c r="E228" s="165"/>
      <c r="F228" s="165"/>
      <c r="G228" s="165"/>
      <c r="H228" s="165"/>
      <c r="I228" s="165"/>
      <c r="J228" s="16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63"/>
      <c r="C229" s="159"/>
      <c r="D229" s="164"/>
      <c r="E229" s="165"/>
      <c r="F229" s="165"/>
      <c r="G229" s="165"/>
      <c r="H229" s="165"/>
      <c r="I229" s="165"/>
      <c r="J229" s="16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63"/>
      <c r="C230" s="159"/>
      <c r="D230" s="164"/>
      <c r="E230" s="165"/>
      <c r="F230" s="165"/>
      <c r="G230" s="165"/>
      <c r="H230" s="165"/>
      <c r="I230" s="165"/>
      <c r="J230" s="16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63"/>
      <c r="C231" s="159"/>
      <c r="D231" s="164"/>
      <c r="E231" s="165"/>
      <c r="F231" s="165"/>
      <c r="G231" s="165"/>
      <c r="H231" s="165"/>
      <c r="I231" s="165"/>
      <c r="J231" s="16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63"/>
      <c r="C232" s="159"/>
      <c r="D232" s="164"/>
      <c r="E232" s="165"/>
      <c r="F232" s="165"/>
      <c r="G232" s="165"/>
      <c r="H232" s="165"/>
      <c r="I232" s="165"/>
      <c r="J232" s="16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63"/>
      <c r="C233" s="159"/>
      <c r="D233" s="164"/>
      <c r="E233" s="165"/>
      <c r="F233" s="165"/>
      <c r="G233" s="165"/>
      <c r="H233" s="165"/>
      <c r="I233" s="165"/>
      <c r="J233" s="16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63"/>
      <c r="C234" s="159"/>
      <c r="D234" s="164"/>
      <c r="E234" s="165"/>
      <c r="F234" s="165"/>
      <c r="G234" s="165"/>
      <c r="H234" s="165"/>
      <c r="I234" s="165"/>
      <c r="J234" s="16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63"/>
      <c r="C235" s="159"/>
      <c r="D235" s="164"/>
      <c r="E235" s="165"/>
      <c r="F235" s="165"/>
      <c r="G235" s="165"/>
      <c r="H235" s="165"/>
      <c r="I235" s="165"/>
      <c r="J235" s="16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63"/>
      <c r="C236" s="159"/>
      <c r="D236" s="164"/>
      <c r="E236" s="165"/>
      <c r="F236" s="165"/>
      <c r="G236" s="165"/>
      <c r="H236" s="165"/>
      <c r="I236" s="165"/>
      <c r="J236" s="16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63"/>
      <c r="C237" s="159"/>
      <c r="D237" s="164"/>
      <c r="E237" s="165"/>
      <c r="F237" s="165"/>
      <c r="G237" s="165"/>
      <c r="H237" s="165"/>
      <c r="I237" s="165"/>
      <c r="J237" s="16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63"/>
      <c r="C238" s="159"/>
      <c r="D238" s="164"/>
      <c r="E238" s="165"/>
      <c r="F238" s="165"/>
      <c r="G238" s="165"/>
      <c r="H238" s="165"/>
      <c r="I238" s="165"/>
      <c r="J238" s="16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63"/>
      <c r="C239" s="159"/>
      <c r="D239" s="164"/>
      <c r="E239" s="165"/>
      <c r="F239" s="165"/>
      <c r="G239" s="165"/>
      <c r="H239" s="165"/>
      <c r="I239" s="165"/>
      <c r="J239" s="16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63"/>
      <c r="C240" s="159"/>
      <c r="D240" s="164"/>
      <c r="E240" s="165"/>
      <c r="F240" s="165"/>
      <c r="G240" s="165"/>
      <c r="H240" s="165"/>
      <c r="I240" s="165"/>
      <c r="J240" s="16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63"/>
      <c r="C241" s="159"/>
      <c r="D241" s="164"/>
      <c r="E241" s="165"/>
      <c r="F241" s="165"/>
      <c r="G241" s="165"/>
      <c r="H241" s="165"/>
      <c r="I241" s="165"/>
      <c r="J241" s="16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63"/>
      <c r="C242" s="159"/>
      <c r="D242" s="164"/>
      <c r="E242" s="165"/>
      <c r="F242" s="165"/>
      <c r="G242" s="165"/>
      <c r="H242" s="165"/>
      <c r="I242" s="165"/>
      <c r="J242" s="16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63"/>
      <c r="C243" s="159"/>
      <c r="D243" s="164"/>
      <c r="E243" s="165"/>
      <c r="F243" s="165"/>
      <c r="G243" s="165"/>
      <c r="H243" s="165"/>
      <c r="I243" s="165"/>
      <c r="J243" s="16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63"/>
      <c r="C244" s="159"/>
      <c r="D244" s="164"/>
      <c r="E244" s="165"/>
      <c r="F244" s="165"/>
      <c r="G244" s="165"/>
      <c r="H244" s="165"/>
      <c r="I244" s="165"/>
      <c r="J244" s="16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63"/>
      <c r="C245" s="159"/>
      <c r="D245" s="164"/>
      <c r="E245" s="165"/>
      <c r="F245" s="165"/>
      <c r="G245" s="165"/>
      <c r="H245" s="165"/>
      <c r="I245" s="165"/>
      <c r="J245" s="16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63"/>
      <c r="C246" s="159"/>
      <c r="D246" s="164"/>
      <c r="E246" s="165"/>
      <c r="F246" s="165"/>
      <c r="G246" s="165"/>
      <c r="H246" s="165"/>
      <c r="I246" s="165"/>
      <c r="J246" s="16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63"/>
      <c r="C247" s="159"/>
      <c r="D247" s="164"/>
      <c r="E247" s="165"/>
      <c r="F247" s="165"/>
      <c r="G247" s="165"/>
      <c r="H247" s="165"/>
      <c r="I247" s="165"/>
      <c r="J247" s="16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63"/>
      <c r="C248" s="159"/>
      <c r="D248" s="164"/>
      <c r="E248" s="165"/>
      <c r="F248" s="165"/>
      <c r="G248" s="165"/>
      <c r="H248" s="165"/>
      <c r="I248" s="165"/>
      <c r="J248" s="16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63"/>
      <c r="C249" s="159"/>
      <c r="D249" s="164"/>
      <c r="E249" s="165"/>
      <c r="F249" s="165"/>
      <c r="G249" s="165"/>
      <c r="H249" s="165"/>
      <c r="I249" s="165"/>
      <c r="J249" s="16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63"/>
      <c r="C250" s="159"/>
      <c r="D250" s="164"/>
      <c r="E250" s="165"/>
      <c r="F250" s="165"/>
      <c r="G250" s="165"/>
      <c r="H250" s="165"/>
      <c r="I250" s="165"/>
      <c r="J250" s="16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63"/>
      <c r="C251" s="159"/>
      <c r="D251" s="164"/>
      <c r="E251" s="165"/>
      <c r="F251" s="165"/>
      <c r="G251" s="165"/>
      <c r="H251" s="165"/>
      <c r="I251" s="165"/>
      <c r="J251" s="16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63"/>
      <c r="C252" s="159"/>
      <c r="D252" s="164"/>
      <c r="E252" s="165"/>
      <c r="F252" s="165"/>
      <c r="G252" s="165"/>
      <c r="H252" s="165"/>
      <c r="I252" s="165"/>
      <c r="J252" s="16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63"/>
      <c r="C253" s="159"/>
      <c r="D253" s="164"/>
      <c r="E253" s="165"/>
      <c r="F253" s="165"/>
      <c r="G253" s="165"/>
      <c r="H253" s="165"/>
      <c r="I253" s="165"/>
      <c r="J253" s="16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63"/>
      <c r="C254" s="159"/>
      <c r="D254" s="164"/>
      <c r="E254" s="165"/>
      <c r="F254" s="165"/>
      <c r="G254" s="165"/>
      <c r="H254" s="165"/>
      <c r="I254" s="165"/>
      <c r="J254" s="16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63"/>
      <c r="C255" s="159"/>
      <c r="D255" s="164"/>
      <c r="E255" s="165"/>
      <c r="F255" s="165"/>
      <c r="G255" s="165"/>
      <c r="H255" s="165"/>
      <c r="I255" s="165"/>
      <c r="J255" s="16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63"/>
      <c r="C256" s="159"/>
      <c r="D256" s="164"/>
      <c r="E256" s="165"/>
      <c r="F256" s="165"/>
      <c r="G256" s="165"/>
      <c r="H256" s="165"/>
      <c r="I256" s="165"/>
      <c r="J256" s="16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63"/>
      <c r="C257" s="159"/>
      <c r="D257" s="164"/>
      <c r="E257" s="165"/>
      <c r="F257" s="165"/>
      <c r="G257" s="165"/>
      <c r="H257" s="165"/>
      <c r="I257" s="165"/>
      <c r="J257" s="16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63"/>
      <c r="C258" s="159"/>
      <c r="D258" s="164"/>
      <c r="E258" s="165"/>
      <c r="F258" s="165"/>
      <c r="G258" s="165"/>
      <c r="H258" s="165"/>
      <c r="I258" s="165"/>
      <c r="J258" s="16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63"/>
      <c r="C259" s="159"/>
      <c r="D259" s="164"/>
      <c r="E259" s="165"/>
      <c r="F259" s="165"/>
      <c r="G259" s="165"/>
      <c r="H259" s="165"/>
      <c r="I259" s="165"/>
      <c r="J259" s="16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63"/>
      <c r="C260" s="159"/>
      <c r="D260" s="164"/>
      <c r="E260" s="165"/>
      <c r="F260" s="165"/>
      <c r="G260" s="165"/>
      <c r="H260" s="165"/>
      <c r="I260" s="165"/>
      <c r="J260" s="16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63"/>
      <c r="C261" s="159"/>
      <c r="D261" s="164"/>
      <c r="E261" s="165"/>
      <c r="F261" s="165"/>
      <c r="G261" s="165"/>
      <c r="H261" s="165"/>
      <c r="I261" s="165"/>
      <c r="J261" s="16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63"/>
      <c r="C262" s="159"/>
      <c r="D262" s="164"/>
      <c r="E262" s="165"/>
      <c r="F262" s="165"/>
      <c r="G262" s="165"/>
      <c r="H262" s="165"/>
      <c r="I262" s="165"/>
      <c r="J262" s="16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63"/>
      <c r="C263" s="159"/>
      <c r="D263" s="164"/>
      <c r="E263" s="165"/>
      <c r="F263" s="165"/>
      <c r="G263" s="165"/>
      <c r="H263" s="165"/>
      <c r="I263" s="165"/>
      <c r="J263" s="16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63"/>
      <c r="C264" s="159"/>
      <c r="D264" s="164"/>
      <c r="E264" s="165"/>
      <c r="F264" s="165"/>
      <c r="G264" s="165"/>
      <c r="H264" s="165"/>
      <c r="I264" s="165"/>
      <c r="J264" s="16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63"/>
      <c r="C265" s="159"/>
      <c r="D265" s="164"/>
      <c r="E265" s="165"/>
      <c r="F265" s="165"/>
      <c r="G265" s="165"/>
      <c r="H265" s="165"/>
      <c r="I265" s="165"/>
      <c r="J265" s="16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63"/>
      <c r="C266" s="159"/>
      <c r="D266" s="164"/>
      <c r="E266" s="165"/>
      <c r="F266" s="165"/>
      <c r="G266" s="165"/>
      <c r="H266" s="165"/>
      <c r="I266" s="165"/>
      <c r="J266" s="16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63"/>
      <c r="C267" s="159"/>
      <c r="D267" s="164"/>
      <c r="E267" s="165"/>
      <c r="F267" s="165"/>
      <c r="G267" s="165"/>
      <c r="H267" s="165"/>
      <c r="I267" s="165"/>
      <c r="J267" s="16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63"/>
      <c r="C268" s="159"/>
      <c r="D268" s="164"/>
      <c r="E268" s="165"/>
      <c r="F268" s="165"/>
      <c r="G268" s="165"/>
      <c r="H268" s="165"/>
      <c r="I268" s="165"/>
      <c r="J268" s="16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63"/>
      <c r="C269" s="159"/>
      <c r="D269" s="164"/>
      <c r="E269" s="165"/>
      <c r="F269" s="165"/>
      <c r="G269" s="165"/>
      <c r="H269" s="165"/>
      <c r="I269" s="165"/>
      <c r="J269" s="16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63"/>
      <c r="C270" s="159"/>
      <c r="D270" s="164"/>
      <c r="E270" s="165"/>
      <c r="F270" s="165"/>
      <c r="G270" s="165"/>
      <c r="H270" s="165"/>
      <c r="I270" s="165"/>
      <c r="J270" s="16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63"/>
      <c r="C271" s="159"/>
      <c r="D271" s="164"/>
      <c r="E271" s="165"/>
      <c r="F271" s="165"/>
      <c r="G271" s="165"/>
      <c r="H271" s="165"/>
      <c r="I271" s="165"/>
      <c r="J271" s="16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63"/>
      <c r="C272" s="159"/>
      <c r="D272" s="164"/>
      <c r="E272" s="165"/>
      <c r="F272" s="165"/>
      <c r="G272" s="165"/>
      <c r="H272" s="165"/>
      <c r="I272" s="165"/>
      <c r="J272" s="16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63"/>
      <c r="C273" s="159"/>
      <c r="D273" s="164"/>
      <c r="E273" s="165"/>
      <c r="F273" s="165"/>
      <c r="G273" s="165"/>
      <c r="H273" s="165"/>
      <c r="I273" s="165"/>
      <c r="J273" s="16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63"/>
      <c r="C274" s="159"/>
      <c r="D274" s="164"/>
      <c r="E274" s="165"/>
      <c r="F274" s="165"/>
      <c r="G274" s="165"/>
      <c r="H274" s="165"/>
      <c r="I274" s="165"/>
      <c r="J274" s="16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63"/>
      <c r="C275" s="159"/>
      <c r="D275" s="164"/>
      <c r="E275" s="165"/>
      <c r="F275" s="165"/>
      <c r="G275" s="165"/>
      <c r="H275" s="165"/>
      <c r="I275" s="165"/>
      <c r="J275" s="16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63"/>
      <c r="C276" s="159"/>
      <c r="D276" s="164"/>
      <c r="E276" s="165"/>
      <c r="F276" s="165"/>
      <c r="G276" s="165"/>
      <c r="H276" s="165"/>
      <c r="I276" s="165"/>
      <c r="J276" s="16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63"/>
      <c r="C277" s="159"/>
      <c r="D277" s="164"/>
      <c r="E277" s="165"/>
      <c r="F277" s="165"/>
      <c r="G277" s="165"/>
      <c r="H277" s="165"/>
      <c r="I277" s="165"/>
      <c r="J277" s="16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63"/>
      <c r="C278" s="159"/>
      <c r="D278" s="164"/>
      <c r="E278" s="165"/>
      <c r="F278" s="165"/>
      <c r="G278" s="165"/>
      <c r="H278" s="165"/>
      <c r="I278" s="165"/>
      <c r="J278" s="16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63"/>
      <c r="C279" s="159"/>
      <c r="D279" s="164"/>
      <c r="E279" s="165"/>
      <c r="F279" s="165"/>
      <c r="G279" s="165"/>
      <c r="H279" s="165"/>
      <c r="I279" s="165"/>
      <c r="J279" s="16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63"/>
      <c r="C280" s="159"/>
      <c r="D280" s="164"/>
      <c r="E280" s="165"/>
      <c r="F280" s="165"/>
      <c r="G280" s="165"/>
      <c r="H280" s="165"/>
      <c r="I280" s="165"/>
      <c r="J280" s="16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63"/>
      <c r="C281" s="159"/>
      <c r="D281" s="164"/>
      <c r="E281" s="165"/>
      <c r="F281" s="165"/>
      <c r="G281" s="165"/>
      <c r="H281" s="165"/>
      <c r="I281" s="165"/>
      <c r="J281" s="16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63"/>
      <c r="C282" s="159"/>
      <c r="D282" s="164"/>
      <c r="E282" s="165"/>
      <c r="F282" s="165"/>
      <c r="G282" s="165"/>
      <c r="H282" s="165"/>
      <c r="I282" s="165"/>
      <c r="J282" s="16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63"/>
      <c r="C283" s="159"/>
      <c r="D283" s="164"/>
      <c r="E283" s="165"/>
      <c r="F283" s="165"/>
      <c r="G283" s="165"/>
      <c r="H283" s="165"/>
      <c r="I283" s="165"/>
      <c r="J283" s="16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63"/>
      <c r="C284" s="159"/>
      <c r="D284" s="164"/>
      <c r="E284" s="165"/>
      <c r="F284" s="165"/>
      <c r="G284" s="165"/>
      <c r="H284" s="165"/>
      <c r="I284" s="165"/>
      <c r="J284" s="16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63"/>
      <c r="C285" s="159"/>
      <c r="D285" s="164"/>
      <c r="E285" s="165"/>
      <c r="F285" s="165"/>
      <c r="G285" s="165"/>
      <c r="H285" s="165"/>
      <c r="I285" s="165"/>
      <c r="J285" s="16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63"/>
      <c r="C286" s="159"/>
      <c r="D286" s="164"/>
      <c r="E286" s="165"/>
      <c r="F286" s="165"/>
      <c r="G286" s="165"/>
      <c r="H286" s="165"/>
      <c r="I286" s="165"/>
      <c r="J286" s="16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63"/>
      <c r="C287" s="159"/>
      <c r="D287" s="164"/>
      <c r="E287" s="165"/>
      <c r="F287" s="165"/>
      <c r="G287" s="165"/>
      <c r="H287" s="165"/>
      <c r="I287" s="165"/>
      <c r="J287" s="16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63"/>
      <c r="C288" s="159"/>
      <c r="D288" s="164"/>
      <c r="E288" s="165"/>
      <c r="F288" s="165"/>
      <c r="G288" s="165"/>
      <c r="H288" s="165"/>
      <c r="I288" s="165"/>
      <c r="J288" s="16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63"/>
      <c r="C289" s="159"/>
      <c r="D289" s="164"/>
      <c r="E289" s="165"/>
      <c r="F289" s="165"/>
      <c r="G289" s="165"/>
      <c r="H289" s="165"/>
      <c r="I289" s="165"/>
      <c r="J289" s="16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63"/>
      <c r="C290" s="159"/>
      <c r="D290" s="164"/>
      <c r="E290" s="165"/>
      <c r="F290" s="165"/>
      <c r="G290" s="165"/>
      <c r="H290" s="165"/>
      <c r="I290" s="165"/>
      <c r="J290" s="16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63"/>
      <c r="C291" s="159"/>
      <c r="D291" s="164"/>
      <c r="E291" s="165"/>
      <c r="F291" s="165"/>
      <c r="G291" s="165"/>
      <c r="H291" s="165"/>
      <c r="I291" s="165"/>
      <c r="J291" s="16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63"/>
      <c r="C292" s="159"/>
      <c r="D292" s="164"/>
      <c r="E292" s="165"/>
      <c r="F292" s="165"/>
      <c r="G292" s="165"/>
      <c r="H292" s="165"/>
      <c r="I292" s="165"/>
      <c r="J292" s="16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63"/>
      <c r="C293" s="159"/>
      <c r="D293" s="164"/>
      <c r="E293" s="165"/>
      <c r="F293" s="165"/>
      <c r="G293" s="165"/>
      <c r="H293" s="165"/>
      <c r="I293" s="165"/>
      <c r="J293" s="16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63"/>
      <c r="C294" s="159"/>
      <c r="D294" s="164"/>
      <c r="E294" s="165"/>
      <c r="F294" s="165"/>
      <c r="G294" s="165"/>
      <c r="H294" s="165"/>
      <c r="I294" s="165"/>
      <c r="J294" s="16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63"/>
      <c r="C295" s="159"/>
      <c r="D295" s="164"/>
      <c r="E295" s="165"/>
      <c r="F295" s="165"/>
      <c r="G295" s="165"/>
      <c r="H295" s="165"/>
      <c r="I295" s="165"/>
      <c r="J295" s="16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63"/>
      <c r="C296" s="159"/>
      <c r="D296" s="164"/>
      <c r="E296" s="165"/>
      <c r="F296" s="165"/>
      <c r="G296" s="165"/>
      <c r="H296" s="165"/>
      <c r="I296" s="165"/>
      <c r="J296" s="16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63"/>
      <c r="C297" s="159"/>
      <c r="D297" s="164"/>
      <c r="E297" s="165"/>
      <c r="F297" s="165"/>
      <c r="G297" s="165"/>
      <c r="H297" s="165"/>
      <c r="I297" s="165"/>
      <c r="J297" s="16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63"/>
      <c r="C298" s="159"/>
      <c r="D298" s="164"/>
      <c r="E298" s="165"/>
      <c r="F298" s="165"/>
      <c r="G298" s="165"/>
      <c r="H298" s="165"/>
      <c r="I298" s="165"/>
      <c r="J298" s="16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63"/>
      <c r="C299" s="159"/>
      <c r="D299" s="164"/>
      <c r="E299" s="165"/>
      <c r="F299" s="165"/>
      <c r="G299" s="165"/>
      <c r="H299" s="165"/>
      <c r="I299" s="165"/>
      <c r="J299" s="16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63"/>
      <c r="C300" s="159"/>
      <c r="D300" s="164"/>
      <c r="E300" s="165"/>
      <c r="F300" s="165"/>
      <c r="G300" s="165"/>
      <c r="H300" s="165"/>
      <c r="I300" s="165"/>
      <c r="J300" s="16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63"/>
      <c r="C301" s="159"/>
      <c r="D301" s="164"/>
      <c r="E301" s="165"/>
      <c r="F301" s="165"/>
      <c r="G301" s="165"/>
      <c r="H301" s="165"/>
      <c r="I301" s="165"/>
      <c r="J301" s="16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63"/>
      <c r="C302" s="159"/>
      <c r="D302" s="164"/>
      <c r="E302" s="165"/>
      <c r="F302" s="165"/>
      <c r="G302" s="165"/>
      <c r="H302" s="165"/>
      <c r="I302" s="165"/>
      <c r="J302" s="16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63"/>
      <c r="C303" s="159"/>
      <c r="D303" s="164"/>
      <c r="E303" s="165"/>
      <c r="F303" s="165"/>
      <c r="G303" s="165"/>
      <c r="H303" s="165"/>
      <c r="I303" s="165"/>
      <c r="J303" s="16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63"/>
      <c r="C304" s="159"/>
      <c r="D304" s="164"/>
      <c r="E304" s="165"/>
      <c r="F304" s="165"/>
      <c r="G304" s="165"/>
      <c r="H304" s="165"/>
      <c r="I304" s="165"/>
      <c r="J304" s="16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63"/>
      <c r="C305" s="159"/>
      <c r="D305" s="164"/>
      <c r="E305" s="165"/>
      <c r="F305" s="165"/>
      <c r="G305" s="165"/>
      <c r="H305" s="165"/>
      <c r="I305" s="165"/>
      <c r="J305" s="16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63"/>
      <c r="C306" s="159"/>
      <c r="D306" s="164"/>
      <c r="E306" s="165"/>
      <c r="F306" s="165"/>
      <c r="G306" s="165"/>
      <c r="H306" s="165"/>
      <c r="I306" s="165"/>
      <c r="J306" s="16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63"/>
      <c r="C307" s="159"/>
      <c r="D307" s="164"/>
      <c r="E307" s="165"/>
      <c r="F307" s="165"/>
      <c r="G307" s="165"/>
      <c r="H307" s="165"/>
      <c r="I307" s="165"/>
      <c r="J307" s="16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63"/>
      <c r="C308" s="159"/>
      <c r="D308" s="164"/>
      <c r="E308" s="165"/>
      <c r="F308" s="165"/>
      <c r="G308" s="165"/>
      <c r="H308" s="165"/>
      <c r="I308" s="165"/>
      <c r="J308" s="16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63"/>
      <c r="C309" s="159"/>
      <c r="D309" s="164"/>
      <c r="E309" s="165"/>
      <c r="F309" s="165"/>
      <c r="G309" s="165"/>
      <c r="H309" s="165"/>
      <c r="I309" s="165"/>
      <c r="J309" s="16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63"/>
      <c r="C310" s="159"/>
      <c r="D310" s="164"/>
      <c r="E310" s="165"/>
      <c r="F310" s="165"/>
      <c r="G310" s="165"/>
      <c r="H310" s="165"/>
      <c r="I310" s="165"/>
      <c r="J310" s="16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63"/>
      <c r="C311" s="159"/>
      <c r="D311" s="164"/>
      <c r="E311" s="165"/>
      <c r="F311" s="165"/>
      <c r="G311" s="165"/>
      <c r="H311" s="165"/>
      <c r="I311" s="165"/>
      <c r="J311" s="16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63"/>
      <c r="C312" s="159"/>
      <c r="D312" s="164"/>
      <c r="E312" s="165"/>
      <c r="F312" s="165"/>
      <c r="G312" s="165"/>
      <c r="H312" s="165"/>
      <c r="I312" s="165"/>
      <c r="J312" s="16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63"/>
      <c r="C313" s="159"/>
      <c r="D313" s="164"/>
      <c r="E313" s="165"/>
      <c r="F313" s="165"/>
      <c r="G313" s="165"/>
      <c r="H313" s="165"/>
      <c r="I313" s="165"/>
      <c r="J313" s="16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63"/>
      <c r="C314" s="159"/>
      <c r="D314" s="164"/>
      <c r="E314" s="165"/>
      <c r="F314" s="165"/>
      <c r="G314" s="165"/>
      <c r="H314" s="165"/>
      <c r="I314" s="165"/>
      <c r="J314" s="16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63"/>
      <c r="C315" s="159"/>
      <c r="D315" s="164"/>
      <c r="E315" s="165"/>
      <c r="F315" s="165"/>
      <c r="G315" s="165"/>
      <c r="H315" s="165"/>
      <c r="I315" s="165"/>
      <c r="J315" s="16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63"/>
      <c r="C316" s="159"/>
      <c r="D316" s="164"/>
      <c r="E316" s="165"/>
      <c r="F316" s="165"/>
      <c r="G316" s="165"/>
      <c r="H316" s="165"/>
      <c r="I316" s="165"/>
      <c r="J316" s="16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63"/>
      <c r="C317" s="159"/>
      <c r="D317" s="164"/>
      <c r="E317" s="165"/>
      <c r="F317" s="165"/>
      <c r="G317" s="165"/>
      <c r="H317" s="165"/>
      <c r="I317" s="165"/>
      <c r="J317" s="16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63"/>
      <c r="C318" s="159"/>
      <c r="D318" s="164"/>
      <c r="E318" s="165"/>
      <c r="F318" s="165"/>
      <c r="G318" s="165"/>
      <c r="H318" s="165"/>
      <c r="I318" s="165"/>
      <c r="J318" s="16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63"/>
      <c r="C319" s="159"/>
      <c r="D319" s="164"/>
      <c r="E319" s="165"/>
      <c r="F319" s="165"/>
      <c r="G319" s="165"/>
      <c r="H319" s="165"/>
      <c r="I319" s="165"/>
      <c r="J319" s="16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63"/>
      <c r="C320" s="159"/>
      <c r="D320" s="164"/>
      <c r="E320" s="165"/>
      <c r="F320" s="165"/>
      <c r="G320" s="165"/>
      <c r="H320" s="165"/>
      <c r="I320" s="165"/>
      <c r="J320" s="16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63"/>
      <c r="C321" s="159"/>
      <c r="D321" s="164"/>
      <c r="E321" s="165"/>
      <c r="F321" s="165"/>
      <c r="G321" s="165"/>
      <c r="H321" s="165"/>
      <c r="I321" s="165"/>
      <c r="J321" s="16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63"/>
      <c r="C322" s="159"/>
      <c r="D322" s="164"/>
      <c r="E322" s="165"/>
      <c r="F322" s="165"/>
      <c r="G322" s="165"/>
      <c r="H322" s="165"/>
      <c r="I322" s="165"/>
      <c r="J322" s="16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63"/>
      <c r="C323" s="159"/>
      <c r="D323" s="164"/>
      <c r="E323" s="165"/>
      <c r="F323" s="165"/>
      <c r="G323" s="165"/>
      <c r="H323" s="165"/>
      <c r="I323" s="165"/>
      <c r="J323" s="16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63"/>
      <c r="C324" s="159"/>
      <c r="D324" s="164"/>
      <c r="E324" s="165"/>
      <c r="F324" s="165"/>
      <c r="G324" s="165"/>
      <c r="H324" s="165"/>
      <c r="I324" s="165"/>
      <c r="J324" s="16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63"/>
      <c r="C325" s="159"/>
      <c r="D325" s="164"/>
      <c r="E325" s="165"/>
      <c r="F325" s="165"/>
      <c r="G325" s="165"/>
      <c r="H325" s="165"/>
      <c r="I325" s="165"/>
      <c r="J325" s="16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63"/>
      <c r="C326" s="159"/>
      <c r="D326" s="164"/>
      <c r="E326" s="165"/>
      <c r="F326" s="165"/>
      <c r="G326" s="165"/>
      <c r="H326" s="165"/>
      <c r="I326" s="165"/>
      <c r="J326" s="16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63"/>
      <c r="C327" s="159"/>
      <c r="D327" s="164"/>
      <c r="E327" s="165"/>
      <c r="F327" s="165"/>
      <c r="G327" s="165"/>
      <c r="H327" s="165"/>
      <c r="I327" s="165"/>
      <c r="J327" s="16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63"/>
      <c r="C328" s="159"/>
      <c r="D328" s="164"/>
      <c r="E328" s="165"/>
      <c r="F328" s="165"/>
      <c r="G328" s="165"/>
      <c r="H328" s="165"/>
      <c r="I328" s="165"/>
      <c r="J328" s="16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63"/>
      <c r="C329" s="159"/>
      <c r="D329" s="164"/>
      <c r="E329" s="165"/>
      <c r="F329" s="165"/>
      <c r="G329" s="165"/>
      <c r="H329" s="165"/>
      <c r="I329" s="165"/>
      <c r="J329" s="16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63"/>
      <c r="C330" s="159"/>
      <c r="D330" s="164"/>
      <c r="E330" s="165"/>
      <c r="F330" s="165"/>
      <c r="G330" s="165"/>
      <c r="H330" s="165"/>
      <c r="I330" s="165"/>
      <c r="J330" s="16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63"/>
      <c r="C331" s="159"/>
      <c r="D331" s="164"/>
      <c r="E331" s="165"/>
      <c r="F331" s="165"/>
      <c r="G331" s="165"/>
      <c r="H331" s="165"/>
      <c r="I331" s="165"/>
      <c r="J331" s="16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63"/>
      <c r="C332" s="159"/>
      <c r="D332" s="164"/>
      <c r="E332" s="165"/>
      <c r="F332" s="165"/>
      <c r="G332" s="165"/>
      <c r="H332" s="165"/>
      <c r="I332" s="165"/>
      <c r="J332" s="16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63"/>
      <c r="C333" s="159"/>
      <c r="D333" s="164"/>
      <c r="E333" s="165"/>
      <c r="F333" s="165"/>
      <c r="G333" s="165"/>
      <c r="H333" s="165"/>
      <c r="I333" s="165"/>
      <c r="J333" s="16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63"/>
      <c r="C334" s="159"/>
      <c r="D334" s="164"/>
      <c r="E334" s="165"/>
      <c r="F334" s="165"/>
      <c r="G334" s="165"/>
      <c r="H334" s="165"/>
      <c r="I334" s="165"/>
      <c r="J334" s="16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63"/>
      <c r="C335" s="159"/>
      <c r="D335" s="164"/>
      <c r="E335" s="165"/>
      <c r="F335" s="165"/>
      <c r="G335" s="165"/>
      <c r="H335" s="165"/>
      <c r="I335" s="165"/>
      <c r="J335" s="16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63"/>
      <c r="C336" s="159"/>
      <c r="D336" s="164"/>
      <c r="E336" s="165"/>
      <c r="F336" s="165"/>
      <c r="G336" s="165"/>
      <c r="H336" s="165"/>
      <c r="I336" s="165"/>
      <c r="J336" s="16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63"/>
      <c r="C337" s="159"/>
      <c r="D337" s="164"/>
      <c r="E337" s="165"/>
      <c r="F337" s="165"/>
      <c r="G337" s="165"/>
      <c r="H337" s="165"/>
      <c r="I337" s="165"/>
      <c r="J337" s="16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63"/>
      <c r="C338" s="159"/>
      <c r="D338" s="164"/>
      <c r="E338" s="165"/>
      <c r="F338" s="165"/>
      <c r="G338" s="165"/>
      <c r="H338" s="165"/>
      <c r="I338" s="165"/>
      <c r="J338" s="16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63"/>
      <c r="C339" s="159"/>
      <c r="D339" s="164"/>
      <c r="E339" s="165"/>
      <c r="F339" s="165"/>
      <c r="G339" s="165"/>
      <c r="H339" s="165"/>
      <c r="I339" s="165"/>
      <c r="J339" s="16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63"/>
      <c r="C340" s="159"/>
      <c r="D340" s="164"/>
      <c r="E340" s="165"/>
      <c r="F340" s="165"/>
      <c r="G340" s="165"/>
      <c r="H340" s="165"/>
      <c r="I340" s="165"/>
      <c r="J340" s="16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63"/>
      <c r="C341" s="159"/>
      <c r="D341" s="164"/>
      <c r="E341" s="165"/>
      <c r="F341" s="165"/>
      <c r="G341" s="165"/>
      <c r="H341" s="165"/>
      <c r="I341" s="165"/>
      <c r="J341" s="16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63"/>
      <c r="C342" s="159"/>
      <c r="D342" s="164"/>
      <c r="E342" s="165"/>
      <c r="F342" s="165"/>
      <c r="G342" s="165"/>
      <c r="H342" s="165"/>
      <c r="I342" s="165"/>
      <c r="J342" s="16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63"/>
      <c r="C343" s="159"/>
      <c r="D343" s="164"/>
      <c r="E343" s="165"/>
      <c r="F343" s="165"/>
      <c r="G343" s="165"/>
      <c r="H343" s="165"/>
      <c r="I343" s="165"/>
      <c r="J343" s="16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63"/>
      <c r="C344" s="159"/>
      <c r="D344" s="164"/>
      <c r="E344" s="165"/>
      <c r="F344" s="165"/>
      <c r="G344" s="165"/>
      <c r="H344" s="165"/>
      <c r="I344" s="165"/>
      <c r="J344" s="16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63"/>
      <c r="C345" s="159"/>
      <c r="D345" s="164"/>
      <c r="E345" s="165"/>
      <c r="F345" s="165"/>
      <c r="G345" s="165"/>
      <c r="H345" s="165"/>
      <c r="I345" s="165"/>
      <c r="J345" s="16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63"/>
      <c r="C346" s="159"/>
      <c r="D346" s="164"/>
      <c r="E346" s="165"/>
      <c r="F346" s="165"/>
      <c r="G346" s="165"/>
      <c r="H346" s="165"/>
      <c r="I346" s="165"/>
      <c r="J346" s="16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63"/>
      <c r="C347" s="159"/>
      <c r="D347" s="164"/>
      <c r="E347" s="165"/>
      <c r="F347" s="165"/>
      <c r="G347" s="165"/>
      <c r="H347" s="165"/>
      <c r="I347" s="165"/>
      <c r="J347" s="16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63"/>
      <c r="C348" s="159"/>
      <c r="D348" s="164"/>
      <c r="E348" s="165"/>
      <c r="F348" s="165"/>
      <c r="G348" s="165"/>
      <c r="H348" s="165"/>
      <c r="I348" s="165"/>
      <c r="J348" s="16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63"/>
      <c r="C349" s="159"/>
      <c r="D349" s="164"/>
      <c r="E349" s="165"/>
      <c r="F349" s="165"/>
      <c r="G349" s="165"/>
      <c r="H349" s="165"/>
      <c r="I349" s="165"/>
      <c r="J349" s="16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63"/>
      <c r="C350" s="159"/>
      <c r="D350" s="164"/>
      <c r="E350" s="165"/>
      <c r="F350" s="165"/>
      <c r="G350" s="165"/>
      <c r="H350" s="165"/>
      <c r="I350" s="165"/>
      <c r="J350" s="16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63"/>
      <c r="C351" s="159"/>
      <c r="D351" s="164"/>
      <c r="E351" s="165"/>
      <c r="F351" s="165"/>
      <c r="G351" s="165"/>
      <c r="H351" s="165"/>
      <c r="I351" s="165"/>
      <c r="J351" s="16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63"/>
      <c r="C352" s="159"/>
      <c r="D352" s="164"/>
      <c r="E352" s="165"/>
      <c r="F352" s="165"/>
      <c r="G352" s="165"/>
      <c r="H352" s="165"/>
      <c r="I352" s="165"/>
      <c r="J352" s="16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63"/>
      <c r="C353" s="159"/>
      <c r="D353" s="164"/>
      <c r="E353" s="165"/>
      <c r="F353" s="165"/>
      <c r="G353" s="165"/>
      <c r="H353" s="165"/>
      <c r="I353" s="165"/>
      <c r="J353" s="16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63"/>
      <c r="C354" s="159"/>
      <c r="D354" s="164"/>
      <c r="E354" s="165"/>
      <c r="F354" s="165"/>
      <c r="G354" s="165"/>
      <c r="H354" s="165"/>
      <c r="I354" s="165"/>
      <c r="J354" s="16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63"/>
      <c r="C355" s="159"/>
      <c r="D355" s="164"/>
      <c r="E355" s="165"/>
      <c r="F355" s="165"/>
      <c r="G355" s="165"/>
      <c r="H355" s="165"/>
      <c r="I355" s="165"/>
      <c r="J355" s="16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63"/>
      <c r="C356" s="159"/>
      <c r="D356" s="164"/>
      <c r="E356" s="165"/>
      <c r="F356" s="165"/>
      <c r="G356" s="165"/>
      <c r="H356" s="165"/>
      <c r="I356" s="165"/>
      <c r="J356" s="16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63"/>
      <c r="C357" s="159"/>
      <c r="D357" s="164"/>
      <c r="E357" s="165"/>
      <c r="F357" s="165"/>
      <c r="G357" s="165"/>
      <c r="H357" s="165"/>
      <c r="I357" s="165"/>
      <c r="J357" s="16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63"/>
      <c r="C358" s="159"/>
      <c r="D358" s="164"/>
      <c r="E358" s="165"/>
      <c r="F358" s="165"/>
      <c r="G358" s="165"/>
      <c r="H358" s="165"/>
      <c r="I358" s="165"/>
      <c r="J358" s="16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63"/>
      <c r="C359" s="159"/>
      <c r="D359" s="164"/>
      <c r="E359" s="165"/>
      <c r="F359" s="165"/>
      <c r="G359" s="165"/>
      <c r="H359" s="165"/>
      <c r="I359" s="165"/>
      <c r="J359" s="16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63"/>
      <c r="C360" s="159"/>
      <c r="D360" s="164"/>
      <c r="E360" s="165"/>
      <c r="F360" s="165"/>
      <c r="G360" s="165"/>
      <c r="H360" s="165"/>
      <c r="I360" s="165"/>
      <c r="J360" s="16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63"/>
      <c r="C361" s="159"/>
      <c r="D361" s="164"/>
      <c r="E361" s="165"/>
      <c r="F361" s="165"/>
      <c r="G361" s="165"/>
      <c r="H361" s="165"/>
      <c r="I361" s="165"/>
      <c r="J361" s="16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63"/>
      <c r="C362" s="159"/>
      <c r="D362" s="164"/>
      <c r="E362" s="165"/>
      <c r="F362" s="165"/>
      <c r="G362" s="165"/>
      <c r="H362" s="165"/>
      <c r="I362" s="165"/>
      <c r="J362" s="16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63"/>
      <c r="C363" s="159"/>
      <c r="D363" s="164"/>
      <c r="E363" s="165"/>
      <c r="F363" s="165"/>
      <c r="G363" s="165"/>
      <c r="H363" s="165"/>
      <c r="I363" s="165"/>
      <c r="J363" s="16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63"/>
      <c r="C364" s="159"/>
      <c r="D364" s="164"/>
      <c r="E364" s="165"/>
      <c r="F364" s="165"/>
      <c r="G364" s="165"/>
      <c r="H364" s="165"/>
      <c r="I364" s="165"/>
      <c r="J364" s="16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63"/>
      <c r="C365" s="159"/>
      <c r="D365" s="164"/>
      <c r="E365" s="165"/>
      <c r="F365" s="165"/>
      <c r="G365" s="165"/>
      <c r="H365" s="165"/>
      <c r="I365" s="165"/>
      <c r="J365" s="16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63"/>
      <c r="C366" s="159"/>
      <c r="D366" s="164"/>
      <c r="E366" s="165"/>
      <c r="F366" s="165"/>
      <c r="G366" s="165"/>
      <c r="H366" s="165"/>
      <c r="I366" s="165"/>
      <c r="J366" s="16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63"/>
      <c r="C367" s="159"/>
      <c r="D367" s="164"/>
      <c r="E367" s="165"/>
      <c r="F367" s="165"/>
      <c r="G367" s="165"/>
      <c r="H367" s="165"/>
      <c r="I367" s="165"/>
      <c r="J367" s="16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63"/>
      <c r="C368" s="159"/>
      <c r="D368" s="164"/>
      <c r="E368" s="165"/>
      <c r="F368" s="165"/>
      <c r="G368" s="165"/>
      <c r="H368" s="165"/>
      <c r="I368" s="165"/>
      <c r="J368" s="16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63"/>
      <c r="C369" s="159"/>
      <c r="D369" s="164"/>
      <c r="E369" s="165"/>
      <c r="F369" s="165"/>
      <c r="G369" s="165"/>
      <c r="H369" s="165"/>
      <c r="I369" s="165"/>
      <c r="J369" s="16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63"/>
      <c r="C370" s="159"/>
      <c r="D370" s="164"/>
      <c r="E370" s="165"/>
      <c r="F370" s="165"/>
      <c r="G370" s="165"/>
      <c r="H370" s="165"/>
      <c r="I370" s="165"/>
      <c r="J370" s="16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63"/>
      <c r="C371" s="159"/>
      <c r="D371" s="164"/>
      <c r="E371" s="165"/>
      <c r="F371" s="165"/>
      <c r="G371" s="165"/>
      <c r="H371" s="165"/>
      <c r="I371" s="165"/>
      <c r="J371" s="16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63"/>
      <c r="C372" s="159"/>
      <c r="D372" s="164"/>
      <c r="E372" s="165"/>
      <c r="F372" s="165"/>
      <c r="G372" s="165"/>
      <c r="H372" s="165"/>
      <c r="I372" s="165"/>
      <c r="J372" s="16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63"/>
      <c r="C373" s="159"/>
      <c r="D373" s="164"/>
      <c r="E373" s="165"/>
      <c r="F373" s="165"/>
      <c r="G373" s="165"/>
      <c r="H373" s="165"/>
      <c r="I373" s="165"/>
      <c r="J373" s="16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63"/>
      <c r="C374" s="159"/>
      <c r="D374" s="164"/>
      <c r="E374" s="165"/>
      <c r="F374" s="165"/>
      <c r="G374" s="165"/>
      <c r="H374" s="165"/>
      <c r="I374" s="165"/>
      <c r="J374" s="16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63"/>
      <c r="C375" s="159"/>
      <c r="D375" s="164"/>
      <c r="E375" s="165"/>
      <c r="F375" s="165"/>
      <c r="G375" s="165"/>
      <c r="H375" s="165"/>
      <c r="I375" s="165"/>
      <c r="J375" s="16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63"/>
      <c r="C376" s="159"/>
      <c r="D376" s="164"/>
      <c r="E376" s="165"/>
      <c r="F376" s="165"/>
      <c r="G376" s="165"/>
      <c r="H376" s="165"/>
      <c r="I376" s="165"/>
      <c r="J376" s="16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63"/>
      <c r="C377" s="159"/>
      <c r="D377" s="164"/>
      <c r="E377" s="165"/>
      <c r="F377" s="165"/>
      <c r="G377" s="165"/>
      <c r="H377" s="165"/>
      <c r="I377" s="165"/>
      <c r="J377" s="16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63"/>
      <c r="C378" s="159"/>
      <c r="D378" s="164"/>
      <c r="E378" s="165"/>
      <c r="F378" s="165"/>
      <c r="G378" s="165"/>
      <c r="H378" s="165"/>
      <c r="I378" s="165"/>
      <c r="J378" s="16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63"/>
      <c r="C379" s="159"/>
      <c r="D379" s="164"/>
      <c r="E379" s="165"/>
      <c r="F379" s="165"/>
      <c r="G379" s="165"/>
      <c r="H379" s="165"/>
      <c r="I379" s="165"/>
      <c r="J379" s="16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63"/>
      <c r="C380" s="159"/>
      <c r="D380" s="164"/>
      <c r="E380" s="165"/>
      <c r="F380" s="165"/>
      <c r="G380" s="165"/>
      <c r="H380" s="165"/>
      <c r="I380" s="165"/>
      <c r="J380" s="16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63"/>
      <c r="C381" s="159"/>
      <c r="D381" s="164"/>
      <c r="E381" s="165"/>
      <c r="F381" s="165"/>
      <c r="G381" s="165"/>
      <c r="H381" s="165"/>
      <c r="I381" s="165"/>
      <c r="J381" s="16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63"/>
      <c r="C382" s="159"/>
      <c r="D382" s="164"/>
      <c r="E382" s="165"/>
      <c r="F382" s="165"/>
      <c r="G382" s="165"/>
      <c r="H382" s="165"/>
      <c r="I382" s="165"/>
      <c r="J382" s="16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63"/>
      <c r="C383" s="159"/>
      <c r="D383" s="164"/>
      <c r="E383" s="165"/>
      <c r="F383" s="165"/>
      <c r="G383" s="165"/>
      <c r="H383" s="165"/>
      <c r="I383" s="165"/>
      <c r="J383" s="16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63"/>
      <c r="C384" s="159"/>
      <c r="D384" s="164"/>
      <c r="E384" s="165"/>
      <c r="F384" s="165"/>
      <c r="G384" s="165"/>
      <c r="H384" s="165"/>
      <c r="I384" s="165"/>
      <c r="J384" s="16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63"/>
      <c r="C385" s="159"/>
      <c r="D385" s="164"/>
      <c r="E385" s="165"/>
      <c r="F385" s="165"/>
      <c r="G385" s="165"/>
      <c r="H385" s="165"/>
      <c r="I385" s="165"/>
      <c r="J385" s="16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63"/>
      <c r="C386" s="159"/>
      <c r="D386" s="164"/>
      <c r="E386" s="165"/>
      <c r="F386" s="165"/>
      <c r="G386" s="165"/>
      <c r="H386" s="165"/>
      <c r="I386" s="165"/>
      <c r="J386" s="16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63"/>
      <c r="C387" s="159"/>
      <c r="D387" s="164"/>
      <c r="E387" s="165"/>
      <c r="F387" s="165"/>
      <c r="G387" s="165"/>
      <c r="H387" s="165"/>
      <c r="I387" s="165"/>
      <c r="J387" s="16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63"/>
      <c r="C388" s="159"/>
      <c r="D388" s="164"/>
      <c r="E388" s="165"/>
      <c r="F388" s="165"/>
      <c r="G388" s="165"/>
      <c r="H388" s="165"/>
      <c r="I388" s="165"/>
      <c r="J388" s="16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63"/>
      <c r="C389" s="159"/>
      <c r="D389" s="164"/>
      <c r="E389" s="165"/>
      <c r="F389" s="165"/>
      <c r="G389" s="165"/>
      <c r="H389" s="165"/>
      <c r="I389" s="165"/>
      <c r="J389" s="16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63"/>
      <c r="C390" s="159"/>
      <c r="D390" s="164"/>
      <c r="E390" s="165"/>
      <c r="F390" s="165"/>
      <c r="G390" s="165"/>
      <c r="H390" s="165"/>
      <c r="I390" s="165"/>
      <c r="J390" s="16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63"/>
      <c r="C391" s="159"/>
      <c r="D391" s="164"/>
      <c r="E391" s="165"/>
      <c r="F391" s="165"/>
      <c r="G391" s="165"/>
      <c r="H391" s="165"/>
      <c r="I391" s="165"/>
      <c r="J391" s="16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63"/>
      <c r="C392" s="159"/>
      <c r="D392" s="164"/>
      <c r="E392" s="165"/>
      <c r="F392" s="165"/>
      <c r="G392" s="165"/>
      <c r="H392" s="165"/>
      <c r="I392" s="165"/>
      <c r="J392" s="16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63"/>
      <c r="C393" s="159"/>
      <c r="D393" s="164"/>
      <c r="E393" s="165"/>
      <c r="F393" s="165"/>
      <c r="G393" s="165"/>
      <c r="H393" s="165"/>
      <c r="I393" s="165"/>
      <c r="J393" s="16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63"/>
      <c r="C394" s="159"/>
      <c r="D394" s="164"/>
      <c r="E394" s="165"/>
      <c r="F394" s="165"/>
      <c r="G394" s="165"/>
      <c r="H394" s="165"/>
      <c r="I394" s="165"/>
      <c r="J394" s="16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63"/>
      <c r="C395" s="159"/>
      <c r="D395" s="164"/>
      <c r="E395" s="165"/>
      <c r="F395" s="165"/>
      <c r="G395" s="165"/>
      <c r="H395" s="165"/>
      <c r="I395" s="165"/>
      <c r="J395" s="16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63"/>
      <c r="C396" s="159"/>
      <c r="D396" s="164"/>
      <c r="E396" s="165"/>
      <c r="F396" s="165"/>
      <c r="G396" s="165"/>
      <c r="H396" s="165"/>
      <c r="I396" s="165"/>
      <c r="J396" s="16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63"/>
      <c r="C397" s="159"/>
      <c r="D397" s="164"/>
      <c r="E397" s="165"/>
      <c r="F397" s="165"/>
      <c r="G397" s="165"/>
      <c r="H397" s="165"/>
      <c r="I397" s="165"/>
      <c r="J397" s="16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63"/>
      <c r="C398" s="159"/>
      <c r="D398" s="164"/>
      <c r="E398" s="165"/>
      <c r="F398" s="165"/>
      <c r="G398" s="165"/>
      <c r="H398" s="165"/>
      <c r="I398" s="165"/>
      <c r="J398" s="16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63"/>
      <c r="C399" s="159"/>
      <c r="D399" s="164"/>
      <c r="E399" s="165"/>
      <c r="F399" s="165"/>
      <c r="G399" s="165"/>
      <c r="H399" s="165"/>
      <c r="I399" s="165"/>
      <c r="J399" s="16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63"/>
      <c r="C400" s="159"/>
      <c r="D400" s="164"/>
      <c r="E400" s="165"/>
      <c r="F400" s="165"/>
      <c r="G400" s="165"/>
      <c r="H400" s="165"/>
      <c r="I400" s="165"/>
      <c r="J400" s="16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63"/>
      <c r="C401" s="159"/>
      <c r="D401" s="164"/>
      <c r="E401" s="165"/>
      <c r="F401" s="165"/>
      <c r="G401" s="165"/>
      <c r="H401" s="165"/>
      <c r="I401" s="165"/>
      <c r="J401" s="16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63"/>
      <c r="C402" s="159"/>
      <c r="D402" s="164"/>
      <c r="E402" s="165"/>
      <c r="F402" s="165"/>
      <c r="G402" s="165"/>
      <c r="H402" s="165"/>
      <c r="I402" s="165"/>
      <c r="J402" s="16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63"/>
      <c r="C403" s="159"/>
      <c r="D403" s="164"/>
      <c r="E403" s="165"/>
      <c r="F403" s="165"/>
      <c r="G403" s="165"/>
      <c r="H403" s="165"/>
      <c r="I403" s="165"/>
      <c r="J403" s="16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63"/>
      <c r="C404" s="159"/>
      <c r="D404" s="164"/>
      <c r="E404" s="165"/>
      <c r="F404" s="165"/>
      <c r="G404" s="165"/>
      <c r="H404" s="165"/>
      <c r="I404" s="165"/>
      <c r="J404" s="16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63"/>
      <c r="C405" s="159"/>
      <c r="D405" s="164"/>
      <c r="E405" s="165"/>
      <c r="F405" s="165"/>
      <c r="G405" s="165"/>
      <c r="H405" s="165"/>
      <c r="I405" s="165"/>
      <c r="J405" s="16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63"/>
      <c r="C406" s="159"/>
      <c r="D406" s="164"/>
      <c r="E406" s="165"/>
      <c r="F406" s="165"/>
      <c r="G406" s="165"/>
      <c r="H406" s="165"/>
      <c r="I406" s="165"/>
      <c r="J406" s="16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63"/>
      <c r="C407" s="159"/>
      <c r="D407" s="164"/>
      <c r="E407" s="165"/>
      <c r="F407" s="165"/>
      <c r="G407" s="165"/>
      <c r="H407" s="165"/>
      <c r="I407" s="165"/>
      <c r="J407" s="16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63"/>
      <c r="C408" s="159"/>
      <c r="D408" s="164"/>
      <c r="E408" s="165"/>
      <c r="F408" s="165"/>
      <c r="G408" s="165"/>
      <c r="H408" s="165"/>
      <c r="I408" s="165"/>
      <c r="J408" s="16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63"/>
      <c r="C409" s="159"/>
      <c r="D409" s="164"/>
      <c r="E409" s="165"/>
      <c r="F409" s="165"/>
      <c r="G409" s="165"/>
      <c r="H409" s="165"/>
      <c r="I409" s="165"/>
      <c r="J409" s="16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63"/>
      <c r="C410" s="159"/>
      <c r="D410" s="164"/>
      <c r="E410" s="165"/>
      <c r="F410" s="165"/>
      <c r="G410" s="165"/>
      <c r="H410" s="165"/>
      <c r="I410" s="165"/>
      <c r="J410" s="16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63"/>
      <c r="C411" s="159"/>
      <c r="D411" s="164"/>
      <c r="E411" s="165"/>
      <c r="F411" s="165"/>
      <c r="G411" s="165"/>
      <c r="H411" s="165"/>
      <c r="I411" s="165"/>
      <c r="J411" s="16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63"/>
      <c r="C412" s="159"/>
      <c r="D412" s="164"/>
      <c r="E412" s="165"/>
      <c r="F412" s="165"/>
      <c r="G412" s="165"/>
      <c r="H412" s="165"/>
      <c r="I412" s="165"/>
      <c r="J412" s="16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63"/>
      <c r="C413" s="159"/>
      <c r="D413" s="164"/>
      <c r="E413" s="165"/>
      <c r="F413" s="165"/>
      <c r="G413" s="165"/>
      <c r="H413" s="165"/>
      <c r="I413" s="165"/>
      <c r="J413" s="16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63"/>
      <c r="C414" s="159"/>
      <c r="D414" s="164"/>
      <c r="E414" s="165"/>
      <c r="F414" s="165"/>
      <c r="G414" s="165"/>
      <c r="H414" s="165"/>
      <c r="I414" s="165"/>
      <c r="J414" s="16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63"/>
      <c r="C415" s="159"/>
      <c r="D415" s="164"/>
      <c r="E415" s="165"/>
      <c r="F415" s="165"/>
      <c r="G415" s="165"/>
      <c r="H415" s="165"/>
      <c r="I415" s="165"/>
      <c r="J415" s="16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63"/>
      <c r="C416" s="159"/>
      <c r="D416" s="164"/>
      <c r="E416" s="165"/>
      <c r="F416" s="165"/>
      <c r="G416" s="165"/>
      <c r="H416" s="165"/>
      <c r="I416" s="165"/>
      <c r="J416" s="16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63"/>
      <c r="C417" s="159"/>
      <c r="D417" s="164"/>
      <c r="E417" s="165"/>
      <c r="F417" s="165"/>
      <c r="G417" s="165"/>
      <c r="H417" s="165"/>
      <c r="I417" s="165"/>
      <c r="J417" s="16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63"/>
      <c r="C418" s="159"/>
      <c r="D418" s="164"/>
      <c r="E418" s="165"/>
      <c r="F418" s="165"/>
      <c r="G418" s="165"/>
      <c r="H418" s="165"/>
      <c r="I418" s="165"/>
      <c r="J418" s="16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63"/>
      <c r="C419" s="159"/>
      <c r="D419" s="164"/>
      <c r="E419" s="165"/>
      <c r="F419" s="165"/>
      <c r="G419" s="165"/>
      <c r="H419" s="165"/>
      <c r="I419" s="165"/>
      <c r="J419" s="16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63"/>
      <c r="C420" s="159"/>
      <c r="D420" s="164"/>
      <c r="E420" s="165"/>
      <c r="F420" s="165"/>
      <c r="G420" s="165"/>
      <c r="H420" s="165"/>
      <c r="I420" s="165"/>
      <c r="J420" s="16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63"/>
      <c r="C421" s="159"/>
      <c r="D421" s="164"/>
      <c r="E421" s="165"/>
      <c r="F421" s="165"/>
      <c r="G421" s="165"/>
      <c r="H421" s="165"/>
      <c r="I421" s="165"/>
      <c r="J421" s="16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63"/>
      <c r="C422" s="159"/>
      <c r="D422" s="164"/>
      <c r="E422" s="165"/>
      <c r="F422" s="165"/>
      <c r="G422" s="165"/>
      <c r="H422" s="165"/>
      <c r="I422" s="165"/>
      <c r="J422" s="16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63"/>
      <c r="C423" s="159"/>
      <c r="D423" s="164"/>
      <c r="E423" s="165"/>
      <c r="F423" s="165"/>
      <c r="G423" s="165"/>
      <c r="H423" s="165"/>
      <c r="I423" s="165"/>
      <c r="J423" s="16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63"/>
      <c r="C424" s="159"/>
      <c r="D424" s="164"/>
      <c r="E424" s="165"/>
      <c r="F424" s="165"/>
      <c r="G424" s="165"/>
      <c r="H424" s="165"/>
      <c r="I424" s="165"/>
      <c r="J424" s="16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63"/>
      <c r="C425" s="159"/>
      <c r="D425" s="164"/>
      <c r="E425" s="165"/>
      <c r="F425" s="165"/>
      <c r="G425" s="165"/>
      <c r="H425" s="165"/>
      <c r="I425" s="165"/>
      <c r="J425" s="16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63"/>
      <c r="C426" s="159"/>
      <c r="D426" s="164"/>
      <c r="E426" s="165"/>
      <c r="F426" s="165"/>
      <c r="G426" s="165"/>
      <c r="H426" s="165"/>
      <c r="I426" s="165"/>
      <c r="J426" s="16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63"/>
      <c r="C427" s="159"/>
      <c r="D427" s="164"/>
      <c r="E427" s="165"/>
      <c r="F427" s="165"/>
      <c r="G427" s="165"/>
      <c r="H427" s="165"/>
      <c r="I427" s="165"/>
      <c r="J427" s="16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63"/>
      <c r="C428" s="159"/>
      <c r="D428" s="164"/>
      <c r="E428" s="165"/>
      <c r="F428" s="165"/>
      <c r="G428" s="165"/>
      <c r="H428" s="165"/>
      <c r="I428" s="165"/>
      <c r="J428" s="16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63"/>
      <c r="C429" s="159"/>
      <c r="D429" s="164"/>
      <c r="E429" s="165"/>
      <c r="F429" s="165"/>
      <c r="G429" s="165"/>
      <c r="H429" s="165"/>
      <c r="I429" s="165"/>
      <c r="J429" s="16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63"/>
      <c r="C430" s="159"/>
      <c r="D430" s="164"/>
      <c r="E430" s="165"/>
      <c r="F430" s="165"/>
      <c r="G430" s="165"/>
      <c r="H430" s="165"/>
      <c r="I430" s="165"/>
      <c r="J430" s="16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63"/>
      <c r="C431" s="159"/>
      <c r="D431" s="164"/>
      <c r="E431" s="165"/>
      <c r="F431" s="165"/>
      <c r="G431" s="165"/>
      <c r="H431" s="165"/>
      <c r="I431" s="165"/>
      <c r="J431" s="16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63"/>
      <c r="C432" s="159"/>
      <c r="D432" s="164"/>
      <c r="E432" s="165"/>
      <c r="F432" s="165"/>
      <c r="G432" s="165"/>
      <c r="H432" s="165"/>
      <c r="I432" s="165"/>
      <c r="J432" s="16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63"/>
      <c r="C433" s="159"/>
      <c r="D433" s="164"/>
      <c r="E433" s="165"/>
      <c r="F433" s="165"/>
      <c r="G433" s="165"/>
      <c r="H433" s="165"/>
      <c r="I433" s="165"/>
      <c r="J433" s="16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63"/>
      <c r="C434" s="159"/>
      <c r="D434" s="164"/>
      <c r="E434" s="165"/>
      <c r="F434" s="165"/>
      <c r="G434" s="165"/>
      <c r="H434" s="165"/>
      <c r="I434" s="165"/>
      <c r="J434" s="16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63"/>
      <c r="C435" s="159"/>
      <c r="D435" s="164"/>
      <c r="E435" s="165"/>
      <c r="F435" s="165"/>
      <c r="G435" s="165"/>
      <c r="H435" s="165"/>
      <c r="I435" s="165"/>
      <c r="J435" s="16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63"/>
      <c r="C436" s="159"/>
      <c r="D436" s="164"/>
      <c r="E436" s="165"/>
      <c r="F436" s="165"/>
      <c r="G436" s="165"/>
      <c r="H436" s="165"/>
      <c r="I436" s="165"/>
      <c r="J436" s="16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63"/>
      <c r="C437" s="159"/>
      <c r="D437" s="164"/>
      <c r="E437" s="165"/>
      <c r="F437" s="165"/>
      <c r="G437" s="165"/>
      <c r="H437" s="165"/>
      <c r="I437" s="165"/>
      <c r="J437" s="16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63"/>
      <c r="C438" s="159"/>
      <c r="D438" s="164"/>
      <c r="E438" s="165"/>
      <c r="F438" s="165"/>
      <c r="G438" s="165"/>
      <c r="H438" s="165"/>
      <c r="I438" s="165"/>
      <c r="J438" s="16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63"/>
      <c r="C439" s="159"/>
      <c r="D439" s="164"/>
      <c r="E439" s="165"/>
      <c r="F439" s="165"/>
      <c r="G439" s="165"/>
      <c r="H439" s="165"/>
      <c r="I439" s="165"/>
      <c r="J439" s="16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63"/>
      <c r="C440" s="159"/>
      <c r="D440" s="164"/>
      <c r="E440" s="165"/>
      <c r="F440" s="165"/>
      <c r="G440" s="165"/>
      <c r="H440" s="165"/>
      <c r="I440" s="165"/>
      <c r="J440" s="16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63"/>
      <c r="C441" s="159"/>
      <c r="D441" s="164"/>
      <c r="E441" s="165"/>
      <c r="F441" s="165"/>
      <c r="G441" s="165"/>
      <c r="H441" s="165"/>
      <c r="I441" s="165"/>
      <c r="J441" s="16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63"/>
      <c r="C442" s="159"/>
      <c r="D442" s="164"/>
      <c r="E442" s="165"/>
      <c r="F442" s="165"/>
      <c r="G442" s="165"/>
      <c r="H442" s="165"/>
      <c r="I442" s="165"/>
      <c r="J442" s="16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63"/>
      <c r="C443" s="159"/>
      <c r="D443" s="164"/>
      <c r="E443" s="165"/>
      <c r="F443" s="165"/>
      <c r="G443" s="165"/>
      <c r="H443" s="165"/>
      <c r="I443" s="165"/>
      <c r="J443" s="16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63"/>
      <c r="C444" s="159"/>
      <c r="D444" s="164"/>
      <c r="E444" s="165"/>
      <c r="F444" s="165"/>
      <c r="G444" s="165"/>
      <c r="H444" s="165"/>
      <c r="I444" s="165"/>
      <c r="J444" s="16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63"/>
      <c r="C445" s="159"/>
      <c r="D445" s="164"/>
      <c r="E445" s="165"/>
      <c r="F445" s="165"/>
      <c r="G445" s="165"/>
      <c r="H445" s="165"/>
      <c r="I445" s="165"/>
      <c r="J445" s="16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63"/>
      <c r="C446" s="159"/>
      <c r="D446" s="164"/>
      <c r="E446" s="165"/>
      <c r="F446" s="165"/>
      <c r="G446" s="165"/>
      <c r="H446" s="165"/>
      <c r="I446" s="165"/>
      <c r="J446" s="16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63"/>
      <c r="C447" s="159"/>
      <c r="D447" s="164"/>
      <c r="E447" s="165"/>
      <c r="F447" s="165"/>
      <c r="G447" s="165"/>
      <c r="H447" s="165"/>
      <c r="I447" s="165"/>
      <c r="J447" s="16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63"/>
      <c r="C448" s="159"/>
      <c r="D448" s="164"/>
      <c r="E448" s="165"/>
      <c r="F448" s="165"/>
      <c r="G448" s="165"/>
      <c r="H448" s="165"/>
      <c r="I448" s="165"/>
      <c r="J448" s="16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63"/>
      <c r="C449" s="159"/>
      <c r="D449" s="164"/>
      <c r="E449" s="165"/>
      <c r="F449" s="165"/>
      <c r="G449" s="165"/>
      <c r="H449" s="165"/>
      <c r="I449" s="165"/>
      <c r="J449" s="16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63"/>
      <c r="C450" s="159"/>
      <c r="D450" s="164"/>
      <c r="E450" s="165"/>
      <c r="F450" s="165"/>
      <c r="G450" s="165"/>
      <c r="H450" s="165"/>
      <c r="I450" s="165"/>
      <c r="J450" s="16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63"/>
      <c r="C451" s="159"/>
      <c r="D451" s="164"/>
      <c r="E451" s="165"/>
      <c r="F451" s="165"/>
      <c r="G451" s="165"/>
      <c r="H451" s="165"/>
      <c r="I451" s="165"/>
      <c r="J451" s="16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63"/>
      <c r="C452" s="159"/>
      <c r="D452" s="164"/>
      <c r="E452" s="165"/>
      <c r="F452" s="165"/>
      <c r="G452" s="165"/>
      <c r="H452" s="165"/>
      <c r="I452" s="165"/>
      <c r="J452" s="16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63"/>
      <c r="C453" s="159"/>
      <c r="D453" s="164"/>
      <c r="E453" s="165"/>
      <c r="F453" s="165"/>
      <c r="G453" s="165"/>
      <c r="H453" s="165"/>
      <c r="I453" s="165"/>
      <c r="J453" s="16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63"/>
      <c r="C454" s="159"/>
      <c r="D454" s="164"/>
      <c r="E454" s="165"/>
      <c r="F454" s="165"/>
      <c r="G454" s="165"/>
      <c r="H454" s="165"/>
      <c r="I454" s="165"/>
      <c r="J454" s="16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63"/>
      <c r="C455" s="159"/>
      <c r="D455" s="164"/>
      <c r="E455" s="165"/>
      <c r="F455" s="165"/>
      <c r="G455" s="165"/>
      <c r="H455" s="165"/>
      <c r="I455" s="165"/>
      <c r="J455" s="16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63"/>
      <c r="C456" s="159"/>
      <c r="D456" s="164"/>
      <c r="E456" s="165"/>
      <c r="F456" s="165"/>
      <c r="G456" s="165"/>
      <c r="H456" s="165"/>
      <c r="I456" s="165"/>
      <c r="J456" s="16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63"/>
      <c r="C457" s="159"/>
      <c r="D457" s="164"/>
      <c r="E457" s="165"/>
      <c r="F457" s="165"/>
      <c r="G457" s="165"/>
      <c r="H457" s="165"/>
      <c r="I457" s="165"/>
      <c r="J457" s="16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63"/>
      <c r="C458" s="159"/>
      <c r="D458" s="164"/>
      <c r="E458" s="165"/>
      <c r="F458" s="165"/>
      <c r="G458" s="165"/>
      <c r="H458" s="165"/>
      <c r="I458" s="165"/>
      <c r="J458" s="16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63"/>
      <c r="C459" s="159"/>
      <c r="D459" s="164"/>
      <c r="E459" s="165"/>
      <c r="F459" s="165"/>
      <c r="G459" s="165"/>
      <c r="H459" s="165"/>
      <c r="I459" s="165"/>
      <c r="J459" s="16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63"/>
      <c r="C460" s="159"/>
      <c r="D460" s="164"/>
      <c r="E460" s="165"/>
      <c r="F460" s="165"/>
      <c r="G460" s="165"/>
      <c r="H460" s="165"/>
      <c r="I460" s="165"/>
      <c r="J460" s="16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63"/>
      <c r="C461" s="159"/>
      <c r="D461" s="164"/>
      <c r="E461" s="165"/>
      <c r="F461" s="165"/>
      <c r="G461" s="165"/>
      <c r="H461" s="165"/>
      <c r="I461" s="165"/>
      <c r="J461" s="16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63"/>
      <c r="C462" s="159"/>
      <c r="D462" s="164"/>
      <c r="E462" s="165"/>
      <c r="F462" s="165"/>
      <c r="G462" s="165"/>
      <c r="H462" s="165"/>
      <c r="I462" s="165"/>
      <c r="J462" s="16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63"/>
      <c r="C463" s="159"/>
      <c r="D463" s="164"/>
      <c r="E463" s="165"/>
      <c r="F463" s="165"/>
      <c r="G463" s="165"/>
      <c r="H463" s="165"/>
      <c r="I463" s="165"/>
      <c r="J463" s="16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63"/>
      <c r="C464" s="159"/>
      <c r="D464" s="164"/>
      <c r="E464" s="165"/>
      <c r="F464" s="165"/>
      <c r="G464" s="165"/>
      <c r="H464" s="165"/>
      <c r="I464" s="165"/>
      <c r="J464" s="16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63"/>
      <c r="C465" s="159"/>
      <c r="D465" s="164"/>
      <c r="E465" s="165"/>
      <c r="F465" s="165"/>
      <c r="G465" s="165"/>
      <c r="H465" s="165"/>
      <c r="I465" s="165"/>
      <c r="J465" s="16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63"/>
      <c r="C466" s="159"/>
      <c r="D466" s="164"/>
      <c r="E466" s="165"/>
      <c r="F466" s="165"/>
      <c r="G466" s="165"/>
      <c r="H466" s="165"/>
      <c r="I466" s="165"/>
      <c r="J466" s="16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63"/>
      <c r="C467" s="159"/>
      <c r="D467" s="164"/>
      <c r="E467" s="165"/>
      <c r="F467" s="165"/>
      <c r="G467" s="165"/>
      <c r="H467" s="165"/>
      <c r="I467" s="165"/>
      <c r="J467" s="16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63"/>
      <c r="C468" s="159"/>
      <c r="D468" s="164"/>
      <c r="E468" s="165"/>
      <c r="F468" s="165"/>
      <c r="G468" s="165"/>
      <c r="H468" s="165"/>
      <c r="I468" s="165"/>
      <c r="J468" s="16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63"/>
      <c r="C469" s="159"/>
      <c r="D469" s="164"/>
      <c r="E469" s="165"/>
      <c r="F469" s="165"/>
      <c r="G469" s="165"/>
      <c r="H469" s="165"/>
      <c r="I469" s="165"/>
      <c r="J469" s="16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63"/>
      <c r="C470" s="159"/>
      <c r="D470" s="164"/>
      <c r="E470" s="165"/>
      <c r="F470" s="165"/>
      <c r="G470" s="165"/>
      <c r="H470" s="165"/>
      <c r="I470" s="165"/>
      <c r="J470" s="16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63"/>
      <c r="C471" s="159"/>
      <c r="D471" s="164"/>
      <c r="E471" s="165"/>
      <c r="F471" s="165"/>
      <c r="G471" s="165"/>
      <c r="H471" s="165"/>
      <c r="I471" s="165"/>
      <c r="J471" s="16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63"/>
      <c r="C472" s="159"/>
      <c r="D472" s="164"/>
      <c r="E472" s="165"/>
      <c r="F472" s="165"/>
      <c r="G472" s="165"/>
      <c r="H472" s="165"/>
      <c r="I472" s="165"/>
      <c r="J472" s="16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63"/>
      <c r="C473" s="159"/>
      <c r="D473" s="164"/>
      <c r="E473" s="165"/>
      <c r="F473" s="165"/>
      <c r="G473" s="165"/>
      <c r="H473" s="165"/>
      <c r="I473" s="165"/>
      <c r="J473" s="16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63"/>
      <c r="C474" s="159"/>
      <c r="D474" s="164"/>
      <c r="E474" s="165"/>
      <c r="F474" s="165"/>
      <c r="G474" s="165"/>
      <c r="H474" s="165"/>
      <c r="I474" s="165"/>
      <c r="J474" s="16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63"/>
      <c r="C475" s="159"/>
      <c r="D475" s="164"/>
      <c r="E475" s="165"/>
      <c r="F475" s="165"/>
      <c r="G475" s="165"/>
      <c r="H475" s="165"/>
      <c r="I475" s="165"/>
      <c r="J475" s="16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63"/>
      <c r="C476" s="159"/>
      <c r="D476" s="164"/>
      <c r="E476" s="165"/>
      <c r="F476" s="165"/>
      <c r="G476" s="165"/>
      <c r="H476" s="165"/>
      <c r="I476" s="165"/>
      <c r="J476" s="16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63"/>
      <c r="C477" s="159"/>
      <c r="D477" s="164"/>
      <c r="E477" s="165"/>
      <c r="F477" s="165"/>
      <c r="G477" s="165"/>
      <c r="H477" s="165"/>
      <c r="I477" s="165"/>
      <c r="J477" s="16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63"/>
      <c r="C478" s="159"/>
      <c r="D478" s="164"/>
      <c r="E478" s="165"/>
      <c r="F478" s="165"/>
      <c r="G478" s="165"/>
      <c r="H478" s="165"/>
      <c r="I478" s="165"/>
      <c r="J478" s="16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63"/>
      <c r="C479" s="159"/>
      <c r="D479" s="164"/>
      <c r="E479" s="165"/>
      <c r="F479" s="165"/>
      <c r="G479" s="165"/>
      <c r="H479" s="165"/>
      <c r="I479" s="165"/>
      <c r="J479" s="16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63"/>
      <c r="C480" s="159"/>
      <c r="D480" s="164"/>
      <c r="E480" s="165"/>
      <c r="F480" s="165"/>
      <c r="G480" s="165"/>
      <c r="H480" s="165"/>
      <c r="I480" s="165"/>
      <c r="J480" s="16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63"/>
      <c r="C481" s="159"/>
      <c r="D481" s="164"/>
      <c r="E481" s="165"/>
      <c r="F481" s="165"/>
      <c r="G481" s="165"/>
      <c r="H481" s="165"/>
      <c r="I481" s="165"/>
      <c r="J481" s="16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63"/>
      <c r="C482" s="159"/>
      <c r="D482" s="164"/>
      <c r="E482" s="165"/>
      <c r="F482" s="165"/>
      <c r="G482" s="165"/>
      <c r="H482" s="165"/>
      <c r="I482" s="165"/>
      <c r="J482" s="16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63"/>
      <c r="C483" s="159"/>
      <c r="D483" s="164"/>
      <c r="E483" s="165"/>
      <c r="F483" s="165"/>
      <c r="G483" s="165"/>
      <c r="H483" s="165"/>
      <c r="I483" s="165"/>
      <c r="J483" s="16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63"/>
      <c r="C484" s="159"/>
      <c r="D484" s="164"/>
      <c r="E484" s="165"/>
      <c r="F484" s="165"/>
      <c r="G484" s="165"/>
      <c r="H484" s="165"/>
      <c r="I484" s="165"/>
      <c r="J484" s="16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63"/>
      <c r="C485" s="159"/>
      <c r="D485" s="164"/>
      <c r="E485" s="165"/>
      <c r="F485" s="165"/>
      <c r="G485" s="165"/>
      <c r="H485" s="165"/>
      <c r="I485" s="165"/>
      <c r="J485" s="16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63"/>
      <c r="C486" s="159"/>
      <c r="D486" s="164"/>
      <c r="E486" s="165"/>
      <c r="F486" s="165"/>
      <c r="G486" s="165"/>
      <c r="H486" s="165"/>
      <c r="I486" s="165"/>
      <c r="J486" s="16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63"/>
      <c r="C487" s="159"/>
      <c r="D487" s="164"/>
      <c r="E487" s="165"/>
      <c r="F487" s="165"/>
      <c r="G487" s="165"/>
      <c r="H487" s="165"/>
      <c r="I487" s="165"/>
      <c r="J487" s="16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63"/>
      <c r="C488" s="159"/>
      <c r="D488" s="164"/>
      <c r="E488" s="165"/>
      <c r="F488" s="165"/>
      <c r="G488" s="165"/>
      <c r="H488" s="165"/>
      <c r="I488" s="165"/>
      <c r="J488" s="16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63"/>
      <c r="C489" s="159"/>
      <c r="D489" s="164"/>
      <c r="E489" s="165"/>
      <c r="F489" s="165"/>
      <c r="G489" s="165"/>
      <c r="H489" s="165"/>
      <c r="I489" s="165"/>
      <c r="J489" s="16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63"/>
      <c r="C490" s="159"/>
      <c r="D490" s="164"/>
      <c r="E490" s="165"/>
      <c r="F490" s="165"/>
      <c r="G490" s="165"/>
      <c r="H490" s="165"/>
      <c r="I490" s="165"/>
      <c r="J490" s="16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63"/>
      <c r="C491" s="159"/>
      <c r="D491" s="164"/>
      <c r="E491" s="165"/>
      <c r="F491" s="165"/>
      <c r="G491" s="165"/>
      <c r="H491" s="165"/>
      <c r="I491" s="165"/>
      <c r="J491" s="16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63"/>
      <c r="C492" s="159"/>
      <c r="D492" s="164"/>
      <c r="E492" s="165"/>
      <c r="F492" s="165"/>
      <c r="G492" s="165"/>
      <c r="H492" s="165"/>
      <c r="I492" s="165"/>
      <c r="J492" s="16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63"/>
      <c r="C493" s="159"/>
      <c r="D493" s="164"/>
      <c r="E493" s="165"/>
      <c r="F493" s="165"/>
      <c r="G493" s="165"/>
      <c r="H493" s="165"/>
      <c r="I493" s="165"/>
      <c r="J493" s="16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63"/>
      <c r="C494" s="159"/>
      <c r="D494" s="164"/>
      <c r="E494" s="165"/>
      <c r="F494" s="165"/>
      <c r="G494" s="165"/>
      <c r="H494" s="165"/>
      <c r="I494" s="165"/>
      <c r="J494" s="16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63"/>
      <c r="C495" s="159"/>
      <c r="D495" s="164"/>
      <c r="E495" s="165"/>
      <c r="F495" s="165"/>
      <c r="G495" s="165"/>
      <c r="H495" s="165"/>
      <c r="I495" s="165"/>
      <c r="J495" s="16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63"/>
      <c r="C496" s="159"/>
      <c r="D496" s="164"/>
      <c r="E496" s="165"/>
      <c r="F496" s="165"/>
      <c r="G496" s="165"/>
      <c r="H496" s="165"/>
      <c r="I496" s="165"/>
      <c r="J496" s="16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63"/>
      <c r="C497" s="159"/>
      <c r="D497" s="164"/>
      <c r="E497" s="165"/>
      <c r="F497" s="165"/>
      <c r="G497" s="165"/>
      <c r="H497" s="165"/>
      <c r="I497" s="165"/>
      <c r="J497" s="16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63"/>
      <c r="C498" s="159"/>
      <c r="D498" s="164"/>
      <c r="E498" s="165"/>
      <c r="F498" s="165"/>
      <c r="G498" s="165"/>
      <c r="H498" s="165"/>
      <c r="I498" s="165"/>
      <c r="J498" s="16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63"/>
      <c r="C499" s="159"/>
      <c r="D499" s="164"/>
      <c r="E499" s="165"/>
      <c r="F499" s="165"/>
      <c r="G499" s="165"/>
      <c r="H499" s="165"/>
      <c r="I499" s="165"/>
      <c r="J499" s="16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63"/>
      <c r="C500" s="159"/>
      <c r="D500" s="164"/>
      <c r="E500" s="165"/>
      <c r="F500" s="165"/>
      <c r="G500" s="165"/>
      <c r="H500" s="165"/>
      <c r="I500" s="165"/>
      <c r="J500" s="16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63"/>
      <c r="C501" s="159"/>
      <c r="D501" s="164"/>
      <c r="E501" s="165"/>
      <c r="F501" s="165"/>
      <c r="G501" s="165"/>
      <c r="H501" s="165"/>
      <c r="I501" s="165"/>
      <c r="J501" s="16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63"/>
      <c r="C502" s="159"/>
      <c r="D502" s="164"/>
      <c r="E502" s="165"/>
      <c r="F502" s="165"/>
      <c r="G502" s="165"/>
      <c r="H502" s="165"/>
      <c r="I502" s="165"/>
      <c r="J502" s="16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63"/>
      <c r="C503" s="159"/>
      <c r="D503" s="164"/>
      <c r="E503" s="165"/>
      <c r="F503" s="165"/>
      <c r="G503" s="165"/>
      <c r="H503" s="165"/>
      <c r="I503" s="165"/>
      <c r="J503" s="16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63"/>
      <c r="C504" s="159"/>
      <c r="D504" s="164"/>
      <c r="E504" s="165"/>
      <c r="F504" s="165"/>
      <c r="G504" s="165"/>
      <c r="H504" s="165"/>
      <c r="I504" s="165"/>
      <c r="J504" s="16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63"/>
      <c r="C505" s="159"/>
      <c r="D505" s="164"/>
      <c r="E505" s="165"/>
      <c r="F505" s="165"/>
      <c r="G505" s="165"/>
      <c r="H505" s="165"/>
      <c r="I505" s="165"/>
      <c r="J505" s="16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63"/>
      <c r="C506" s="159"/>
      <c r="D506" s="164"/>
      <c r="E506" s="165"/>
      <c r="F506" s="165"/>
      <c r="G506" s="165"/>
      <c r="H506" s="165"/>
      <c r="I506" s="165"/>
      <c r="J506" s="16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63"/>
      <c r="C507" s="159"/>
      <c r="D507" s="164"/>
      <c r="E507" s="165"/>
      <c r="F507" s="165"/>
      <c r="G507" s="165"/>
      <c r="H507" s="165"/>
      <c r="I507" s="165"/>
      <c r="J507" s="16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63"/>
      <c r="C508" s="159"/>
      <c r="D508" s="164"/>
      <c r="E508" s="165"/>
      <c r="F508" s="165"/>
      <c r="G508" s="165"/>
      <c r="H508" s="165"/>
      <c r="I508" s="165"/>
      <c r="J508" s="16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63"/>
      <c r="C509" s="159"/>
      <c r="D509" s="164"/>
      <c r="E509" s="165"/>
      <c r="F509" s="165"/>
      <c r="G509" s="165"/>
      <c r="H509" s="165"/>
      <c r="I509" s="165"/>
      <c r="J509" s="16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63"/>
      <c r="C510" s="159"/>
      <c r="D510" s="164"/>
      <c r="E510" s="165"/>
      <c r="F510" s="165"/>
      <c r="G510" s="165"/>
      <c r="H510" s="165"/>
      <c r="I510" s="165"/>
      <c r="J510" s="16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63"/>
      <c r="C511" s="159"/>
      <c r="D511" s="164"/>
      <c r="E511" s="165"/>
      <c r="F511" s="165"/>
      <c r="G511" s="165"/>
      <c r="H511" s="165"/>
      <c r="I511" s="165"/>
      <c r="J511" s="16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63"/>
      <c r="C512" s="159"/>
      <c r="D512" s="164"/>
      <c r="E512" s="165"/>
      <c r="F512" s="165"/>
      <c r="G512" s="165"/>
      <c r="H512" s="165"/>
      <c r="I512" s="165"/>
      <c r="J512" s="16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63"/>
      <c r="C513" s="159"/>
      <c r="D513" s="164"/>
      <c r="E513" s="165"/>
      <c r="F513" s="165"/>
      <c r="G513" s="165"/>
      <c r="H513" s="165"/>
      <c r="I513" s="165"/>
      <c r="J513" s="16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63"/>
      <c r="C514" s="159"/>
      <c r="D514" s="164"/>
      <c r="E514" s="165"/>
      <c r="F514" s="165"/>
      <c r="G514" s="165"/>
      <c r="H514" s="165"/>
      <c r="I514" s="165"/>
      <c r="J514" s="16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63"/>
      <c r="C515" s="159"/>
      <c r="D515" s="164"/>
      <c r="E515" s="165"/>
      <c r="F515" s="165"/>
      <c r="G515" s="165"/>
      <c r="H515" s="165"/>
      <c r="I515" s="165"/>
      <c r="J515" s="16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63"/>
      <c r="C516" s="159"/>
      <c r="D516" s="164"/>
      <c r="E516" s="165"/>
      <c r="F516" s="165"/>
      <c r="G516" s="165"/>
      <c r="H516" s="165"/>
      <c r="I516" s="165"/>
      <c r="J516" s="16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63"/>
      <c r="C517" s="159"/>
      <c r="D517" s="164"/>
      <c r="E517" s="165"/>
      <c r="F517" s="165"/>
      <c r="G517" s="165"/>
      <c r="H517" s="165"/>
      <c r="I517" s="165"/>
      <c r="J517" s="16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63"/>
      <c r="C518" s="159"/>
      <c r="D518" s="164"/>
      <c r="E518" s="165"/>
      <c r="F518" s="165"/>
      <c r="G518" s="165"/>
      <c r="H518" s="165"/>
      <c r="I518" s="165"/>
      <c r="J518" s="16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63"/>
      <c r="C519" s="159"/>
      <c r="D519" s="164"/>
      <c r="E519" s="165"/>
      <c r="F519" s="165"/>
      <c r="G519" s="165"/>
      <c r="H519" s="165"/>
      <c r="I519" s="165"/>
      <c r="J519" s="16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63"/>
      <c r="C520" s="159"/>
      <c r="D520" s="164"/>
      <c r="E520" s="165"/>
      <c r="F520" s="165"/>
      <c r="G520" s="165"/>
      <c r="H520" s="165"/>
      <c r="I520" s="165"/>
      <c r="J520" s="16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63"/>
      <c r="C521" s="159"/>
      <c r="D521" s="164"/>
      <c r="E521" s="165"/>
      <c r="F521" s="165"/>
      <c r="G521" s="165"/>
      <c r="H521" s="165"/>
      <c r="I521" s="165"/>
      <c r="J521" s="16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63"/>
      <c r="C522" s="159"/>
      <c r="D522" s="164"/>
      <c r="E522" s="165"/>
      <c r="F522" s="165"/>
      <c r="G522" s="165"/>
      <c r="H522" s="165"/>
      <c r="I522" s="165"/>
      <c r="J522" s="16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63"/>
      <c r="C523" s="159"/>
      <c r="D523" s="164"/>
      <c r="E523" s="165"/>
      <c r="F523" s="165"/>
      <c r="G523" s="165"/>
      <c r="H523" s="165"/>
      <c r="I523" s="165"/>
      <c r="J523" s="16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63"/>
      <c r="C524" s="159"/>
      <c r="D524" s="164"/>
      <c r="E524" s="165"/>
      <c r="F524" s="165"/>
      <c r="G524" s="165"/>
      <c r="H524" s="165"/>
      <c r="I524" s="165"/>
      <c r="J524" s="16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63"/>
      <c r="C525" s="159"/>
      <c r="D525" s="164"/>
      <c r="E525" s="165"/>
      <c r="F525" s="165"/>
      <c r="G525" s="165"/>
      <c r="H525" s="165"/>
      <c r="I525" s="165"/>
      <c r="J525" s="16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63"/>
      <c r="C526" s="159"/>
      <c r="D526" s="164"/>
      <c r="E526" s="165"/>
      <c r="F526" s="165"/>
      <c r="G526" s="165"/>
      <c r="H526" s="165"/>
      <c r="I526" s="165"/>
      <c r="J526" s="16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63"/>
      <c r="C527" s="159"/>
      <c r="D527" s="164"/>
      <c r="E527" s="165"/>
      <c r="F527" s="165"/>
      <c r="G527" s="165"/>
      <c r="H527" s="165"/>
      <c r="I527" s="165"/>
      <c r="J527" s="16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63"/>
      <c r="C528" s="159"/>
      <c r="D528" s="164"/>
      <c r="E528" s="165"/>
      <c r="F528" s="165"/>
      <c r="G528" s="165"/>
      <c r="H528" s="165"/>
      <c r="I528" s="165"/>
      <c r="J528" s="16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63"/>
      <c r="C529" s="159"/>
      <c r="D529" s="164"/>
      <c r="E529" s="165"/>
      <c r="F529" s="165"/>
      <c r="G529" s="165"/>
      <c r="H529" s="165"/>
      <c r="I529" s="165"/>
      <c r="J529" s="16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63"/>
      <c r="C530" s="159"/>
      <c r="D530" s="164"/>
      <c r="E530" s="165"/>
      <c r="F530" s="165"/>
      <c r="G530" s="165"/>
      <c r="H530" s="165"/>
      <c r="I530" s="165"/>
      <c r="J530" s="16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63"/>
      <c r="C531" s="159"/>
      <c r="D531" s="164"/>
      <c r="E531" s="165"/>
      <c r="F531" s="165"/>
      <c r="G531" s="165"/>
      <c r="H531" s="165"/>
      <c r="I531" s="165"/>
      <c r="J531" s="16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63"/>
      <c r="C532" s="159"/>
      <c r="D532" s="164"/>
      <c r="E532" s="165"/>
      <c r="F532" s="165"/>
      <c r="G532" s="165"/>
      <c r="H532" s="165"/>
      <c r="I532" s="165"/>
      <c r="J532" s="16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63"/>
      <c r="C533" s="159"/>
      <c r="D533" s="164"/>
      <c r="E533" s="165"/>
      <c r="F533" s="165"/>
      <c r="G533" s="165"/>
      <c r="H533" s="165"/>
      <c r="I533" s="165"/>
      <c r="J533" s="16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63"/>
      <c r="C534" s="159"/>
      <c r="D534" s="164"/>
      <c r="E534" s="165"/>
      <c r="F534" s="165"/>
      <c r="G534" s="165"/>
      <c r="H534" s="165"/>
      <c r="I534" s="165"/>
      <c r="J534" s="16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63"/>
      <c r="C535" s="159"/>
      <c r="D535" s="164"/>
      <c r="E535" s="165"/>
      <c r="F535" s="165"/>
      <c r="G535" s="165"/>
      <c r="H535" s="165"/>
      <c r="I535" s="165"/>
      <c r="J535" s="16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63"/>
      <c r="C536" s="159"/>
      <c r="D536" s="164"/>
      <c r="E536" s="165"/>
      <c r="F536" s="165"/>
      <c r="G536" s="165"/>
      <c r="H536" s="165"/>
      <c r="I536" s="165"/>
      <c r="J536" s="16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63"/>
      <c r="C537" s="159"/>
      <c r="D537" s="164"/>
      <c r="E537" s="165"/>
      <c r="F537" s="165"/>
      <c r="G537" s="165"/>
      <c r="H537" s="165"/>
      <c r="I537" s="165"/>
      <c r="J537" s="16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63"/>
      <c r="C538" s="159"/>
      <c r="D538" s="164"/>
      <c r="E538" s="165"/>
      <c r="F538" s="165"/>
      <c r="G538" s="165"/>
      <c r="H538" s="165"/>
      <c r="I538" s="165"/>
      <c r="J538" s="16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63"/>
      <c r="C539" s="159"/>
      <c r="D539" s="164"/>
      <c r="E539" s="165"/>
      <c r="F539" s="165"/>
      <c r="G539" s="165"/>
      <c r="H539" s="165"/>
      <c r="I539" s="165"/>
      <c r="J539" s="16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63"/>
      <c r="C540" s="159"/>
      <c r="D540" s="164"/>
      <c r="E540" s="165"/>
      <c r="F540" s="165"/>
      <c r="G540" s="165"/>
      <c r="H540" s="165"/>
      <c r="I540" s="165"/>
      <c r="J540" s="16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63"/>
      <c r="C541" s="159"/>
      <c r="D541" s="164"/>
      <c r="E541" s="165"/>
      <c r="F541" s="165"/>
      <c r="G541" s="165"/>
      <c r="H541" s="165"/>
      <c r="I541" s="165"/>
      <c r="J541" s="16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63"/>
      <c r="C542" s="159"/>
      <c r="D542" s="164"/>
      <c r="E542" s="165"/>
      <c r="F542" s="165"/>
      <c r="G542" s="165"/>
      <c r="H542" s="165"/>
      <c r="I542" s="165"/>
      <c r="J542" s="16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63"/>
      <c r="C543" s="159"/>
      <c r="D543" s="164"/>
      <c r="E543" s="165"/>
      <c r="F543" s="165"/>
      <c r="G543" s="165"/>
      <c r="H543" s="165"/>
      <c r="I543" s="165"/>
      <c r="J543" s="16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63"/>
      <c r="C544" s="159"/>
      <c r="D544" s="164"/>
      <c r="E544" s="165"/>
      <c r="F544" s="165"/>
      <c r="G544" s="165"/>
      <c r="H544" s="165"/>
      <c r="I544" s="165"/>
      <c r="J544" s="16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63"/>
      <c r="C545" s="159"/>
      <c r="D545" s="164"/>
      <c r="E545" s="165"/>
      <c r="F545" s="165"/>
      <c r="G545" s="165"/>
      <c r="H545" s="165"/>
      <c r="I545" s="165"/>
      <c r="J545" s="16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63"/>
      <c r="C546" s="159"/>
      <c r="D546" s="164"/>
      <c r="E546" s="165"/>
      <c r="F546" s="165"/>
      <c r="G546" s="165"/>
      <c r="H546" s="165"/>
      <c r="I546" s="165"/>
      <c r="J546" s="16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63"/>
      <c r="C547" s="159"/>
      <c r="D547" s="164"/>
      <c r="E547" s="165"/>
      <c r="F547" s="165"/>
      <c r="G547" s="165"/>
      <c r="H547" s="165"/>
      <c r="I547" s="165"/>
      <c r="J547" s="16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63"/>
      <c r="C548" s="159"/>
      <c r="D548" s="164"/>
      <c r="E548" s="165"/>
      <c r="F548" s="165"/>
      <c r="G548" s="165"/>
      <c r="H548" s="165"/>
      <c r="I548" s="165"/>
      <c r="J548" s="16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63"/>
      <c r="C549" s="159"/>
      <c r="D549" s="164"/>
      <c r="E549" s="165"/>
      <c r="F549" s="165"/>
      <c r="G549" s="165"/>
      <c r="H549" s="165"/>
      <c r="I549" s="165"/>
      <c r="J549" s="16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63"/>
      <c r="C550" s="159"/>
      <c r="D550" s="164"/>
      <c r="E550" s="165"/>
      <c r="F550" s="165"/>
      <c r="G550" s="165"/>
      <c r="H550" s="165"/>
      <c r="I550" s="165"/>
      <c r="J550" s="16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63"/>
      <c r="C551" s="159"/>
      <c r="D551" s="164"/>
      <c r="E551" s="165"/>
      <c r="F551" s="165"/>
      <c r="G551" s="165"/>
      <c r="H551" s="165"/>
      <c r="I551" s="165"/>
      <c r="J551" s="16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63"/>
      <c r="C552" s="159"/>
      <c r="D552" s="164"/>
      <c r="E552" s="165"/>
      <c r="F552" s="165"/>
      <c r="G552" s="165"/>
      <c r="H552" s="165"/>
      <c r="I552" s="165"/>
      <c r="J552" s="16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63"/>
      <c r="C553" s="159"/>
      <c r="D553" s="164"/>
      <c r="E553" s="165"/>
      <c r="F553" s="165"/>
      <c r="G553" s="165"/>
      <c r="H553" s="165"/>
      <c r="I553" s="165"/>
      <c r="J553" s="16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63"/>
      <c r="C554" s="159"/>
      <c r="D554" s="164"/>
      <c r="E554" s="165"/>
      <c r="F554" s="165"/>
      <c r="G554" s="165"/>
      <c r="H554" s="165"/>
      <c r="I554" s="165"/>
      <c r="J554" s="16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63"/>
      <c r="C555" s="159"/>
      <c r="D555" s="164"/>
      <c r="E555" s="165"/>
      <c r="F555" s="165"/>
      <c r="G555" s="165"/>
      <c r="H555" s="165"/>
      <c r="I555" s="165"/>
      <c r="J555" s="16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63"/>
      <c r="C556" s="159"/>
      <c r="D556" s="164"/>
      <c r="E556" s="165"/>
      <c r="F556" s="165"/>
      <c r="G556" s="165"/>
      <c r="H556" s="165"/>
      <c r="I556" s="165"/>
      <c r="J556" s="16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63"/>
      <c r="C557" s="159"/>
      <c r="D557" s="164"/>
      <c r="E557" s="165"/>
      <c r="F557" s="165"/>
      <c r="G557" s="165"/>
      <c r="H557" s="165"/>
      <c r="I557" s="165"/>
      <c r="J557" s="16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63"/>
      <c r="C558" s="159"/>
      <c r="D558" s="164"/>
      <c r="E558" s="165"/>
      <c r="F558" s="165"/>
      <c r="G558" s="165"/>
      <c r="H558" s="165"/>
      <c r="I558" s="165"/>
      <c r="J558" s="16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63"/>
      <c r="C559" s="159"/>
      <c r="D559" s="164"/>
      <c r="E559" s="165"/>
      <c r="F559" s="165"/>
      <c r="G559" s="165"/>
      <c r="H559" s="165"/>
      <c r="I559" s="165"/>
      <c r="J559" s="16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63"/>
      <c r="C560" s="159"/>
      <c r="D560" s="164"/>
      <c r="E560" s="165"/>
      <c r="F560" s="165"/>
      <c r="G560" s="165"/>
      <c r="H560" s="165"/>
      <c r="I560" s="165"/>
      <c r="J560" s="16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63"/>
      <c r="C561" s="159"/>
      <c r="D561" s="164"/>
      <c r="E561" s="165"/>
      <c r="F561" s="165"/>
      <c r="G561" s="165"/>
      <c r="H561" s="165"/>
      <c r="I561" s="165"/>
      <c r="J561" s="16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63"/>
      <c r="C562" s="159"/>
      <c r="D562" s="164"/>
      <c r="E562" s="165"/>
      <c r="F562" s="165"/>
      <c r="G562" s="165"/>
      <c r="H562" s="165"/>
      <c r="I562" s="165"/>
      <c r="J562" s="16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63"/>
      <c r="C563" s="159"/>
      <c r="D563" s="164"/>
      <c r="E563" s="165"/>
      <c r="F563" s="165"/>
      <c r="G563" s="165"/>
      <c r="H563" s="165"/>
      <c r="I563" s="165"/>
      <c r="J563" s="16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63"/>
      <c r="C564" s="159"/>
      <c r="D564" s="164"/>
      <c r="E564" s="165"/>
      <c r="F564" s="165"/>
      <c r="G564" s="165"/>
      <c r="H564" s="165"/>
      <c r="I564" s="165"/>
      <c r="J564" s="16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63"/>
      <c r="C565" s="159"/>
      <c r="D565" s="164"/>
      <c r="E565" s="165"/>
      <c r="F565" s="165"/>
      <c r="G565" s="165"/>
      <c r="H565" s="165"/>
      <c r="I565" s="165"/>
      <c r="J565" s="16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63"/>
      <c r="C566" s="159"/>
      <c r="D566" s="164"/>
      <c r="E566" s="165"/>
      <c r="F566" s="165"/>
      <c r="G566" s="165"/>
      <c r="H566" s="165"/>
      <c r="I566" s="165"/>
      <c r="J566" s="16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63"/>
      <c r="C567" s="159"/>
      <c r="D567" s="164"/>
      <c r="E567" s="165"/>
      <c r="F567" s="165"/>
      <c r="G567" s="165"/>
      <c r="H567" s="165"/>
      <c r="I567" s="165"/>
      <c r="J567" s="16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63"/>
      <c r="C568" s="159"/>
      <c r="D568" s="164"/>
      <c r="E568" s="165"/>
      <c r="F568" s="165"/>
      <c r="G568" s="165"/>
      <c r="H568" s="165"/>
      <c r="I568" s="165"/>
      <c r="J568" s="16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63"/>
      <c r="C569" s="159"/>
      <c r="D569" s="164"/>
      <c r="E569" s="165"/>
      <c r="F569" s="165"/>
      <c r="G569" s="165"/>
      <c r="H569" s="165"/>
      <c r="I569" s="165"/>
      <c r="J569" s="16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63"/>
      <c r="C570" s="159"/>
      <c r="D570" s="164"/>
      <c r="E570" s="165"/>
      <c r="F570" s="165"/>
      <c r="G570" s="165"/>
      <c r="H570" s="165"/>
      <c r="I570" s="165"/>
      <c r="J570" s="16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63"/>
      <c r="C571" s="159"/>
      <c r="D571" s="164"/>
      <c r="E571" s="165"/>
      <c r="F571" s="165"/>
      <c r="G571" s="165"/>
      <c r="H571" s="165"/>
      <c r="I571" s="165"/>
      <c r="J571" s="16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63"/>
      <c r="C572" s="159"/>
      <c r="D572" s="164"/>
      <c r="E572" s="165"/>
      <c r="F572" s="165"/>
      <c r="G572" s="165"/>
      <c r="H572" s="165"/>
      <c r="I572" s="165"/>
      <c r="J572" s="16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63"/>
      <c r="C573" s="159"/>
      <c r="D573" s="164"/>
      <c r="E573" s="165"/>
      <c r="F573" s="165"/>
      <c r="G573" s="165"/>
      <c r="H573" s="165"/>
      <c r="I573" s="165"/>
      <c r="J573" s="16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63"/>
      <c r="C574" s="159"/>
      <c r="D574" s="164"/>
      <c r="E574" s="165"/>
      <c r="F574" s="165"/>
      <c r="G574" s="165"/>
      <c r="H574" s="165"/>
      <c r="I574" s="165"/>
      <c r="J574" s="16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63"/>
      <c r="C575" s="159"/>
      <c r="D575" s="164"/>
      <c r="E575" s="165"/>
      <c r="F575" s="165"/>
      <c r="G575" s="165"/>
      <c r="H575" s="165"/>
      <c r="I575" s="165"/>
      <c r="J575" s="16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63"/>
      <c r="C576" s="159"/>
      <c r="D576" s="164"/>
      <c r="E576" s="165"/>
      <c r="F576" s="165"/>
      <c r="G576" s="165"/>
      <c r="H576" s="165"/>
      <c r="I576" s="165"/>
      <c r="J576" s="16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63"/>
      <c r="C577" s="159"/>
      <c r="D577" s="164"/>
      <c r="E577" s="165"/>
      <c r="F577" s="165"/>
      <c r="G577" s="165"/>
      <c r="H577" s="165"/>
      <c r="I577" s="165"/>
      <c r="J577" s="16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63"/>
      <c r="C578" s="159"/>
      <c r="D578" s="164"/>
      <c r="E578" s="165"/>
      <c r="F578" s="165"/>
      <c r="G578" s="165"/>
      <c r="H578" s="165"/>
      <c r="I578" s="165"/>
      <c r="J578" s="16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63"/>
      <c r="C579" s="159"/>
      <c r="D579" s="164"/>
      <c r="E579" s="165"/>
      <c r="F579" s="165"/>
      <c r="G579" s="165"/>
      <c r="H579" s="165"/>
      <c r="I579" s="165"/>
      <c r="J579" s="16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63"/>
      <c r="C580" s="159"/>
      <c r="D580" s="164"/>
      <c r="E580" s="165"/>
      <c r="F580" s="165"/>
      <c r="G580" s="165"/>
      <c r="H580" s="165"/>
      <c r="I580" s="165"/>
      <c r="J580" s="16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63"/>
      <c r="C581" s="159"/>
      <c r="D581" s="164"/>
      <c r="E581" s="165"/>
      <c r="F581" s="165"/>
      <c r="G581" s="165"/>
      <c r="H581" s="165"/>
      <c r="I581" s="165"/>
      <c r="J581" s="16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63"/>
      <c r="C582" s="159"/>
      <c r="D582" s="164"/>
      <c r="E582" s="165"/>
      <c r="F582" s="165"/>
      <c r="G582" s="165"/>
      <c r="H582" s="165"/>
      <c r="I582" s="165"/>
      <c r="J582" s="16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63"/>
      <c r="C583" s="159"/>
      <c r="D583" s="164"/>
      <c r="E583" s="165"/>
      <c r="F583" s="165"/>
      <c r="G583" s="165"/>
      <c r="H583" s="165"/>
      <c r="I583" s="165"/>
      <c r="J583" s="16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63"/>
      <c r="C584" s="159"/>
      <c r="D584" s="164"/>
      <c r="E584" s="165"/>
      <c r="F584" s="165"/>
      <c r="G584" s="165"/>
      <c r="H584" s="165"/>
      <c r="I584" s="165"/>
      <c r="J584" s="16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63"/>
      <c r="C585" s="159"/>
      <c r="D585" s="164"/>
      <c r="E585" s="165"/>
      <c r="F585" s="165"/>
      <c r="G585" s="165"/>
      <c r="H585" s="165"/>
      <c r="I585" s="165"/>
      <c r="J585" s="16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63"/>
      <c r="C586" s="159"/>
      <c r="D586" s="164"/>
      <c r="E586" s="165"/>
      <c r="F586" s="165"/>
      <c r="G586" s="165"/>
      <c r="H586" s="165"/>
      <c r="I586" s="165"/>
      <c r="J586" s="16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63"/>
      <c r="C587" s="159"/>
      <c r="D587" s="164"/>
      <c r="E587" s="165"/>
      <c r="F587" s="165"/>
      <c r="G587" s="165"/>
      <c r="H587" s="165"/>
      <c r="I587" s="165"/>
      <c r="J587" s="16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63"/>
      <c r="C588" s="159"/>
      <c r="D588" s="164"/>
      <c r="E588" s="165"/>
      <c r="F588" s="165"/>
      <c r="G588" s="165"/>
      <c r="H588" s="165"/>
      <c r="I588" s="165"/>
      <c r="J588" s="16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63"/>
      <c r="C589" s="159"/>
      <c r="D589" s="164"/>
      <c r="E589" s="165"/>
      <c r="F589" s="165"/>
      <c r="G589" s="165"/>
      <c r="H589" s="165"/>
      <c r="I589" s="165"/>
      <c r="J589" s="16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63"/>
      <c r="C590" s="159"/>
      <c r="D590" s="164"/>
      <c r="E590" s="165"/>
      <c r="F590" s="165"/>
      <c r="G590" s="165"/>
      <c r="H590" s="165"/>
      <c r="I590" s="165"/>
      <c r="J590" s="16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63"/>
      <c r="C591" s="159"/>
      <c r="D591" s="164"/>
      <c r="E591" s="165"/>
      <c r="F591" s="165"/>
      <c r="G591" s="165"/>
      <c r="H591" s="165"/>
      <c r="I591" s="165"/>
      <c r="J591" s="16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63"/>
      <c r="C592" s="159"/>
      <c r="D592" s="164"/>
      <c r="E592" s="165"/>
      <c r="F592" s="165"/>
      <c r="G592" s="165"/>
      <c r="H592" s="165"/>
      <c r="I592" s="165"/>
      <c r="J592" s="16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63"/>
      <c r="C593" s="159"/>
      <c r="D593" s="164"/>
      <c r="E593" s="165"/>
      <c r="F593" s="165"/>
      <c r="G593" s="165"/>
      <c r="H593" s="165"/>
      <c r="I593" s="165"/>
      <c r="J593" s="16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63"/>
      <c r="C594" s="159"/>
      <c r="D594" s="164"/>
      <c r="E594" s="165"/>
      <c r="F594" s="165"/>
      <c r="G594" s="165"/>
      <c r="H594" s="165"/>
      <c r="I594" s="165"/>
      <c r="J594" s="16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63"/>
      <c r="C595" s="159"/>
      <c r="D595" s="164"/>
      <c r="E595" s="165"/>
      <c r="F595" s="165"/>
      <c r="G595" s="165"/>
      <c r="H595" s="165"/>
      <c r="I595" s="165"/>
      <c r="J595" s="16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63"/>
      <c r="C596" s="159"/>
      <c r="D596" s="164"/>
      <c r="E596" s="165"/>
      <c r="F596" s="165"/>
      <c r="G596" s="165"/>
      <c r="H596" s="165"/>
      <c r="I596" s="165"/>
      <c r="J596" s="16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63"/>
      <c r="C597" s="159"/>
      <c r="D597" s="164"/>
      <c r="E597" s="165"/>
      <c r="F597" s="165"/>
      <c r="G597" s="165"/>
      <c r="H597" s="165"/>
      <c r="I597" s="165"/>
      <c r="J597" s="16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63"/>
      <c r="C598" s="159"/>
      <c r="D598" s="164"/>
      <c r="E598" s="165"/>
      <c r="F598" s="165"/>
      <c r="G598" s="165"/>
      <c r="H598" s="165"/>
      <c r="I598" s="165"/>
      <c r="J598" s="16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63"/>
      <c r="C599" s="159"/>
      <c r="D599" s="164"/>
      <c r="E599" s="165"/>
      <c r="F599" s="165"/>
      <c r="G599" s="165"/>
      <c r="H599" s="165"/>
      <c r="I599" s="165"/>
      <c r="J599" s="16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63"/>
      <c r="C600" s="159"/>
      <c r="D600" s="164"/>
      <c r="E600" s="165"/>
      <c r="F600" s="165"/>
      <c r="G600" s="165"/>
      <c r="H600" s="165"/>
      <c r="I600" s="165"/>
      <c r="J600" s="16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63"/>
      <c r="C601" s="159"/>
      <c r="D601" s="164"/>
      <c r="E601" s="165"/>
      <c r="F601" s="165"/>
      <c r="G601" s="165"/>
      <c r="H601" s="165"/>
      <c r="I601" s="165"/>
      <c r="J601" s="16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63"/>
      <c r="C602" s="159"/>
      <c r="D602" s="164"/>
      <c r="E602" s="165"/>
      <c r="F602" s="165"/>
      <c r="G602" s="165"/>
      <c r="H602" s="165"/>
      <c r="I602" s="165"/>
      <c r="J602" s="16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63"/>
      <c r="C603" s="159"/>
      <c r="D603" s="164"/>
      <c r="E603" s="165"/>
      <c r="F603" s="165"/>
      <c r="G603" s="165"/>
      <c r="H603" s="165"/>
      <c r="I603" s="165"/>
      <c r="J603" s="16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63"/>
      <c r="C604" s="159"/>
      <c r="D604" s="164"/>
      <c r="E604" s="165"/>
      <c r="F604" s="165"/>
      <c r="G604" s="165"/>
      <c r="H604" s="165"/>
      <c r="I604" s="165"/>
      <c r="J604" s="16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63"/>
      <c r="C605" s="159"/>
      <c r="D605" s="164"/>
      <c r="E605" s="165"/>
      <c r="F605" s="165"/>
      <c r="G605" s="165"/>
      <c r="H605" s="165"/>
      <c r="I605" s="165"/>
      <c r="J605" s="16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63"/>
      <c r="C606" s="159"/>
      <c r="D606" s="164"/>
      <c r="E606" s="165"/>
      <c r="F606" s="165"/>
      <c r="G606" s="165"/>
      <c r="H606" s="165"/>
      <c r="I606" s="165"/>
      <c r="J606" s="16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63"/>
      <c r="C607" s="159"/>
      <c r="D607" s="164"/>
      <c r="E607" s="165"/>
      <c r="F607" s="165"/>
      <c r="G607" s="165"/>
      <c r="H607" s="165"/>
      <c r="I607" s="165"/>
      <c r="J607" s="16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63"/>
      <c r="C608" s="159"/>
      <c r="D608" s="164"/>
      <c r="E608" s="165"/>
      <c r="F608" s="165"/>
      <c r="G608" s="165"/>
      <c r="H608" s="165"/>
      <c r="I608" s="165"/>
      <c r="J608" s="16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63"/>
      <c r="C609" s="159"/>
      <c r="D609" s="164"/>
      <c r="E609" s="165"/>
      <c r="F609" s="165"/>
      <c r="G609" s="165"/>
      <c r="H609" s="165"/>
      <c r="I609" s="165"/>
      <c r="J609" s="16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63"/>
      <c r="C610" s="159"/>
      <c r="D610" s="164"/>
      <c r="E610" s="165"/>
      <c r="F610" s="165"/>
      <c r="G610" s="165"/>
      <c r="H610" s="165"/>
      <c r="I610" s="165"/>
      <c r="J610" s="16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63"/>
      <c r="C611" s="159"/>
      <c r="D611" s="164"/>
      <c r="E611" s="165"/>
      <c r="F611" s="165"/>
      <c r="G611" s="165"/>
      <c r="H611" s="165"/>
      <c r="I611" s="165"/>
      <c r="J611" s="16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63"/>
      <c r="C612" s="159"/>
      <c r="D612" s="164"/>
      <c r="E612" s="165"/>
      <c r="F612" s="165"/>
      <c r="G612" s="165"/>
      <c r="H612" s="165"/>
      <c r="I612" s="165"/>
      <c r="J612" s="16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63"/>
      <c r="C613" s="159"/>
      <c r="D613" s="164"/>
      <c r="E613" s="165"/>
      <c r="F613" s="165"/>
      <c r="G613" s="165"/>
      <c r="H613" s="165"/>
      <c r="I613" s="165"/>
      <c r="J613" s="16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63"/>
      <c r="C614" s="159"/>
      <c r="D614" s="164"/>
      <c r="E614" s="165"/>
      <c r="F614" s="165"/>
      <c r="G614" s="165"/>
      <c r="H614" s="165"/>
      <c r="I614" s="165"/>
      <c r="J614" s="16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63"/>
      <c r="C615" s="159"/>
      <c r="D615" s="164"/>
      <c r="E615" s="165"/>
      <c r="F615" s="165"/>
      <c r="G615" s="165"/>
      <c r="H615" s="165"/>
      <c r="I615" s="165"/>
      <c r="J615" s="16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63"/>
      <c r="C616" s="159"/>
      <c r="D616" s="164"/>
      <c r="E616" s="165"/>
      <c r="F616" s="165"/>
      <c r="G616" s="165"/>
      <c r="H616" s="165"/>
      <c r="I616" s="165"/>
      <c r="J616" s="16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63"/>
      <c r="C617" s="159"/>
      <c r="D617" s="164"/>
      <c r="E617" s="165"/>
      <c r="F617" s="165"/>
      <c r="G617" s="165"/>
      <c r="H617" s="165"/>
      <c r="I617" s="165"/>
      <c r="J617" s="16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63"/>
      <c r="C618" s="159"/>
      <c r="D618" s="164"/>
      <c r="E618" s="165"/>
      <c r="F618" s="165"/>
      <c r="G618" s="165"/>
      <c r="H618" s="165"/>
      <c r="I618" s="165"/>
      <c r="J618" s="16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63"/>
      <c r="C619" s="159"/>
      <c r="D619" s="164"/>
      <c r="E619" s="165"/>
      <c r="F619" s="165"/>
      <c r="G619" s="165"/>
      <c r="H619" s="165"/>
      <c r="I619" s="165"/>
      <c r="J619" s="16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63"/>
      <c r="C620" s="159"/>
      <c r="D620" s="164"/>
      <c r="E620" s="165"/>
      <c r="F620" s="165"/>
      <c r="G620" s="165"/>
      <c r="H620" s="165"/>
      <c r="I620" s="165"/>
      <c r="J620" s="16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63"/>
      <c r="C621" s="159"/>
      <c r="D621" s="164"/>
      <c r="E621" s="165"/>
      <c r="F621" s="165"/>
      <c r="G621" s="165"/>
      <c r="H621" s="165"/>
      <c r="I621" s="165"/>
      <c r="J621" s="16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63"/>
      <c r="C622" s="159"/>
      <c r="D622" s="164"/>
      <c r="E622" s="165"/>
      <c r="F622" s="165"/>
      <c r="G622" s="165"/>
      <c r="H622" s="165"/>
      <c r="I622" s="165"/>
      <c r="J622" s="16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63"/>
      <c r="C623" s="159"/>
      <c r="D623" s="164"/>
      <c r="E623" s="165"/>
      <c r="F623" s="165"/>
      <c r="G623" s="165"/>
      <c r="H623" s="165"/>
      <c r="I623" s="165"/>
      <c r="J623" s="16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63"/>
      <c r="C624" s="159"/>
      <c r="D624" s="164"/>
      <c r="E624" s="165"/>
      <c r="F624" s="165"/>
      <c r="G624" s="165"/>
      <c r="H624" s="165"/>
      <c r="I624" s="165"/>
      <c r="J624" s="16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63"/>
      <c r="C625" s="159"/>
      <c r="D625" s="164"/>
      <c r="E625" s="165"/>
      <c r="F625" s="165"/>
      <c r="G625" s="165"/>
      <c r="H625" s="165"/>
      <c r="I625" s="165"/>
      <c r="J625" s="16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63"/>
      <c r="C626" s="159"/>
      <c r="D626" s="164"/>
      <c r="E626" s="165"/>
      <c r="F626" s="165"/>
      <c r="G626" s="165"/>
      <c r="H626" s="165"/>
      <c r="I626" s="165"/>
      <c r="J626" s="16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63"/>
      <c r="C627" s="159"/>
      <c r="D627" s="164"/>
      <c r="E627" s="165"/>
      <c r="F627" s="165"/>
      <c r="G627" s="165"/>
      <c r="H627" s="165"/>
      <c r="I627" s="165"/>
      <c r="J627" s="16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63"/>
      <c r="C628" s="159"/>
      <c r="D628" s="164"/>
      <c r="E628" s="165"/>
      <c r="F628" s="165"/>
      <c r="G628" s="165"/>
      <c r="H628" s="165"/>
      <c r="I628" s="165"/>
      <c r="J628" s="16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63"/>
      <c r="C629" s="159"/>
      <c r="D629" s="164"/>
      <c r="E629" s="165"/>
      <c r="F629" s="165"/>
      <c r="G629" s="165"/>
      <c r="H629" s="165"/>
      <c r="I629" s="165"/>
      <c r="J629" s="16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63"/>
      <c r="C630" s="159"/>
      <c r="D630" s="164"/>
      <c r="E630" s="165"/>
      <c r="F630" s="165"/>
      <c r="G630" s="165"/>
      <c r="H630" s="165"/>
      <c r="I630" s="165"/>
      <c r="J630" s="16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63"/>
      <c r="C631" s="159"/>
      <c r="D631" s="164"/>
      <c r="E631" s="165"/>
      <c r="F631" s="165"/>
      <c r="G631" s="165"/>
      <c r="H631" s="165"/>
      <c r="I631" s="165"/>
      <c r="J631" s="16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63"/>
      <c r="C632" s="159"/>
      <c r="D632" s="164"/>
      <c r="E632" s="165"/>
      <c r="F632" s="165"/>
      <c r="G632" s="165"/>
      <c r="H632" s="165"/>
      <c r="I632" s="165"/>
      <c r="J632" s="16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63"/>
      <c r="C633" s="159"/>
      <c r="D633" s="164"/>
      <c r="E633" s="165"/>
      <c r="F633" s="165"/>
      <c r="G633" s="165"/>
      <c r="H633" s="165"/>
      <c r="I633" s="165"/>
      <c r="J633" s="16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63"/>
      <c r="C634" s="159"/>
      <c r="D634" s="164"/>
      <c r="E634" s="165"/>
      <c r="F634" s="165"/>
      <c r="G634" s="165"/>
      <c r="H634" s="165"/>
      <c r="I634" s="165"/>
      <c r="J634" s="16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63"/>
      <c r="C635" s="159"/>
      <c r="D635" s="164"/>
      <c r="E635" s="165"/>
      <c r="F635" s="165"/>
      <c r="G635" s="165"/>
      <c r="H635" s="165"/>
      <c r="I635" s="165"/>
      <c r="J635" s="16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63"/>
      <c r="C636" s="159"/>
      <c r="D636" s="164"/>
      <c r="E636" s="165"/>
      <c r="F636" s="165"/>
      <c r="G636" s="165"/>
      <c r="H636" s="165"/>
      <c r="I636" s="165"/>
      <c r="J636" s="16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63"/>
      <c r="C637" s="159"/>
      <c r="D637" s="164"/>
      <c r="E637" s="165"/>
      <c r="F637" s="165"/>
      <c r="G637" s="165"/>
      <c r="H637" s="165"/>
      <c r="I637" s="165"/>
      <c r="J637" s="16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63"/>
      <c r="C638" s="159"/>
      <c r="D638" s="164"/>
      <c r="E638" s="165"/>
      <c r="F638" s="165"/>
      <c r="G638" s="165"/>
      <c r="H638" s="165"/>
      <c r="I638" s="165"/>
      <c r="J638" s="16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63"/>
      <c r="C639" s="159"/>
      <c r="D639" s="164"/>
      <c r="E639" s="165"/>
      <c r="F639" s="165"/>
      <c r="G639" s="165"/>
      <c r="H639" s="165"/>
      <c r="I639" s="165"/>
      <c r="J639" s="16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63"/>
      <c r="C640" s="159"/>
      <c r="D640" s="164"/>
      <c r="E640" s="165"/>
      <c r="F640" s="165"/>
      <c r="G640" s="165"/>
      <c r="H640" s="165"/>
      <c r="I640" s="165"/>
      <c r="J640" s="16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63"/>
      <c r="C641" s="159"/>
      <c r="D641" s="164"/>
      <c r="E641" s="165"/>
      <c r="F641" s="165"/>
      <c r="G641" s="165"/>
      <c r="H641" s="165"/>
      <c r="I641" s="165"/>
      <c r="J641" s="16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63"/>
      <c r="C642" s="159"/>
      <c r="D642" s="164"/>
      <c r="E642" s="165"/>
      <c r="F642" s="165"/>
      <c r="G642" s="165"/>
      <c r="H642" s="165"/>
      <c r="I642" s="165"/>
      <c r="J642" s="16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63"/>
      <c r="C643" s="159"/>
      <c r="D643" s="164"/>
      <c r="E643" s="165"/>
      <c r="F643" s="165"/>
      <c r="G643" s="165"/>
      <c r="H643" s="165"/>
      <c r="I643" s="165"/>
      <c r="J643" s="16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63"/>
      <c r="C644" s="159"/>
      <c r="D644" s="164"/>
      <c r="E644" s="165"/>
      <c r="F644" s="165"/>
      <c r="G644" s="165"/>
      <c r="H644" s="165"/>
      <c r="I644" s="165"/>
      <c r="J644" s="16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63"/>
      <c r="C645" s="159"/>
      <c r="D645" s="164"/>
      <c r="E645" s="165"/>
      <c r="F645" s="165"/>
      <c r="G645" s="165"/>
      <c r="H645" s="165"/>
      <c r="I645" s="165"/>
      <c r="J645" s="16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63"/>
      <c r="C646" s="159"/>
      <c r="D646" s="164"/>
      <c r="E646" s="165"/>
      <c r="F646" s="165"/>
      <c r="G646" s="165"/>
      <c r="H646" s="165"/>
      <c r="I646" s="165"/>
      <c r="J646" s="16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63"/>
      <c r="C647" s="159"/>
      <c r="D647" s="164"/>
      <c r="E647" s="165"/>
      <c r="F647" s="165"/>
      <c r="G647" s="165"/>
      <c r="H647" s="165"/>
      <c r="I647" s="165"/>
      <c r="J647" s="16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63"/>
      <c r="C648" s="159"/>
      <c r="D648" s="164"/>
      <c r="E648" s="165"/>
      <c r="F648" s="165"/>
      <c r="G648" s="165"/>
      <c r="H648" s="165"/>
      <c r="I648" s="165"/>
      <c r="J648" s="16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63"/>
      <c r="C649" s="159"/>
      <c r="D649" s="164"/>
      <c r="E649" s="165"/>
      <c r="F649" s="165"/>
      <c r="G649" s="165"/>
      <c r="H649" s="165"/>
      <c r="I649" s="165"/>
      <c r="J649" s="16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63"/>
      <c r="C650" s="159"/>
      <c r="D650" s="164"/>
      <c r="E650" s="165"/>
      <c r="F650" s="165"/>
      <c r="G650" s="165"/>
      <c r="H650" s="165"/>
      <c r="I650" s="165"/>
      <c r="J650" s="16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63"/>
      <c r="C651" s="159"/>
      <c r="D651" s="164"/>
      <c r="E651" s="165"/>
      <c r="F651" s="165"/>
      <c r="G651" s="165"/>
      <c r="H651" s="165"/>
      <c r="I651" s="165"/>
      <c r="J651" s="16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63"/>
      <c r="C652" s="159"/>
      <c r="D652" s="164"/>
      <c r="E652" s="165"/>
      <c r="F652" s="165"/>
      <c r="G652" s="165"/>
      <c r="H652" s="165"/>
      <c r="I652" s="165"/>
      <c r="J652" s="16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63"/>
      <c r="C653" s="159"/>
      <c r="D653" s="164"/>
      <c r="E653" s="165"/>
      <c r="F653" s="165"/>
      <c r="G653" s="165"/>
      <c r="H653" s="165"/>
      <c r="I653" s="165"/>
      <c r="J653" s="16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63"/>
      <c r="C654" s="159"/>
      <c r="D654" s="164"/>
      <c r="E654" s="165"/>
      <c r="F654" s="165"/>
      <c r="G654" s="165"/>
      <c r="H654" s="165"/>
      <c r="I654" s="165"/>
      <c r="J654" s="16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63"/>
      <c r="C655" s="159"/>
      <c r="D655" s="164"/>
      <c r="E655" s="165"/>
      <c r="F655" s="165"/>
      <c r="G655" s="165"/>
      <c r="H655" s="165"/>
      <c r="I655" s="165"/>
      <c r="J655" s="16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63"/>
      <c r="C656" s="159"/>
      <c r="D656" s="164"/>
      <c r="E656" s="165"/>
      <c r="F656" s="165"/>
      <c r="G656" s="165"/>
      <c r="H656" s="165"/>
      <c r="I656" s="165"/>
      <c r="J656" s="16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63"/>
      <c r="C657" s="159"/>
      <c r="D657" s="164"/>
      <c r="E657" s="165"/>
      <c r="F657" s="165"/>
      <c r="G657" s="165"/>
      <c r="H657" s="165"/>
      <c r="I657" s="165"/>
      <c r="J657" s="16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63"/>
      <c r="C658" s="159"/>
      <c r="D658" s="164"/>
      <c r="E658" s="165"/>
      <c r="F658" s="165"/>
      <c r="G658" s="165"/>
      <c r="H658" s="165"/>
      <c r="I658" s="165"/>
      <c r="J658" s="16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63"/>
      <c r="C659" s="159"/>
      <c r="D659" s="164"/>
      <c r="E659" s="165"/>
      <c r="F659" s="165"/>
      <c r="G659" s="165"/>
      <c r="H659" s="165"/>
      <c r="I659" s="165"/>
      <c r="J659" s="16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63"/>
      <c r="C660" s="159"/>
      <c r="D660" s="164"/>
      <c r="E660" s="165"/>
      <c r="F660" s="165"/>
      <c r="G660" s="165"/>
      <c r="H660" s="165"/>
      <c r="I660" s="165"/>
      <c r="J660" s="16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63"/>
      <c r="C661" s="159"/>
      <c r="D661" s="164"/>
      <c r="E661" s="165"/>
      <c r="F661" s="165"/>
      <c r="G661" s="165"/>
      <c r="H661" s="165"/>
      <c r="I661" s="165"/>
      <c r="J661" s="16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63"/>
      <c r="C662" s="159"/>
      <c r="D662" s="164"/>
      <c r="E662" s="165"/>
      <c r="F662" s="165"/>
      <c r="G662" s="165"/>
      <c r="H662" s="165"/>
      <c r="I662" s="165"/>
      <c r="J662" s="16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63"/>
      <c r="C663" s="159"/>
      <c r="D663" s="164"/>
      <c r="E663" s="165"/>
      <c r="F663" s="165"/>
      <c r="G663" s="165"/>
      <c r="H663" s="165"/>
      <c r="I663" s="165"/>
      <c r="J663" s="16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63"/>
      <c r="C664" s="159"/>
      <c r="D664" s="164"/>
      <c r="E664" s="165"/>
      <c r="F664" s="165"/>
      <c r="G664" s="165"/>
      <c r="H664" s="165"/>
      <c r="I664" s="165"/>
      <c r="J664" s="16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63"/>
      <c r="C665" s="159"/>
      <c r="D665" s="164"/>
      <c r="E665" s="165"/>
      <c r="F665" s="165"/>
      <c r="G665" s="165"/>
      <c r="H665" s="165"/>
      <c r="I665" s="165"/>
      <c r="J665" s="16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63"/>
      <c r="C666" s="159"/>
      <c r="D666" s="164"/>
      <c r="E666" s="165"/>
      <c r="F666" s="165"/>
      <c r="G666" s="165"/>
      <c r="H666" s="165"/>
      <c r="I666" s="165"/>
      <c r="J666" s="16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63"/>
      <c r="C667" s="159"/>
      <c r="D667" s="164"/>
      <c r="E667" s="165"/>
      <c r="F667" s="165"/>
      <c r="G667" s="165"/>
      <c r="H667" s="165"/>
      <c r="I667" s="165"/>
      <c r="J667" s="16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63"/>
      <c r="C668" s="159"/>
      <c r="D668" s="164"/>
      <c r="E668" s="165"/>
      <c r="F668" s="165"/>
      <c r="G668" s="165"/>
      <c r="H668" s="165"/>
      <c r="I668" s="165"/>
      <c r="J668" s="16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63"/>
      <c r="C669" s="159"/>
      <c r="D669" s="164"/>
      <c r="E669" s="165"/>
      <c r="F669" s="165"/>
      <c r="G669" s="165"/>
      <c r="H669" s="165"/>
      <c r="I669" s="165"/>
      <c r="J669" s="16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63"/>
      <c r="C670" s="159"/>
      <c r="D670" s="164"/>
      <c r="E670" s="165"/>
      <c r="F670" s="165"/>
      <c r="G670" s="165"/>
      <c r="H670" s="165"/>
      <c r="I670" s="165"/>
      <c r="J670" s="16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63"/>
      <c r="C671" s="159"/>
      <c r="D671" s="164"/>
      <c r="E671" s="165"/>
      <c r="F671" s="165"/>
      <c r="G671" s="165"/>
      <c r="H671" s="165"/>
      <c r="I671" s="165"/>
      <c r="J671" s="16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63"/>
      <c r="C672" s="159"/>
      <c r="D672" s="164"/>
      <c r="E672" s="165"/>
      <c r="F672" s="165"/>
      <c r="G672" s="165"/>
      <c r="H672" s="165"/>
      <c r="I672" s="165"/>
      <c r="J672" s="16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63"/>
      <c r="C673" s="159"/>
      <c r="D673" s="164"/>
      <c r="E673" s="165"/>
      <c r="F673" s="165"/>
      <c r="G673" s="165"/>
      <c r="H673" s="165"/>
      <c r="I673" s="165"/>
      <c r="J673" s="16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63"/>
      <c r="C674" s="159"/>
      <c r="D674" s="164"/>
      <c r="E674" s="165"/>
      <c r="F674" s="165"/>
      <c r="G674" s="165"/>
      <c r="H674" s="165"/>
      <c r="I674" s="165"/>
      <c r="J674" s="16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63"/>
      <c r="C675" s="159"/>
      <c r="D675" s="164"/>
      <c r="E675" s="165"/>
      <c r="F675" s="165"/>
      <c r="G675" s="165"/>
      <c r="H675" s="165"/>
      <c r="I675" s="165"/>
      <c r="J675" s="16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63"/>
      <c r="C676" s="159"/>
      <c r="D676" s="164"/>
      <c r="E676" s="165"/>
      <c r="F676" s="165"/>
      <c r="G676" s="165"/>
      <c r="H676" s="165"/>
      <c r="I676" s="165"/>
      <c r="J676" s="16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63"/>
      <c r="C677" s="159"/>
      <c r="D677" s="164"/>
      <c r="E677" s="165"/>
      <c r="F677" s="165"/>
      <c r="G677" s="165"/>
      <c r="H677" s="165"/>
      <c r="I677" s="165"/>
      <c r="J677" s="16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63"/>
      <c r="C678" s="159"/>
      <c r="D678" s="164"/>
      <c r="E678" s="165"/>
      <c r="F678" s="165"/>
      <c r="G678" s="165"/>
      <c r="H678" s="165"/>
      <c r="I678" s="165"/>
      <c r="J678" s="16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63"/>
      <c r="C679" s="159"/>
      <c r="D679" s="164"/>
      <c r="E679" s="165"/>
      <c r="F679" s="165"/>
      <c r="G679" s="165"/>
      <c r="H679" s="165"/>
      <c r="I679" s="165"/>
      <c r="J679" s="16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63"/>
      <c r="C680" s="159"/>
      <c r="D680" s="164"/>
      <c r="E680" s="165"/>
      <c r="F680" s="165"/>
      <c r="G680" s="165"/>
      <c r="H680" s="165"/>
      <c r="I680" s="165"/>
      <c r="J680" s="16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63"/>
      <c r="C681" s="159"/>
      <c r="D681" s="164"/>
      <c r="E681" s="165"/>
      <c r="F681" s="165"/>
      <c r="G681" s="165"/>
      <c r="H681" s="165"/>
      <c r="I681" s="165"/>
      <c r="J681" s="16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63"/>
      <c r="C682" s="159"/>
      <c r="D682" s="164"/>
      <c r="E682" s="165"/>
      <c r="F682" s="165"/>
      <c r="G682" s="165"/>
      <c r="H682" s="165"/>
      <c r="I682" s="165"/>
      <c r="J682" s="16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63"/>
      <c r="C683" s="159"/>
      <c r="D683" s="164"/>
      <c r="E683" s="165"/>
      <c r="F683" s="165"/>
      <c r="G683" s="165"/>
      <c r="H683" s="165"/>
      <c r="I683" s="165"/>
      <c r="J683" s="16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63"/>
      <c r="C684" s="159"/>
      <c r="D684" s="164"/>
      <c r="E684" s="165"/>
      <c r="F684" s="165"/>
      <c r="G684" s="165"/>
      <c r="H684" s="165"/>
      <c r="I684" s="165"/>
      <c r="J684" s="16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63"/>
      <c r="C685" s="159"/>
      <c r="D685" s="164"/>
      <c r="E685" s="165"/>
      <c r="F685" s="165"/>
      <c r="G685" s="165"/>
      <c r="H685" s="165"/>
      <c r="I685" s="165"/>
      <c r="J685" s="16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63"/>
      <c r="C686" s="159"/>
      <c r="D686" s="164"/>
      <c r="E686" s="165"/>
      <c r="F686" s="165"/>
      <c r="G686" s="165"/>
      <c r="H686" s="165"/>
      <c r="I686" s="165"/>
      <c r="J686" s="16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63"/>
      <c r="C687" s="159"/>
      <c r="D687" s="164"/>
      <c r="E687" s="165"/>
      <c r="F687" s="165"/>
      <c r="G687" s="165"/>
      <c r="H687" s="165"/>
      <c r="I687" s="165"/>
      <c r="J687" s="16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63"/>
      <c r="C688" s="159"/>
      <c r="D688" s="164"/>
      <c r="E688" s="165"/>
      <c r="F688" s="165"/>
      <c r="G688" s="165"/>
      <c r="H688" s="165"/>
      <c r="I688" s="165"/>
      <c r="J688" s="16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63"/>
      <c r="C689" s="159"/>
      <c r="D689" s="164"/>
      <c r="E689" s="165"/>
      <c r="F689" s="165"/>
      <c r="G689" s="165"/>
      <c r="H689" s="165"/>
      <c r="I689" s="165"/>
      <c r="J689" s="16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63"/>
      <c r="C690" s="159"/>
      <c r="D690" s="164"/>
      <c r="E690" s="165"/>
      <c r="F690" s="165"/>
      <c r="G690" s="165"/>
      <c r="H690" s="165"/>
      <c r="I690" s="165"/>
      <c r="J690" s="16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63"/>
      <c r="C691" s="159"/>
      <c r="D691" s="164"/>
      <c r="E691" s="165"/>
      <c r="F691" s="165"/>
      <c r="G691" s="165"/>
      <c r="H691" s="165"/>
      <c r="I691" s="165"/>
      <c r="J691" s="16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63"/>
      <c r="C692" s="159"/>
      <c r="D692" s="164"/>
      <c r="E692" s="165"/>
      <c r="F692" s="165"/>
      <c r="G692" s="165"/>
      <c r="H692" s="165"/>
      <c r="I692" s="165"/>
      <c r="J692" s="16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63"/>
      <c r="C693" s="159"/>
      <c r="D693" s="164"/>
      <c r="E693" s="165"/>
      <c r="F693" s="165"/>
      <c r="G693" s="165"/>
      <c r="H693" s="165"/>
      <c r="I693" s="165"/>
      <c r="J693" s="16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63"/>
      <c r="C694" s="159"/>
      <c r="D694" s="164"/>
      <c r="E694" s="165"/>
      <c r="F694" s="165"/>
      <c r="G694" s="165"/>
      <c r="H694" s="165"/>
      <c r="I694" s="165"/>
      <c r="J694" s="16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63"/>
      <c r="C695" s="159"/>
      <c r="D695" s="164"/>
      <c r="E695" s="165"/>
      <c r="F695" s="165"/>
      <c r="G695" s="165"/>
      <c r="H695" s="165"/>
      <c r="I695" s="165"/>
      <c r="J695" s="16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63"/>
      <c r="C696" s="159"/>
      <c r="D696" s="164"/>
      <c r="E696" s="165"/>
      <c r="F696" s="165"/>
      <c r="G696" s="165"/>
      <c r="H696" s="165"/>
      <c r="I696" s="165"/>
      <c r="J696" s="16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63"/>
      <c r="C697" s="159"/>
      <c r="D697" s="164"/>
      <c r="E697" s="165"/>
      <c r="F697" s="165"/>
      <c r="G697" s="165"/>
      <c r="H697" s="165"/>
      <c r="I697" s="165"/>
      <c r="J697" s="16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63"/>
      <c r="C698" s="159"/>
      <c r="D698" s="164"/>
      <c r="E698" s="165"/>
      <c r="F698" s="165"/>
      <c r="G698" s="165"/>
      <c r="H698" s="165"/>
      <c r="I698" s="165"/>
      <c r="J698" s="16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63"/>
      <c r="C699" s="159"/>
      <c r="D699" s="164"/>
      <c r="E699" s="165"/>
      <c r="F699" s="165"/>
      <c r="G699" s="165"/>
      <c r="H699" s="165"/>
      <c r="I699" s="165"/>
      <c r="J699" s="16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63"/>
      <c r="C700" s="159"/>
      <c r="D700" s="164"/>
      <c r="E700" s="165"/>
      <c r="F700" s="165"/>
      <c r="G700" s="165"/>
      <c r="H700" s="165"/>
      <c r="I700" s="165"/>
      <c r="J700" s="16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63"/>
      <c r="C701" s="159"/>
      <c r="D701" s="164"/>
      <c r="E701" s="165"/>
      <c r="F701" s="165"/>
      <c r="G701" s="165"/>
      <c r="H701" s="165"/>
      <c r="I701" s="165"/>
      <c r="J701" s="16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63"/>
      <c r="C702" s="159"/>
      <c r="D702" s="164"/>
      <c r="E702" s="165"/>
      <c r="F702" s="165"/>
      <c r="G702" s="165"/>
      <c r="H702" s="165"/>
      <c r="I702" s="165"/>
      <c r="J702" s="16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63"/>
      <c r="C703" s="159"/>
      <c r="D703" s="164"/>
      <c r="E703" s="165"/>
      <c r="F703" s="165"/>
      <c r="G703" s="165"/>
      <c r="H703" s="165"/>
      <c r="I703" s="165"/>
      <c r="J703" s="16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63"/>
      <c r="C704" s="159"/>
      <c r="D704" s="164"/>
      <c r="E704" s="165"/>
      <c r="F704" s="165"/>
      <c r="G704" s="165"/>
      <c r="H704" s="165"/>
      <c r="I704" s="165"/>
      <c r="J704" s="16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63"/>
      <c r="C705" s="159"/>
      <c r="D705" s="164"/>
      <c r="E705" s="165"/>
      <c r="F705" s="165"/>
      <c r="G705" s="165"/>
      <c r="H705" s="165"/>
      <c r="I705" s="165"/>
      <c r="J705" s="16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63"/>
      <c r="C706" s="159"/>
      <c r="D706" s="164"/>
      <c r="E706" s="165"/>
      <c r="F706" s="165"/>
      <c r="G706" s="165"/>
      <c r="H706" s="165"/>
      <c r="I706" s="165"/>
      <c r="J706" s="16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63"/>
      <c r="C707" s="159"/>
      <c r="D707" s="164"/>
      <c r="E707" s="165"/>
      <c r="F707" s="165"/>
      <c r="G707" s="165"/>
      <c r="H707" s="165"/>
      <c r="I707" s="165"/>
      <c r="J707" s="16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63"/>
      <c r="C708" s="159"/>
      <c r="D708" s="164"/>
      <c r="E708" s="165"/>
      <c r="F708" s="165"/>
      <c r="G708" s="165"/>
      <c r="H708" s="165"/>
      <c r="I708" s="165"/>
      <c r="J708" s="16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63"/>
      <c r="C709" s="159"/>
      <c r="D709" s="164"/>
      <c r="E709" s="165"/>
      <c r="F709" s="165"/>
      <c r="G709" s="165"/>
      <c r="H709" s="165"/>
      <c r="I709" s="165"/>
      <c r="J709" s="16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63"/>
      <c r="C710" s="159"/>
      <c r="D710" s="164"/>
      <c r="E710" s="165"/>
      <c r="F710" s="165"/>
      <c r="G710" s="165"/>
      <c r="H710" s="165"/>
      <c r="I710" s="165"/>
      <c r="J710" s="16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63"/>
      <c r="C711" s="159"/>
      <c r="D711" s="164"/>
      <c r="E711" s="165"/>
      <c r="F711" s="165"/>
      <c r="G711" s="165"/>
      <c r="H711" s="165"/>
      <c r="I711" s="165"/>
      <c r="J711" s="16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63"/>
      <c r="C712" s="159"/>
      <c r="D712" s="164"/>
      <c r="E712" s="165"/>
      <c r="F712" s="165"/>
      <c r="G712" s="165"/>
      <c r="H712" s="165"/>
      <c r="I712" s="165"/>
      <c r="J712" s="16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63"/>
      <c r="C713" s="159"/>
      <c r="D713" s="164"/>
      <c r="E713" s="165"/>
      <c r="F713" s="165"/>
      <c r="G713" s="165"/>
      <c r="H713" s="165"/>
      <c r="I713" s="165"/>
      <c r="J713" s="16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63"/>
      <c r="C714" s="159"/>
      <c r="D714" s="164"/>
      <c r="E714" s="165"/>
      <c r="F714" s="165"/>
      <c r="G714" s="165"/>
      <c r="H714" s="165"/>
      <c r="I714" s="165"/>
      <c r="J714" s="16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63"/>
      <c r="C715" s="159"/>
      <c r="D715" s="164"/>
      <c r="E715" s="165"/>
      <c r="F715" s="165"/>
      <c r="G715" s="165"/>
      <c r="H715" s="165"/>
      <c r="I715" s="165"/>
      <c r="J715" s="16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63"/>
      <c r="C716" s="159"/>
      <c r="D716" s="164"/>
      <c r="E716" s="165"/>
      <c r="F716" s="165"/>
      <c r="G716" s="165"/>
      <c r="H716" s="165"/>
      <c r="I716" s="165"/>
      <c r="J716" s="16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63"/>
      <c r="C717" s="159"/>
      <c r="D717" s="164"/>
      <c r="E717" s="165"/>
      <c r="F717" s="165"/>
      <c r="G717" s="165"/>
      <c r="H717" s="165"/>
      <c r="I717" s="165"/>
      <c r="J717" s="16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63"/>
      <c r="C718" s="159"/>
      <c r="D718" s="164"/>
      <c r="E718" s="165"/>
      <c r="F718" s="165"/>
      <c r="G718" s="165"/>
      <c r="H718" s="165"/>
      <c r="I718" s="165"/>
      <c r="J718" s="16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63"/>
      <c r="C719" s="159"/>
      <c r="D719" s="164"/>
      <c r="E719" s="165"/>
      <c r="F719" s="165"/>
      <c r="G719" s="165"/>
      <c r="H719" s="165"/>
      <c r="I719" s="165"/>
      <c r="J719" s="16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63"/>
      <c r="C720" s="159"/>
      <c r="D720" s="164"/>
      <c r="E720" s="165"/>
      <c r="F720" s="165"/>
      <c r="G720" s="165"/>
      <c r="H720" s="165"/>
      <c r="I720" s="165"/>
      <c r="J720" s="16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63"/>
      <c r="C721" s="159"/>
      <c r="D721" s="164"/>
      <c r="E721" s="165"/>
      <c r="F721" s="165"/>
      <c r="G721" s="165"/>
      <c r="H721" s="165"/>
      <c r="I721" s="165"/>
      <c r="J721" s="16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63"/>
      <c r="C722" s="159"/>
      <c r="D722" s="164"/>
      <c r="E722" s="165"/>
      <c r="F722" s="165"/>
      <c r="G722" s="165"/>
      <c r="H722" s="165"/>
      <c r="I722" s="165"/>
      <c r="J722" s="16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63"/>
      <c r="C723" s="159"/>
      <c r="D723" s="164"/>
      <c r="E723" s="165"/>
      <c r="F723" s="165"/>
      <c r="G723" s="165"/>
      <c r="H723" s="165"/>
      <c r="I723" s="165"/>
      <c r="J723" s="16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63"/>
      <c r="C724" s="159"/>
      <c r="D724" s="164"/>
      <c r="E724" s="165"/>
      <c r="F724" s="165"/>
      <c r="G724" s="165"/>
      <c r="H724" s="165"/>
      <c r="I724" s="165"/>
      <c r="J724" s="16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63"/>
      <c r="C725" s="159"/>
      <c r="D725" s="164"/>
      <c r="E725" s="165"/>
      <c r="F725" s="165"/>
      <c r="G725" s="165"/>
      <c r="H725" s="165"/>
      <c r="I725" s="165"/>
      <c r="J725" s="16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63"/>
      <c r="C726" s="159"/>
      <c r="D726" s="164"/>
      <c r="E726" s="165"/>
      <c r="F726" s="165"/>
      <c r="G726" s="165"/>
      <c r="H726" s="165"/>
      <c r="I726" s="165"/>
      <c r="J726" s="16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63"/>
      <c r="C727" s="159"/>
      <c r="D727" s="164"/>
      <c r="E727" s="165"/>
      <c r="F727" s="165"/>
      <c r="G727" s="165"/>
      <c r="H727" s="165"/>
      <c r="I727" s="165"/>
      <c r="J727" s="16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63"/>
      <c r="C728" s="159"/>
      <c r="D728" s="164"/>
      <c r="E728" s="165"/>
      <c r="F728" s="165"/>
      <c r="G728" s="165"/>
      <c r="H728" s="165"/>
      <c r="I728" s="165"/>
      <c r="J728" s="16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63"/>
      <c r="C729" s="159"/>
      <c r="D729" s="164"/>
      <c r="E729" s="165"/>
      <c r="F729" s="165"/>
      <c r="G729" s="165"/>
      <c r="H729" s="165"/>
      <c r="I729" s="165"/>
      <c r="J729" s="16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63"/>
      <c r="C730" s="159"/>
      <c r="D730" s="164"/>
      <c r="E730" s="165"/>
      <c r="F730" s="165"/>
      <c r="G730" s="165"/>
      <c r="H730" s="165"/>
      <c r="I730" s="165"/>
      <c r="J730" s="16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63"/>
      <c r="C731" s="159"/>
      <c r="D731" s="164"/>
      <c r="E731" s="165"/>
      <c r="F731" s="165"/>
      <c r="G731" s="165"/>
      <c r="H731" s="165"/>
      <c r="I731" s="165"/>
      <c r="J731" s="16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63"/>
      <c r="C732" s="159"/>
      <c r="D732" s="164"/>
      <c r="E732" s="165"/>
      <c r="F732" s="165"/>
      <c r="G732" s="165"/>
      <c r="H732" s="165"/>
      <c r="I732" s="165"/>
      <c r="J732" s="16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63"/>
      <c r="C733" s="159"/>
      <c r="D733" s="164"/>
      <c r="E733" s="165"/>
      <c r="F733" s="165"/>
      <c r="G733" s="165"/>
      <c r="H733" s="165"/>
      <c r="I733" s="165"/>
      <c r="J733" s="16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63"/>
      <c r="C734" s="159"/>
      <c r="D734" s="164"/>
      <c r="E734" s="165"/>
      <c r="F734" s="165"/>
      <c r="G734" s="165"/>
      <c r="H734" s="165"/>
      <c r="I734" s="165"/>
      <c r="J734" s="16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63"/>
      <c r="C735" s="159"/>
      <c r="D735" s="164"/>
      <c r="E735" s="165"/>
      <c r="F735" s="165"/>
      <c r="G735" s="165"/>
      <c r="H735" s="165"/>
      <c r="I735" s="165"/>
      <c r="J735" s="16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63"/>
      <c r="C736" s="159"/>
      <c r="D736" s="164"/>
      <c r="E736" s="165"/>
      <c r="F736" s="165"/>
      <c r="G736" s="165"/>
      <c r="H736" s="165"/>
      <c r="I736" s="165"/>
      <c r="J736" s="16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63"/>
      <c r="C737" s="159"/>
      <c r="D737" s="164"/>
      <c r="E737" s="165"/>
      <c r="F737" s="165"/>
      <c r="G737" s="165"/>
      <c r="H737" s="165"/>
      <c r="I737" s="165"/>
      <c r="J737" s="16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63"/>
      <c r="C738" s="159"/>
      <c r="D738" s="164"/>
      <c r="E738" s="165"/>
      <c r="F738" s="165"/>
      <c r="G738" s="165"/>
      <c r="H738" s="165"/>
      <c r="I738" s="165"/>
      <c r="J738" s="16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63"/>
      <c r="C739" s="159"/>
      <c r="D739" s="164"/>
      <c r="E739" s="165"/>
      <c r="F739" s="165"/>
      <c r="G739" s="165"/>
      <c r="H739" s="165"/>
      <c r="I739" s="165"/>
      <c r="J739" s="16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63"/>
      <c r="C740" s="159"/>
      <c r="D740" s="164"/>
      <c r="E740" s="165"/>
      <c r="F740" s="165"/>
      <c r="G740" s="165"/>
      <c r="H740" s="165"/>
      <c r="I740" s="165"/>
      <c r="J740" s="16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63"/>
      <c r="C741" s="159"/>
      <c r="D741" s="164"/>
      <c r="E741" s="165"/>
      <c r="F741" s="165"/>
      <c r="G741" s="165"/>
      <c r="H741" s="165"/>
      <c r="I741" s="165"/>
      <c r="J741" s="16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63"/>
      <c r="C742" s="159"/>
      <c r="D742" s="164"/>
      <c r="E742" s="165"/>
      <c r="F742" s="165"/>
      <c r="G742" s="165"/>
      <c r="H742" s="165"/>
      <c r="I742" s="165"/>
      <c r="J742" s="16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63"/>
      <c r="C743" s="159"/>
      <c r="D743" s="164"/>
      <c r="E743" s="165"/>
      <c r="F743" s="165"/>
      <c r="G743" s="165"/>
      <c r="H743" s="165"/>
      <c r="I743" s="165"/>
      <c r="J743" s="16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63"/>
      <c r="C744" s="159"/>
      <c r="D744" s="164"/>
      <c r="E744" s="165"/>
      <c r="F744" s="165"/>
      <c r="G744" s="165"/>
      <c r="H744" s="165"/>
      <c r="I744" s="165"/>
      <c r="J744" s="16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63"/>
      <c r="C745" s="159"/>
      <c r="D745" s="164"/>
      <c r="E745" s="165"/>
      <c r="F745" s="165"/>
      <c r="G745" s="165"/>
      <c r="H745" s="165"/>
      <c r="I745" s="165"/>
      <c r="J745" s="16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63"/>
      <c r="C746" s="159"/>
      <c r="D746" s="164"/>
      <c r="E746" s="165"/>
      <c r="F746" s="165"/>
      <c r="G746" s="165"/>
      <c r="H746" s="165"/>
      <c r="I746" s="165"/>
      <c r="J746" s="16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63"/>
      <c r="C747" s="159"/>
      <c r="D747" s="164"/>
      <c r="E747" s="165"/>
      <c r="F747" s="165"/>
      <c r="G747" s="165"/>
      <c r="H747" s="165"/>
      <c r="I747" s="165"/>
      <c r="J747" s="16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63"/>
      <c r="C748" s="159"/>
      <c r="D748" s="164"/>
      <c r="E748" s="165"/>
      <c r="F748" s="165"/>
      <c r="G748" s="165"/>
      <c r="H748" s="165"/>
      <c r="I748" s="165"/>
      <c r="J748" s="16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63"/>
      <c r="C749" s="159"/>
      <c r="D749" s="164"/>
      <c r="E749" s="165"/>
      <c r="F749" s="165"/>
      <c r="G749" s="165"/>
      <c r="H749" s="165"/>
      <c r="I749" s="165"/>
      <c r="J749" s="16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63"/>
      <c r="C750" s="159"/>
      <c r="D750" s="164"/>
      <c r="E750" s="165"/>
      <c r="F750" s="165"/>
      <c r="G750" s="165"/>
      <c r="H750" s="165"/>
      <c r="I750" s="165"/>
      <c r="J750" s="16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63"/>
      <c r="C751" s="159"/>
      <c r="D751" s="164"/>
      <c r="E751" s="165"/>
      <c r="F751" s="165"/>
      <c r="G751" s="165"/>
      <c r="H751" s="165"/>
      <c r="I751" s="165"/>
      <c r="J751" s="16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63"/>
      <c r="C752" s="159"/>
      <c r="D752" s="164"/>
      <c r="E752" s="165"/>
      <c r="F752" s="165"/>
      <c r="G752" s="165"/>
      <c r="H752" s="165"/>
      <c r="I752" s="165"/>
      <c r="J752" s="16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63"/>
      <c r="C753" s="159"/>
      <c r="D753" s="164"/>
      <c r="E753" s="165"/>
      <c r="F753" s="165"/>
      <c r="G753" s="165"/>
      <c r="H753" s="165"/>
      <c r="I753" s="165"/>
      <c r="J753" s="16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63"/>
      <c r="C754" s="159"/>
      <c r="D754" s="164"/>
      <c r="E754" s="165"/>
      <c r="F754" s="165"/>
      <c r="G754" s="165"/>
      <c r="H754" s="165"/>
      <c r="I754" s="165"/>
      <c r="J754" s="16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63"/>
      <c r="C755" s="159"/>
      <c r="D755" s="164"/>
      <c r="E755" s="165"/>
      <c r="F755" s="165"/>
      <c r="G755" s="165"/>
      <c r="H755" s="165"/>
      <c r="I755" s="165"/>
      <c r="J755" s="16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63"/>
      <c r="C756" s="159"/>
      <c r="D756" s="164"/>
      <c r="E756" s="165"/>
      <c r="F756" s="165"/>
      <c r="G756" s="165"/>
      <c r="H756" s="165"/>
      <c r="I756" s="165"/>
      <c r="J756" s="16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63"/>
      <c r="C757" s="159"/>
      <c r="D757" s="164"/>
      <c r="E757" s="165"/>
      <c r="F757" s="165"/>
      <c r="G757" s="165"/>
      <c r="H757" s="165"/>
      <c r="I757" s="165"/>
      <c r="J757" s="16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63"/>
      <c r="C758" s="159"/>
      <c r="D758" s="164"/>
      <c r="E758" s="165"/>
      <c r="F758" s="165"/>
      <c r="G758" s="165"/>
      <c r="H758" s="165"/>
      <c r="I758" s="165"/>
      <c r="J758" s="16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63"/>
      <c r="C759" s="159"/>
      <c r="D759" s="164"/>
      <c r="E759" s="165"/>
      <c r="F759" s="165"/>
      <c r="G759" s="165"/>
      <c r="H759" s="165"/>
      <c r="I759" s="165"/>
      <c r="J759" s="16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63"/>
      <c r="C760" s="159"/>
      <c r="D760" s="164"/>
      <c r="E760" s="165"/>
      <c r="F760" s="165"/>
      <c r="G760" s="165"/>
      <c r="H760" s="165"/>
      <c r="I760" s="165"/>
      <c r="J760" s="16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63"/>
      <c r="C761" s="159"/>
      <c r="D761" s="164"/>
      <c r="E761" s="165"/>
      <c r="F761" s="165"/>
      <c r="G761" s="165"/>
      <c r="H761" s="165"/>
      <c r="I761" s="165"/>
      <c r="J761" s="16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63"/>
      <c r="C762" s="159"/>
      <c r="D762" s="164"/>
      <c r="E762" s="165"/>
      <c r="F762" s="165"/>
      <c r="G762" s="165"/>
      <c r="H762" s="165"/>
      <c r="I762" s="165"/>
      <c r="J762" s="16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63"/>
      <c r="C763" s="159"/>
      <c r="D763" s="164"/>
      <c r="E763" s="165"/>
      <c r="F763" s="165"/>
      <c r="G763" s="165"/>
      <c r="H763" s="165"/>
      <c r="I763" s="165"/>
      <c r="J763" s="16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63"/>
      <c r="C764" s="159"/>
      <c r="D764" s="164"/>
      <c r="E764" s="165"/>
      <c r="F764" s="165"/>
      <c r="G764" s="165"/>
      <c r="H764" s="165"/>
      <c r="I764" s="165"/>
      <c r="J764" s="16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63"/>
      <c r="C765" s="159"/>
      <c r="D765" s="164"/>
      <c r="E765" s="165"/>
      <c r="F765" s="165"/>
      <c r="G765" s="165"/>
      <c r="H765" s="165"/>
      <c r="I765" s="165"/>
      <c r="J765" s="16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63"/>
      <c r="C766" s="159"/>
      <c r="D766" s="164"/>
      <c r="E766" s="165"/>
      <c r="F766" s="165"/>
      <c r="G766" s="165"/>
      <c r="H766" s="165"/>
      <c r="I766" s="165"/>
      <c r="J766" s="16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63"/>
      <c r="C767" s="159"/>
      <c r="D767" s="164"/>
      <c r="E767" s="165"/>
      <c r="F767" s="165"/>
      <c r="G767" s="165"/>
      <c r="H767" s="165"/>
      <c r="I767" s="165"/>
      <c r="J767" s="16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63"/>
      <c r="C768" s="159"/>
      <c r="D768" s="164"/>
      <c r="E768" s="165"/>
      <c r="F768" s="165"/>
      <c r="G768" s="165"/>
      <c r="H768" s="165"/>
      <c r="I768" s="165"/>
      <c r="J768" s="16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63"/>
      <c r="C769" s="159"/>
      <c r="D769" s="164"/>
      <c r="E769" s="165"/>
      <c r="F769" s="165"/>
      <c r="G769" s="165"/>
      <c r="H769" s="165"/>
      <c r="I769" s="165"/>
      <c r="J769" s="16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63"/>
      <c r="C770" s="159"/>
      <c r="D770" s="164"/>
      <c r="E770" s="165"/>
      <c r="F770" s="165"/>
      <c r="G770" s="165"/>
      <c r="H770" s="165"/>
      <c r="I770" s="165"/>
      <c r="J770" s="16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63"/>
      <c r="C771" s="159"/>
      <c r="D771" s="164"/>
      <c r="E771" s="165"/>
      <c r="F771" s="165"/>
      <c r="G771" s="165"/>
      <c r="H771" s="165"/>
      <c r="I771" s="165"/>
      <c r="J771" s="16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63"/>
      <c r="C772" s="159"/>
      <c r="D772" s="164"/>
      <c r="E772" s="165"/>
      <c r="F772" s="165"/>
      <c r="G772" s="165"/>
      <c r="H772" s="165"/>
      <c r="I772" s="165"/>
      <c r="J772" s="16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63"/>
      <c r="C773" s="159"/>
      <c r="D773" s="164"/>
      <c r="E773" s="165"/>
      <c r="F773" s="165"/>
      <c r="G773" s="165"/>
      <c r="H773" s="165"/>
      <c r="I773" s="165"/>
      <c r="J773" s="16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63"/>
      <c r="C774" s="159"/>
      <c r="D774" s="164"/>
      <c r="E774" s="165"/>
      <c r="F774" s="165"/>
      <c r="G774" s="165"/>
      <c r="H774" s="165"/>
      <c r="I774" s="165"/>
      <c r="J774" s="16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63"/>
      <c r="C775" s="159"/>
      <c r="D775" s="164"/>
      <c r="E775" s="165"/>
      <c r="F775" s="165"/>
      <c r="G775" s="165"/>
      <c r="H775" s="165"/>
      <c r="I775" s="165"/>
      <c r="J775" s="16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63"/>
      <c r="C776" s="159"/>
      <c r="D776" s="164"/>
      <c r="E776" s="165"/>
      <c r="F776" s="165"/>
      <c r="G776" s="165"/>
      <c r="H776" s="165"/>
      <c r="I776" s="165"/>
      <c r="J776" s="16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63"/>
      <c r="C777" s="159"/>
      <c r="D777" s="164"/>
      <c r="E777" s="165"/>
      <c r="F777" s="165"/>
      <c r="G777" s="165"/>
      <c r="H777" s="165"/>
      <c r="I777" s="165"/>
      <c r="J777" s="16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63"/>
      <c r="C778" s="159"/>
      <c r="D778" s="164"/>
      <c r="E778" s="165"/>
      <c r="F778" s="165"/>
      <c r="G778" s="165"/>
      <c r="H778" s="165"/>
      <c r="I778" s="165"/>
      <c r="J778" s="16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63"/>
      <c r="C779" s="159"/>
      <c r="D779" s="164"/>
      <c r="E779" s="165"/>
      <c r="F779" s="165"/>
      <c r="G779" s="165"/>
      <c r="H779" s="165"/>
      <c r="I779" s="165"/>
      <c r="J779" s="16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63"/>
      <c r="C780" s="159"/>
      <c r="D780" s="164"/>
      <c r="E780" s="165"/>
      <c r="F780" s="165"/>
      <c r="G780" s="165"/>
      <c r="H780" s="165"/>
      <c r="I780" s="165"/>
      <c r="J780" s="16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63"/>
      <c r="C781" s="159"/>
      <c r="D781" s="164"/>
      <c r="E781" s="165"/>
      <c r="F781" s="165"/>
      <c r="G781" s="165"/>
      <c r="H781" s="165"/>
      <c r="I781" s="165"/>
      <c r="J781" s="16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63"/>
      <c r="C782" s="159"/>
      <c r="D782" s="164"/>
      <c r="E782" s="165"/>
      <c r="F782" s="165"/>
      <c r="G782" s="165"/>
      <c r="H782" s="165"/>
      <c r="I782" s="165"/>
      <c r="J782" s="16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63"/>
      <c r="C783" s="159"/>
      <c r="D783" s="164"/>
      <c r="E783" s="165"/>
      <c r="F783" s="165"/>
      <c r="G783" s="165"/>
      <c r="H783" s="165"/>
      <c r="I783" s="165"/>
      <c r="J783" s="16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63"/>
      <c r="C784" s="159"/>
      <c r="D784" s="164"/>
      <c r="E784" s="165"/>
      <c r="F784" s="165"/>
      <c r="G784" s="165"/>
      <c r="H784" s="165"/>
      <c r="I784" s="165"/>
      <c r="J784" s="16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63"/>
      <c r="C785" s="159"/>
      <c r="D785" s="164"/>
      <c r="E785" s="165"/>
      <c r="F785" s="165"/>
      <c r="G785" s="165"/>
      <c r="H785" s="165"/>
      <c r="I785" s="165"/>
      <c r="J785" s="16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63"/>
      <c r="C786" s="159"/>
      <c r="D786" s="164"/>
      <c r="E786" s="165"/>
      <c r="F786" s="165"/>
      <c r="G786" s="165"/>
      <c r="H786" s="165"/>
      <c r="I786" s="165"/>
      <c r="J786" s="16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63"/>
      <c r="C787" s="159"/>
      <c r="D787" s="164"/>
      <c r="E787" s="165"/>
      <c r="F787" s="165"/>
      <c r="G787" s="165"/>
      <c r="H787" s="165"/>
      <c r="I787" s="165"/>
      <c r="J787" s="16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63"/>
      <c r="C788" s="159"/>
      <c r="D788" s="164"/>
      <c r="E788" s="165"/>
      <c r="F788" s="165"/>
      <c r="G788" s="165"/>
      <c r="H788" s="165"/>
      <c r="I788" s="165"/>
      <c r="J788" s="16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63"/>
      <c r="C789" s="159"/>
      <c r="D789" s="164"/>
      <c r="E789" s="165"/>
      <c r="F789" s="165"/>
      <c r="G789" s="165"/>
      <c r="H789" s="165"/>
      <c r="I789" s="165"/>
      <c r="J789" s="16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63"/>
      <c r="C790" s="159"/>
      <c r="D790" s="164"/>
      <c r="E790" s="165"/>
      <c r="F790" s="165"/>
      <c r="G790" s="165"/>
      <c r="H790" s="165"/>
      <c r="I790" s="165"/>
      <c r="J790" s="16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63"/>
      <c r="C791" s="159"/>
      <c r="D791" s="164"/>
      <c r="E791" s="165"/>
      <c r="F791" s="165"/>
      <c r="G791" s="165"/>
      <c r="H791" s="165"/>
      <c r="I791" s="165"/>
      <c r="J791" s="16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63"/>
      <c r="C792" s="159"/>
      <c r="D792" s="164"/>
      <c r="E792" s="165"/>
      <c r="F792" s="165"/>
      <c r="G792" s="165"/>
      <c r="H792" s="165"/>
      <c r="I792" s="165"/>
      <c r="J792" s="16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63"/>
      <c r="C793" s="159"/>
      <c r="D793" s="164"/>
      <c r="E793" s="165"/>
      <c r="F793" s="165"/>
      <c r="G793" s="165"/>
      <c r="H793" s="165"/>
      <c r="I793" s="165"/>
      <c r="J793" s="16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63"/>
      <c r="C794" s="159"/>
      <c r="D794" s="164"/>
      <c r="E794" s="165"/>
      <c r="F794" s="165"/>
      <c r="G794" s="165"/>
      <c r="H794" s="165"/>
      <c r="I794" s="165"/>
      <c r="J794" s="16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63"/>
      <c r="C795" s="159"/>
      <c r="D795" s="164"/>
      <c r="E795" s="165"/>
      <c r="F795" s="165"/>
      <c r="G795" s="165"/>
      <c r="H795" s="165"/>
      <c r="I795" s="165"/>
      <c r="J795" s="16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63"/>
      <c r="C796" s="159"/>
      <c r="D796" s="164"/>
      <c r="E796" s="165"/>
      <c r="F796" s="165"/>
      <c r="G796" s="165"/>
      <c r="H796" s="165"/>
      <c r="I796" s="165"/>
      <c r="J796" s="16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63"/>
      <c r="C797" s="159"/>
      <c r="D797" s="164"/>
      <c r="E797" s="165"/>
      <c r="F797" s="165"/>
      <c r="G797" s="165"/>
      <c r="H797" s="165"/>
      <c r="I797" s="165"/>
      <c r="J797" s="16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63"/>
      <c r="C798" s="159"/>
      <c r="D798" s="164"/>
      <c r="E798" s="165"/>
      <c r="F798" s="165"/>
      <c r="G798" s="165"/>
      <c r="H798" s="165"/>
      <c r="I798" s="165"/>
      <c r="J798" s="16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63"/>
      <c r="C799" s="159"/>
      <c r="D799" s="164"/>
      <c r="E799" s="165"/>
      <c r="F799" s="165"/>
      <c r="G799" s="165"/>
      <c r="H799" s="165"/>
      <c r="I799" s="165"/>
      <c r="J799" s="16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63"/>
      <c r="C800" s="159"/>
      <c r="D800" s="164"/>
      <c r="E800" s="165"/>
      <c r="F800" s="165"/>
      <c r="G800" s="165"/>
      <c r="H800" s="165"/>
      <c r="I800" s="165"/>
      <c r="J800" s="16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63"/>
      <c r="C801" s="159"/>
      <c r="D801" s="164"/>
      <c r="E801" s="165"/>
      <c r="F801" s="165"/>
      <c r="G801" s="165"/>
      <c r="H801" s="165"/>
      <c r="I801" s="165"/>
      <c r="J801" s="16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63"/>
      <c r="C802" s="159"/>
      <c r="D802" s="164"/>
      <c r="E802" s="165"/>
      <c r="F802" s="165"/>
      <c r="G802" s="165"/>
      <c r="H802" s="165"/>
      <c r="I802" s="165"/>
      <c r="J802" s="16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63"/>
      <c r="C803" s="159"/>
      <c r="D803" s="164"/>
      <c r="E803" s="165"/>
      <c r="F803" s="165"/>
      <c r="G803" s="165"/>
      <c r="H803" s="165"/>
      <c r="I803" s="165"/>
      <c r="J803" s="16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63"/>
      <c r="C804" s="159"/>
      <c r="D804" s="164"/>
      <c r="E804" s="165"/>
      <c r="F804" s="165"/>
      <c r="G804" s="165"/>
      <c r="H804" s="165"/>
      <c r="I804" s="165"/>
      <c r="J804" s="16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63"/>
      <c r="C805" s="159"/>
      <c r="D805" s="164"/>
      <c r="E805" s="165"/>
      <c r="F805" s="165"/>
      <c r="G805" s="165"/>
      <c r="H805" s="165"/>
      <c r="I805" s="165"/>
      <c r="J805" s="16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63"/>
      <c r="C806" s="159"/>
      <c r="D806" s="164"/>
      <c r="E806" s="165"/>
      <c r="F806" s="165"/>
      <c r="G806" s="165"/>
      <c r="H806" s="165"/>
      <c r="I806" s="165"/>
      <c r="J806" s="16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63"/>
      <c r="C807" s="159"/>
      <c r="D807" s="164"/>
      <c r="E807" s="165"/>
      <c r="F807" s="165"/>
      <c r="G807" s="165"/>
      <c r="H807" s="165"/>
      <c r="I807" s="165"/>
      <c r="J807" s="16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63"/>
      <c r="C808" s="159"/>
      <c r="D808" s="164"/>
      <c r="E808" s="165"/>
      <c r="F808" s="165"/>
      <c r="G808" s="165"/>
      <c r="H808" s="165"/>
      <c r="I808" s="165"/>
      <c r="J808" s="16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63"/>
      <c r="C809" s="159"/>
      <c r="D809" s="164"/>
      <c r="E809" s="165"/>
      <c r="F809" s="165"/>
      <c r="G809" s="165"/>
      <c r="H809" s="165"/>
      <c r="I809" s="165"/>
      <c r="J809" s="16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63"/>
      <c r="C810" s="159"/>
      <c r="D810" s="164"/>
      <c r="E810" s="165"/>
      <c r="F810" s="165"/>
      <c r="G810" s="165"/>
      <c r="H810" s="165"/>
      <c r="I810" s="165"/>
      <c r="J810" s="16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63"/>
      <c r="C811" s="159"/>
      <c r="D811" s="164"/>
      <c r="E811" s="165"/>
      <c r="F811" s="165"/>
      <c r="G811" s="165"/>
      <c r="H811" s="165"/>
      <c r="I811" s="165"/>
      <c r="J811" s="16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63"/>
      <c r="C812" s="159"/>
      <c r="D812" s="164"/>
      <c r="E812" s="165"/>
      <c r="F812" s="165"/>
      <c r="G812" s="165"/>
      <c r="H812" s="165"/>
      <c r="I812" s="165"/>
      <c r="J812" s="16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63"/>
      <c r="C813" s="159"/>
      <c r="D813" s="164"/>
      <c r="E813" s="165"/>
      <c r="F813" s="165"/>
      <c r="G813" s="165"/>
      <c r="H813" s="165"/>
      <c r="I813" s="165"/>
      <c r="J813" s="16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63"/>
      <c r="C814" s="159"/>
      <c r="D814" s="164"/>
      <c r="E814" s="165"/>
      <c r="F814" s="165"/>
      <c r="G814" s="165"/>
      <c r="H814" s="165"/>
      <c r="I814" s="165"/>
      <c r="J814" s="16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63"/>
      <c r="C815" s="159"/>
      <c r="D815" s="164"/>
      <c r="E815" s="165"/>
      <c r="F815" s="165"/>
      <c r="G815" s="165"/>
      <c r="H815" s="165"/>
      <c r="I815" s="165"/>
      <c r="J815" s="16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63"/>
      <c r="C816" s="159"/>
      <c r="D816" s="164"/>
      <c r="E816" s="165"/>
      <c r="F816" s="165"/>
      <c r="G816" s="165"/>
      <c r="H816" s="165"/>
      <c r="I816" s="165"/>
      <c r="J816" s="16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63"/>
      <c r="C817" s="159"/>
      <c r="D817" s="164"/>
      <c r="E817" s="165"/>
      <c r="F817" s="165"/>
      <c r="G817" s="165"/>
      <c r="H817" s="165"/>
      <c r="I817" s="165"/>
      <c r="J817" s="16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63"/>
      <c r="C818" s="159"/>
      <c r="D818" s="164"/>
      <c r="E818" s="165"/>
      <c r="F818" s="165"/>
      <c r="G818" s="165"/>
      <c r="H818" s="165"/>
      <c r="I818" s="165"/>
      <c r="J818" s="16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63"/>
      <c r="C819" s="159"/>
      <c r="D819" s="164"/>
      <c r="E819" s="165"/>
      <c r="F819" s="165"/>
      <c r="G819" s="165"/>
      <c r="H819" s="165"/>
      <c r="I819" s="165"/>
      <c r="J819" s="16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63"/>
      <c r="C820" s="159"/>
      <c r="D820" s="164"/>
      <c r="E820" s="165"/>
      <c r="F820" s="165"/>
      <c r="G820" s="165"/>
      <c r="H820" s="165"/>
      <c r="I820" s="165"/>
      <c r="J820" s="16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63"/>
      <c r="C821" s="159"/>
      <c r="D821" s="164"/>
      <c r="E821" s="165"/>
      <c r="F821" s="165"/>
      <c r="G821" s="165"/>
      <c r="H821" s="165"/>
      <c r="I821" s="165"/>
      <c r="J821" s="16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63"/>
      <c r="C822" s="159"/>
      <c r="D822" s="164"/>
      <c r="E822" s="165"/>
      <c r="F822" s="165"/>
      <c r="G822" s="165"/>
      <c r="H822" s="165"/>
      <c r="I822" s="165"/>
      <c r="J822" s="16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63"/>
      <c r="C823" s="159"/>
      <c r="D823" s="164"/>
      <c r="E823" s="165"/>
      <c r="F823" s="165"/>
      <c r="G823" s="165"/>
      <c r="H823" s="165"/>
      <c r="I823" s="165"/>
      <c r="J823" s="16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63"/>
      <c r="C824" s="159"/>
      <c r="D824" s="164"/>
      <c r="E824" s="165"/>
      <c r="F824" s="165"/>
      <c r="G824" s="165"/>
      <c r="H824" s="165"/>
      <c r="I824" s="165"/>
      <c r="J824" s="16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63"/>
      <c r="C825" s="159"/>
      <c r="D825" s="164"/>
      <c r="E825" s="165"/>
      <c r="F825" s="165"/>
      <c r="G825" s="165"/>
      <c r="H825" s="165"/>
      <c r="I825" s="165"/>
      <c r="J825" s="16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63"/>
      <c r="C826" s="159"/>
      <c r="D826" s="164"/>
      <c r="E826" s="165"/>
      <c r="F826" s="165"/>
      <c r="G826" s="165"/>
      <c r="H826" s="165"/>
      <c r="I826" s="165"/>
      <c r="J826" s="16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63"/>
      <c r="C827" s="159"/>
      <c r="D827" s="164"/>
      <c r="E827" s="165"/>
      <c r="F827" s="165"/>
      <c r="G827" s="165"/>
      <c r="H827" s="165"/>
      <c r="I827" s="165"/>
      <c r="J827" s="16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63"/>
      <c r="C828" s="159"/>
      <c r="D828" s="164"/>
      <c r="E828" s="165"/>
      <c r="F828" s="165"/>
      <c r="G828" s="165"/>
      <c r="H828" s="165"/>
      <c r="I828" s="165"/>
      <c r="J828" s="16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63"/>
      <c r="C829" s="159"/>
      <c r="D829" s="164"/>
      <c r="E829" s="165"/>
      <c r="F829" s="165"/>
      <c r="G829" s="165"/>
      <c r="H829" s="165"/>
      <c r="I829" s="165"/>
      <c r="J829" s="16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63"/>
      <c r="C830" s="159"/>
      <c r="D830" s="164"/>
      <c r="E830" s="165"/>
      <c r="F830" s="165"/>
      <c r="G830" s="165"/>
      <c r="H830" s="165"/>
      <c r="I830" s="165"/>
      <c r="J830" s="16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63"/>
      <c r="C831" s="159"/>
      <c r="D831" s="164"/>
      <c r="E831" s="165"/>
      <c r="F831" s="165"/>
      <c r="G831" s="165"/>
      <c r="H831" s="165"/>
      <c r="I831" s="165"/>
      <c r="J831" s="16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63"/>
      <c r="C832" s="159"/>
      <c r="D832" s="164"/>
      <c r="E832" s="165"/>
      <c r="F832" s="165"/>
      <c r="G832" s="165"/>
      <c r="H832" s="165"/>
      <c r="I832" s="165"/>
      <c r="J832" s="16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63"/>
      <c r="C833" s="159"/>
      <c r="D833" s="164"/>
      <c r="E833" s="165"/>
      <c r="F833" s="165"/>
      <c r="G833" s="165"/>
      <c r="H833" s="165"/>
      <c r="I833" s="165"/>
      <c r="J833" s="16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63"/>
      <c r="C834" s="159"/>
      <c r="D834" s="164"/>
      <c r="E834" s="165"/>
      <c r="F834" s="165"/>
      <c r="G834" s="165"/>
      <c r="H834" s="165"/>
      <c r="I834" s="165"/>
      <c r="J834" s="16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63"/>
      <c r="C835" s="159"/>
      <c r="D835" s="164"/>
      <c r="E835" s="165"/>
      <c r="F835" s="165"/>
      <c r="G835" s="165"/>
      <c r="H835" s="165"/>
      <c r="I835" s="165"/>
      <c r="J835" s="16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63"/>
      <c r="C836" s="159"/>
      <c r="D836" s="164"/>
      <c r="E836" s="165"/>
      <c r="F836" s="165"/>
      <c r="G836" s="165"/>
      <c r="H836" s="165"/>
      <c r="I836" s="165"/>
      <c r="J836" s="16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63"/>
      <c r="C837" s="159"/>
      <c r="D837" s="164"/>
      <c r="E837" s="165"/>
      <c r="F837" s="165"/>
      <c r="G837" s="165"/>
      <c r="H837" s="165"/>
      <c r="I837" s="165"/>
      <c r="J837" s="16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63"/>
      <c r="C838" s="159"/>
      <c r="D838" s="164"/>
      <c r="E838" s="165"/>
      <c r="F838" s="165"/>
      <c r="G838" s="165"/>
      <c r="H838" s="165"/>
      <c r="I838" s="165"/>
      <c r="J838" s="16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63"/>
      <c r="C839" s="159"/>
      <c r="D839" s="164"/>
      <c r="E839" s="165"/>
      <c r="F839" s="165"/>
      <c r="G839" s="165"/>
      <c r="H839" s="165"/>
      <c r="I839" s="165"/>
      <c r="J839" s="16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63"/>
      <c r="C840" s="159"/>
      <c r="D840" s="164"/>
      <c r="E840" s="165"/>
      <c r="F840" s="165"/>
      <c r="G840" s="165"/>
      <c r="H840" s="165"/>
      <c r="I840" s="165"/>
      <c r="J840" s="16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63"/>
      <c r="C841" s="159"/>
      <c r="D841" s="164"/>
      <c r="E841" s="165"/>
      <c r="F841" s="165"/>
      <c r="G841" s="165"/>
      <c r="H841" s="165"/>
      <c r="I841" s="165"/>
      <c r="J841" s="16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63"/>
      <c r="C842" s="159"/>
      <c r="D842" s="164"/>
      <c r="E842" s="165"/>
      <c r="F842" s="165"/>
      <c r="G842" s="165"/>
      <c r="H842" s="165"/>
      <c r="I842" s="165"/>
      <c r="J842" s="16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63"/>
      <c r="C843" s="159"/>
      <c r="D843" s="164"/>
      <c r="E843" s="165"/>
      <c r="F843" s="165"/>
      <c r="G843" s="165"/>
      <c r="H843" s="165"/>
      <c r="I843" s="165"/>
      <c r="J843" s="16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63"/>
      <c r="C844" s="159"/>
      <c r="D844" s="164"/>
      <c r="E844" s="165"/>
      <c r="F844" s="165"/>
      <c r="G844" s="165"/>
      <c r="H844" s="165"/>
      <c r="I844" s="165"/>
      <c r="J844" s="16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63"/>
      <c r="C845" s="159"/>
      <c r="D845" s="164"/>
      <c r="E845" s="165"/>
      <c r="F845" s="165"/>
      <c r="G845" s="165"/>
      <c r="H845" s="165"/>
      <c r="I845" s="165"/>
      <c r="J845" s="16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63"/>
      <c r="C846" s="159"/>
      <c r="D846" s="164"/>
      <c r="E846" s="165"/>
      <c r="F846" s="165"/>
      <c r="G846" s="165"/>
      <c r="H846" s="165"/>
      <c r="I846" s="165"/>
      <c r="J846" s="16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63"/>
      <c r="C847" s="159"/>
      <c r="D847" s="164"/>
      <c r="E847" s="165"/>
      <c r="F847" s="165"/>
      <c r="G847" s="165"/>
      <c r="H847" s="165"/>
      <c r="I847" s="165"/>
      <c r="J847" s="16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63"/>
      <c r="C848" s="159"/>
      <c r="D848" s="164"/>
      <c r="E848" s="165"/>
      <c r="F848" s="165"/>
      <c r="G848" s="165"/>
      <c r="H848" s="165"/>
      <c r="I848" s="165"/>
      <c r="J848" s="16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63"/>
      <c r="C849" s="159"/>
      <c r="D849" s="164"/>
      <c r="E849" s="165"/>
      <c r="F849" s="165"/>
      <c r="G849" s="165"/>
      <c r="H849" s="165"/>
      <c r="I849" s="165"/>
      <c r="J849" s="16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63"/>
      <c r="C850" s="159"/>
      <c r="D850" s="164"/>
      <c r="E850" s="165"/>
      <c r="F850" s="165"/>
      <c r="G850" s="165"/>
      <c r="H850" s="165"/>
      <c r="I850" s="165"/>
      <c r="J850" s="16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63"/>
      <c r="C851" s="159"/>
      <c r="D851" s="164"/>
      <c r="E851" s="165"/>
      <c r="F851" s="165"/>
      <c r="G851" s="165"/>
      <c r="H851" s="165"/>
      <c r="I851" s="165"/>
      <c r="J851" s="16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63"/>
      <c r="C852" s="159"/>
      <c r="D852" s="164"/>
      <c r="E852" s="165"/>
      <c r="F852" s="165"/>
      <c r="G852" s="165"/>
      <c r="H852" s="165"/>
      <c r="I852" s="165"/>
      <c r="J852" s="16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63"/>
      <c r="C853" s="159"/>
      <c r="D853" s="164"/>
      <c r="E853" s="165"/>
      <c r="F853" s="165"/>
      <c r="G853" s="165"/>
      <c r="H853" s="165"/>
      <c r="I853" s="165"/>
      <c r="J853" s="16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63"/>
      <c r="C854" s="159"/>
      <c r="D854" s="164"/>
      <c r="E854" s="165"/>
      <c r="F854" s="165"/>
      <c r="G854" s="165"/>
      <c r="H854" s="165"/>
      <c r="I854" s="165"/>
      <c r="J854" s="16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63"/>
      <c r="C855" s="159"/>
      <c r="D855" s="164"/>
      <c r="E855" s="165"/>
      <c r="F855" s="165"/>
      <c r="G855" s="165"/>
      <c r="H855" s="165"/>
      <c r="I855" s="165"/>
      <c r="J855" s="16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63"/>
      <c r="C856" s="159"/>
      <c r="D856" s="164"/>
      <c r="E856" s="165"/>
      <c r="F856" s="165"/>
      <c r="G856" s="165"/>
      <c r="H856" s="165"/>
      <c r="I856" s="165"/>
      <c r="J856" s="16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63"/>
      <c r="C857" s="159"/>
      <c r="D857" s="164"/>
      <c r="E857" s="165"/>
      <c r="F857" s="165"/>
      <c r="G857" s="165"/>
      <c r="H857" s="165"/>
      <c r="I857" s="165"/>
      <c r="J857" s="16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63"/>
      <c r="C858" s="159"/>
      <c r="D858" s="164"/>
      <c r="E858" s="165"/>
      <c r="F858" s="165"/>
      <c r="G858" s="165"/>
      <c r="H858" s="165"/>
      <c r="I858" s="165"/>
      <c r="J858" s="16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63"/>
      <c r="C859" s="159"/>
      <c r="D859" s="164"/>
      <c r="E859" s="165"/>
      <c r="F859" s="165"/>
      <c r="G859" s="165"/>
      <c r="H859" s="165"/>
      <c r="I859" s="165"/>
      <c r="J859" s="16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63"/>
      <c r="C860" s="159"/>
      <c r="D860" s="164"/>
      <c r="E860" s="165"/>
      <c r="F860" s="165"/>
      <c r="G860" s="165"/>
      <c r="H860" s="165"/>
      <c r="I860" s="165"/>
      <c r="J860" s="16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63"/>
      <c r="C861" s="159"/>
      <c r="D861" s="164"/>
      <c r="E861" s="165"/>
      <c r="F861" s="165"/>
      <c r="G861" s="165"/>
      <c r="H861" s="165"/>
      <c r="I861" s="165"/>
      <c r="J861" s="16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63"/>
      <c r="C862" s="159"/>
      <c r="D862" s="164"/>
      <c r="E862" s="165"/>
      <c r="F862" s="165"/>
      <c r="G862" s="165"/>
      <c r="H862" s="165"/>
      <c r="I862" s="165"/>
      <c r="J862" s="16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63"/>
      <c r="C863" s="159"/>
      <c r="D863" s="164"/>
      <c r="E863" s="165"/>
      <c r="F863" s="165"/>
      <c r="G863" s="165"/>
      <c r="H863" s="165"/>
      <c r="I863" s="165"/>
      <c r="J863" s="16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63"/>
      <c r="C864" s="159"/>
      <c r="D864" s="164"/>
      <c r="E864" s="165"/>
      <c r="F864" s="165"/>
      <c r="G864" s="165"/>
      <c r="H864" s="165"/>
      <c r="I864" s="165"/>
      <c r="J864" s="16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63"/>
      <c r="C865" s="159"/>
      <c r="D865" s="164"/>
      <c r="E865" s="165"/>
      <c r="F865" s="165"/>
      <c r="G865" s="165"/>
      <c r="H865" s="165"/>
      <c r="I865" s="165"/>
      <c r="J865" s="16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63"/>
      <c r="C866" s="159"/>
      <c r="D866" s="164"/>
      <c r="E866" s="165"/>
      <c r="F866" s="165"/>
      <c r="G866" s="165"/>
      <c r="H866" s="165"/>
      <c r="I866" s="165"/>
      <c r="J866" s="16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63"/>
      <c r="C867" s="159"/>
      <c r="D867" s="164"/>
      <c r="E867" s="165"/>
      <c r="F867" s="165"/>
      <c r="G867" s="165"/>
      <c r="H867" s="165"/>
      <c r="I867" s="165"/>
      <c r="J867" s="16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63"/>
      <c r="C868" s="159"/>
      <c r="D868" s="164"/>
      <c r="E868" s="165"/>
      <c r="F868" s="165"/>
      <c r="G868" s="165"/>
      <c r="H868" s="165"/>
      <c r="I868" s="165"/>
      <c r="J868" s="16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63"/>
      <c r="C869" s="159"/>
      <c r="D869" s="164"/>
      <c r="E869" s="165"/>
      <c r="F869" s="165"/>
      <c r="G869" s="165"/>
      <c r="H869" s="165"/>
      <c r="I869" s="165"/>
      <c r="J869" s="16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63"/>
      <c r="C870" s="159"/>
      <c r="D870" s="164"/>
      <c r="E870" s="165"/>
      <c r="F870" s="165"/>
      <c r="G870" s="165"/>
      <c r="H870" s="165"/>
      <c r="I870" s="165"/>
      <c r="J870" s="16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63"/>
      <c r="C871" s="159"/>
      <c r="D871" s="164"/>
      <c r="E871" s="165"/>
      <c r="F871" s="165"/>
      <c r="G871" s="165"/>
      <c r="H871" s="165"/>
      <c r="I871" s="165"/>
      <c r="J871" s="16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63"/>
      <c r="C872" s="159"/>
      <c r="D872" s="164"/>
      <c r="E872" s="165"/>
      <c r="F872" s="165"/>
      <c r="G872" s="165"/>
      <c r="H872" s="165"/>
      <c r="I872" s="165"/>
      <c r="J872" s="16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63"/>
      <c r="C873" s="159"/>
      <c r="D873" s="164"/>
      <c r="E873" s="165"/>
      <c r="F873" s="165"/>
      <c r="G873" s="165"/>
      <c r="H873" s="165"/>
      <c r="I873" s="165"/>
      <c r="J873" s="16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63"/>
      <c r="C874" s="159"/>
      <c r="D874" s="164"/>
      <c r="E874" s="165"/>
      <c r="F874" s="165"/>
      <c r="G874" s="165"/>
      <c r="H874" s="165"/>
      <c r="I874" s="165"/>
      <c r="J874" s="16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63"/>
      <c r="C875" s="159"/>
      <c r="D875" s="164"/>
      <c r="E875" s="165"/>
      <c r="F875" s="165"/>
      <c r="G875" s="165"/>
      <c r="H875" s="165"/>
      <c r="I875" s="165"/>
      <c r="J875" s="16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63"/>
      <c r="C876" s="159"/>
      <c r="D876" s="164"/>
      <c r="E876" s="165"/>
      <c r="F876" s="165"/>
      <c r="G876" s="165"/>
      <c r="H876" s="165"/>
      <c r="I876" s="165"/>
      <c r="J876" s="16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63"/>
      <c r="C877" s="159"/>
      <c r="D877" s="164"/>
      <c r="E877" s="165"/>
      <c r="F877" s="165"/>
      <c r="G877" s="165"/>
      <c r="H877" s="165"/>
      <c r="I877" s="165"/>
      <c r="J877" s="16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63"/>
      <c r="C878" s="159"/>
      <c r="D878" s="164"/>
      <c r="E878" s="165"/>
      <c r="F878" s="165"/>
      <c r="G878" s="165"/>
      <c r="H878" s="165"/>
      <c r="I878" s="165"/>
      <c r="J878" s="16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63"/>
      <c r="C879" s="159"/>
      <c r="D879" s="164"/>
      <c r="E879" s="165"/>
      <c r="F879" s="165"/>
      <c r="G879" s="165"/>
      <c r="H879" s="165"/>
      <c r="I879" s="165"/>
      <c r="J879" s="16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63"/>
      <c r="C880" s="159"/>
      <c r="D880" s="164"/>
      <c r="E880" s="165"/>
      <c r="F880" s="165"/>
      <c r="G880" s="165"/>
      <c r="H880" s="165"/>
      <c r="I880" s="165"/>
      <c r="J880" s="16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63"/>
      <c r="C881" s="159"/>
      <c r="D881" s="164"/>
      <c r="E881" s="165"/>
      <c r="F881" s="165"/>
      <c r="G881" s="165"/>
      <c r="H881" s="165"/>
      <c r="I881" s="165"/>
      <c r="J881" s="16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63"/>
      <c r="C882" s="159"/>
      <c r="D882" s="164"/>
      <c r="E882" s="165"/>
      <c r="F882" s="165"/>
      <c r="G882" s="165"/>
      <c r="H882" s="165"/>
      <c r="I882" s="165"/>
      <c r="J882" s="16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63"/>
      <c r="C883" s="159"/>
      <c r="D883" s="164"/>
      <c r="E883" s="165"/>
      <c r="F883" s="165"/>
      <c r="G883" s="165"/>
      <c r="H883" s="165"/>
      <c r="I883" s="165"/>
      <c r="J883" s="16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63"/>
      <c r="C884" s="159"/>
      <c r="D884" s="164"/>
      <c r="E884" s="165"/>
      <c r="F884" s="165"/>
      <c r="G884" s="165"/>
      <c r="H884" s="165"/>
      <c r="I884" s="165"/>
      <c r="J884" s="16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63"/>
      <c r="C885" s="159"/>
      <c r="D885" s="164"/>
      <c r="E885" s="165"/>
      <c r="F885" s="165"/>
      <c r="G885" s="165"/>
      <c r="H885" s="165"/>
      <c r="I885" s="165"/>
      <c r="J885" s="16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63"/>
      <c r="C886" s="159"/>
      <c r="D886" s="164"/>
      <c r="E886" s="165"/>
      <c r="F886" s="165"/>
      <c r="G886" s="165"/>
      <c r="H886" s="165"/>
      <c r="I886" s="165"/>
      <c r="J886" s="16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63"/>
      <c r="C887" s="159"/>
      <c r="D887" s="164"/>
      <c r="E887" s="165"/>
      <c r="F887" s="165"/>
      <c r="G887" s="165"/>
      <c r="H887" s="165"/>
      <c r="I887" s="165"/>
      <c r="J887" s="16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63"/>
      <c r="C888" s="159"/>
      <c r="D888" s="164"/>
      <c r="E888" s="165"/>
      <c r="F888" s="165"/>
      <c r="G888" s="165"/>
      <c r="H888" s="165"/>
      <c r="I888" s="165"/>
      <c r="J888" s="16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63"/>
      <c r="C889" s="159"/>
      <c r="D889" s="164"/>
      <c r="E889" s="165"/>
      <c r="F889" s="165"/>
      <c r="G889" s="165"/>
      <c r="H889" s="165"/>
      <c r="I889" s="165"/>
      <c r="J889" s="16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63"/>
      <c r="C890" s="159"/>
      <c r="D890" s="164"/>
      <c r="E890" s="165"/>
      <c r="F890" s="165"/>
      <c r="G890" s="165"/>
      <c r="H890" s="165"/>
      <c r="I890" s="165"/>
      <c r="J890" s="16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63"/>
      <c r="C891" s="159"/>
      <c r="D891" s="164"/>
      <c r="E891" s="165"/>
      <c r="F891" s="165"/>
      <c r="G891" s="165"/>
      <c r="H891" s="165"/>
      <c r="I891" s="165"/>
      <c r="J891" s="16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63"/>
      <c r="C892" s="159"/>
      <c r="D892" s="164"/>
      <c r="E892" s="165"/>
      <c r="F892" s="165"/>
      <c r="G892" s="165"/>
      <c r="H892" s="165"/>
      <c r="I892" s="165"/>
      <c r="J892" s="16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63"/>
      <c r="C893" s="159"/>
      <c r="D893" s="164"/>
      <c r="E893" s="165"/>
      <c r="F893" s="165"/>
      <c r="G893" s="165"/>
      <c r="H893" s="165"/>
      <c r="I893" s="165"/>
      <c r="J893" s="16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63"/>
      <c r="C894" s="159"/>
      <c r="D894" s="164"/>
      <c r="E894" s="165"/>
      <c r="F894" s="165"/>
      <c r="G894" s="165"/>
      <c r="H894" s="165"/>
      <c r="I894" s="165"/>
      <c r="J894" s="16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63"/>
      <c r="C895" s="159"/>
      <c r="D895" s="164"/>
      <c r="E895" s="165"/>
      <c r="F895" s="165"/>
      <c r="G895" s="165"/>
      <c r="H895" s="165"/>
      <c r="I895" s="165"/>
      <c r="J895" s="16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63"/>
      <c r="C896" s="159"/>
      <c r="D896" s="164"/>
      <c r="E896" s="165"/>
      <c r="F896" s="165"/>
      <c r="G896" s="165"/>
      <c r="H896" s="165"/>
      <c r="I896" s="165"/>
      <c r="J896" s="16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63"/>
      <c r="C897" s="159"/>
      <c r="D897" s="164"/>
      <c r="E897" s="165"/>
      <c r="F897" s="165"/>
      <c r="G897" s="165"/>
      <c r="H897" s="165"/>
      <c r="I897" s="165"/>
      <c r="J897" s="16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63"/>
      <c r="C898" s="159"/>
      <c r="D898" s="164"/>
      <c r="E898" s="165"/>
      <c r="F898" s="165"/>
      <c r="G898" s="165"/>
      <c r="H898" s="165"/>
      <c r="I898" s="165"/>
      <c r="J898" s="16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63"/>
      <c r="C899" s="159"/>
      <c r="D899" s="164"/>
      <c r="E899" s="165"/>
      <c r="F899" s="165"/>
      <c r="G899" s="165"/>
      <c r="H899" s="165"/>
      <c r="I899" s="165"/>
      <c r="J899" s="16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63"/>
      <c r="C900" s="159"/>
      <c r="D900" s="164"/>
      <c r="E900" s="165"/>
      <c r="F900" s="165"/>
      <c r="G900" s="165"/>
      <c r="H900" s="165"/>
      <c r="I900" s="165"/>
      <c r="J900" s="16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63"/>
      <c r="C901" s="159"/>
      <c r="D901" s="164"/>
      <c r="E901" s="165"/>
      <c r="F901" s="165"/>
      <c r="G901" s="165"/>
      <c r="H901" s="165"/>
      <c r="I901" s="165"/>
      <c r="J901" s="16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63"/>
      <c r="C902" s="159"/>
      <c r="D902" s="164"/>
      <c r="E902" s="165"/>
      <c r="F902" s="165"/>
      <c r="G902" s="165"/>
      <c r="H902" s="165"/>
      <c r="I902" s="165"/>
      <c r="J902" s="16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63"/>
      <c r="C903" s="159"/>
      <c r="D903" s="164"/>
      <c r="E903" s="165"/>
      <c r="F903" s="165"/>
      <c r="G903" s="165"/>
      <c r="H903" s="165"/>
      <c r="I903" s="165"/>
      <c r="J903" s="16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63"/>
      <c r="C904" s="159"/>
      <c r="D904" s="164"/>
      <c r="E904" s="165"/>
      <c r="F904" s="165"/>
      <c r="G904" s="165"/>
      <c r="H904" s="165"/>
      <c r="I904" s="165"/>
      <c r="J904" s="16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63"/>
      <c r="C905" s="159"/>
      <c r="D905" s="164"/>
      <c r="E905" s="165"/>
      <c r="F905" s="165"/>
      <c r="G905" s="165"/>
      <c r="H905" s="165"/>
      <c r="I905" s="165"/>
      <c r="J905" s="16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63"/>
      <c r="C906" s="159"/>
      <c r="D906" s="164"/>
      <c r="E906" s="165"/>
      <c r="F906" s="165"/>
      <c r="G906" s="165"/>
      <c r="H906" s="165"/>
      <c r="I906" s="165"/>
      <c r="J906" s="16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63"/>
      <c r="C907" s="159"/>
      <c r="D907" s="164"/>
      <c r="E907" s="165"/>
      <c r="F907" s="165"/>
      <c r="G907" s="165"/>
      <c r="H907" s="165"/>
      <c r="I907" s="165"/>
      <c r="J907" s="16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63"/>
      <c r="C908" s="159"/>
      <c r="D908" s="164"/>
      <c r="E908" s="165"/>
      <c r="F908" s="165"/>
      <c r="G908" s="165"/>
      <c r="H908" s="165"/>
      <c r="I908" s="165"/>
      <c r="J908" s="16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63"/>
      <c r="C909" s="159"/>
      <c r="D909" s="164"/>
      <c r="E909" s="165"/>
      <c r="F909" s="165"/>
      <c r="G909" s="165"/>
      <c r="H909" s="165"/>
      <c r="I909" s="165"/>
      <c r="J909" s="16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63"/>
      <c r="C910" s="159"/>
      <c r="D910" s="164"/>
      <c r="E910" s="165"/>
      <c r="F910" s="165"/>
      <c r="G910" s="165"/>
      <c r="H910" s="165"/>
      <c r="I910" s="165"/>
      <c r="J910" s="16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63"/>
      <c r="C911" s="159"/>
      <c r="D911" s="164"/>
      <c r="E911" s="165"/>
      <c r="F911" s="165"/>
      <c r="G911" s="165"/>
      <c r="H911" s="165"/>
      <c r="I911" s="165"/>
      <c r="J911" s="16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63"/>
      <c r="C912" s="159"/>
      <c r="D912" s="164"/>
      <c r="E912" s="165"/>
      <c r="F912" s="165"/>
      <c r="G912" s="165"/>
      <c r="H912" s="165"/>
      <c r="I912" s="165"/>
      <c r="J912" s="16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63"/>
      <c r="C913" s="159"/>
      <c r="D913" s="164"/>
      <c r="E913" s="165"/>
      <c r="F913" s="165"/>
      <c r="G913" s="165"/>
      <c r="H913" s="165"/>
      <c r="I913" s="165"/>
      <c r="J913" s="16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63"/>
      <c r="C914" s="159"/>
      <c r="D914" s="164"/>
      <c r="E914" s="165"/>
      <c r="F914" s="165"/>
      <c r="G914" s="165"/>
      <c r="H914" s="165"/>
      <c r="I914" s="165"/>
      <c r="J914" s="16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63"/>
      <c r="C915" s="159"/>
      <c r="D915" s="164"/>
      <c r="E915" s="165"/>
      <c r="F915" s="165"/>
      <c r="G915" s="165"/>
      <c r="H915" s="165"/>
      <c r="I915" s="165"/>
      <c r="J915" s="16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63"/>
      <c r="C916" s="159"/>
      <c r="D916" s="164"/>
      <c r="E916" s="165"/>
      <c r="F916" s="165"/>
      <c r="G916" s="165"/>
      <c r="H916" s="165"/>
      <c r="I916" s="165"/>
      <c r="J916" s="16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63"/>
      <c r="C917" s="159"/>
      <c r="D917" s="164"/>
      <c r="E917" s="165"/>
      <c r="F917" s="165"/>
      <c r="G917" s="165"/>
      <c r="H917" s="165"/>
      <c r="I917" s="165"/>
      <c r="J917" s="16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63"/>
      <c r="C918" s="159"/>
      <c r="D918" s="164"/>
      <c r="E918" s="165"/>
      <c r="F918" s="165"/>
      <c r="G918" s="165"/>
      <c r="H918" s="165"/>
      <c r="I918" s="165"/>
      <c r="J918" s="16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63"/>
      <c r="C919" s="159"/>
      <c r="D919" s="164"/>
      <c r="E919" s="165"/>
      <c r="F919" s="165"/>
      <c r="G919" s="165"/>
      <c r="H919" s="165"/>
      <c r="I919" s="165"/>
      <c r="J919" s="16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63"/>
      <c r="C920" s="159"/>
      <c r="D920" s="164"/>
      <c r="E920" s="165"/>
      <c r="F920" s="165"/>
      <c r="G920" s="165"/>
      <c r="H920" s="165"/>
      <c r="I920" s="165"/>
      <c r="J920" s="16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63"/>
      <c r="C921" s="159"/>
      <c r="D921" s="164"/>
      <c r="E921" s="165"/>
      <c r="F921" s="165"/>
      <c r="G921" s="165"/>
      <c r="H921" s="165"/>
      <c r="I921" s="165"/>
      <c r="J921" s="16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63"/>
      <c r="C922" s="159"/>
      <c r="D922" s="164"/>
      <c r="E922" s="165"/>
      <c r="F922" s="165"/>
      <c r="G922" s="165"/>
      <c r="H922" s="165"/>
      <c r="I922" s="165"/>
      <c r="J922" s="16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63"/>
      <c r="C923" s="159"/>
      <c r="D923" s="164"/>
      <c r="E923" s="165"/>
      <c r="F923" s="165"/>
      <c r="G923" s="165"/>
      <c r="H923" s="165"/>
      <c r="I923" s="165"/>
      <c r="J923" s="16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63"/>
      <c r="C924" s="159"/>
      <c r="D924" s="164"/>
      <c r="E924" s="165"/>
      <c r="F924" s="165"/>
      <c r="G924" s="165"/>
      <c r="H924" s="165"/>
      <c r="I924" s="165"/>
      <c r="J924" s="16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63"/>
      <c r="C925" s="159"/>
      <c r="D925" s="164"/>
      <c r="E925" s="165"/>
      <c r="F925" s="165"/>
      <c r="G925" s="165"/>
      <c r="H925" s="165"/>
      <c r="I925" s="165"/>
      <c r="J925" s="16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63"/>
      <c r="C926" s="159"/>
      <c r="D926" s="164"/>
      <c r="E926" s="165"/>
      <c r="F926" s="165"/>
      <c r="G926" s="165"/>
      <c r="H926" s="165"/>
      <c r="I926" s="165"/>
      <c r="J926" s="16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63"/>
      <c r="C927" s="159"/>
      <c r="D927" s="164"/>
      <c r="E927" s="165"/>
      <c r="F927" s="165"/>
      <c r="G927" s="165"/>
      <c r="H927" s="165"/>
      <c r="I927" s="165"/>
      <c r="J927" s="16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63"/>
      <c r="C928" s="159"/>
      <c r="D928" s="164"/>
      <c r="E928" s="165"/>
      <c r="F928" s="165"/>
      <c r="G928" s="165"/>
      <c r="H928" s="165"/>
      <c r="I928" s="165"/>
      <c r="J928" s="16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63"/>
      <c r="C929" s="159"/>
      <c r="D929" s="164"/>
      <c r="E929" s="165"/>
      <c r="F929" s="165"/>
      <c r="G929" s="165"/>
      <c r="H929" s="165"/>
      <c r="I929" s="165"/>
      <c r="J929" s="16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63"/>
      <c r="C930" s="159"/>
      <c r="D930" s="164"/>
      <c r="E930" s="165"/>
      <c r="F930" s="165"/>
      <c r="G930" s="165"/>
      <c r="H930" s="165"/>
      <c r="I930" s="165"/>
      <c r="J930" s="16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63"/>
      <c r="C931" s="159"/>
      <c r="D931" s="164"/>
      <c r="E931" s="165"/>
      <c r="F931" s="165"/>
      <c r="G931" s="165"/>
      <c r="H931" s="165"/>
      <c r="I931" s="165"/>
      <c r="J931" s="16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63"/>
      <c r="C932" s="159"/>
      <c r="D932" s="164"/>
      <c r="E932" s="165"/>
      <c r="F932" s="165"/>
      <c r="G932" s="165"/>
      <c r="H932" s="165"/>
      <c r="I932" s="165"/>
      <c r="J932" s="16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63"/>
      <c r="C933" s="159"/>
      <c r="D933" s="164"/>
      <c r="E933" s="165"/>
      <c r="F933" s="165"/>
      <c r="G933" s="165"/>
      <c r="H933" s="165"/>
      <c r="I933" s="165"/>
      <c r="J933" s="16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63"/>
      <c r="C934" s="159"/>
      <c r="D934" s="164"/>
      <c r="E934" s="165"/>
      <c r="F934" s="165"/>
      <c r="G934" s="165"/>
      <c r="H934" s="165"/>
      <c r="I934" s="165"/>
      <c r="J934" s="16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63"/>
      <c r="C935" s="159"/>
      <c r="D935" s="164"/>
      <c r="E935" s="165"/>
      <c r="F935" s="165"/>
      <c r="G935" s="165"/>
      <c r="H935" s="165"/>
      <c r="I935" s="165"/>
      <c r="J935" s="16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63"/>
      <c r="C936" s="159"/>
      <c r="D936" s="164"/>
      <c r="E936" s="165"/>
      <c r="F936" s="165"/>
      <c r="G936" s="165"/>
      <c r="H936" s="165"/>
      <c r="I936" s="165"/>
      <c r="J936" s="16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63"/>
      <c r="C937" s="159"/>
      <c r="D937" s="164"/>
      <c r="E937" s="165"/>
      <c r="F937" s="165"/>
      <c r="G937" s="165"/>
      <c r="H937" s="165"/>
      <c r="I937" s="165"/>
      <c r="J937" s="16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63"/>
      <c r="C938" s="159"/>
      <c r="D938" s="164"/>
      <c r="E938" s="165"/>
      <c r="F938" s="165"/>
      <c r="G938" s="165"/>
      <c r="H938" s="165"/>
      <c r="I938" s="165"/>
      <c r="J938" s="16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63"/>
      <c r="C939" s="159"/>
      <c r="D939" s="164"/>
      <c r="E939" s="165"/>
      <c r="F939" s="165"/>
      <c r="G939" s="165"/>
      <c r="H939" s="165"/>
      <c r="I939" s="165"/>
      <c r="J939" s="16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63"/>
      <c r="C940" s="159"/>
      <c r="D940" s="164"/>
      <c r="E940" s="165"/>
      <c r="F940" s="165"/>
      <c r="G940" s="165"/>
      <c r="H940" s="165"/>
      <c r="I940" s="165"/>
      <c r="J940" s="16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63"/>
      <c r="C941" s="159"/>
      <c r="D941" s="164"/>
      <c r="E941" s="165"/>
      <c r="F941" s="165"/>
      <c r="G941" s="165"/>
      <c r="H941" s="165"/>
      <c r="I941" s="165"/>
      <c r="J941" s="16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63"/>
      <c r="C942" s="159"/>
      <c r="D942" s="164"/>
      <c r="E942" s="165"/>
      <c r="F942" s="165"/>
      <c r="G942" s="165"/>
      <c r="H942" s="165"/>
      <c r="I942" s="165"/>
      <c r="J942" s="16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63"/>
      <c r="C943" s="159"/>
      <c r="D943" s="164"/>
      <c r="E943" s="165"/>
      <c r="F943" s="165"/>
      <c r="G943" s="165"/>
      <c r="H943" s="165"/>
      <c r="I943" s="165"/>
      <c r="J943" s="16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63"/>
      <c r="C944" s="159"/>
      <c r="D944" s="164"/>
      <c r="E944" s="165"/>
      <c r="F944" s="165"/>
      <c r="G944" s="165"/>
      <c r="H944" s="165"/>
      <c r="I944" s="165"/>
      <c r="J944" s="16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63"/>
      <c r="C945" s="159"/>
      <c r="D945" s="164"/>
      <c r="E945" s="165"/>
      <c r="F945" s="165"/>
      <c r="G945" s="165"/>
      <c r="H945" s="165"/>
      <c r="I945" s="165"/>
      <c r="J945" s="16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63"/>
      <c r="C946" s="159"/>
      <c r="D946" s="164"/>
      <c r="E946" s="165"/>
      <c r="F946" s="165"/>
      <c r="G946" s="165"/>
      <c r="H946" s="165"/>
      <c r="I946" s="165"/>
      <c r="J946" s="16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63"/>
      <c r="C947" s="159"/>
      <c r="D947" s="164"/>
      <c r="E947" s="165"/>
      <c r="F947" s="165"/>
      <c r="G947" s="165"/>
      <c r="H947" s="165"/>
      <c r="I947" s="165"/>
      <c r="J947" s="16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63"/>
      <c r="C948" s="159"/>
      <c r="D948" s="164"/>
      <c r="E948" s="165"/>
      <c r="F948" s="165"/>
      <c r="G948" s="165"/>
      <c r="H948" s="165"/>
      <c r="I948" s="165"/>
      <c r="J948" s="16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63"/>
      <c r="C949" s="159"/>
      <c r="D949" s="164"/>
      <c r="E949" s="165"/>
      <c r="F949" s="165"/>
      <c r="G949" s="165"/>
      <c r="H949" s="165"/>
      <c r="I949" s="165"/>
      <c r="J949" s="16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63"/>
      <c r="C950" s="159"/>
      <c r="D950" s="164"/>
      <c r="E950" s="165"/>
      <c r="F950" s="165"/>
      <c r="G950" s="165"/>
      <c r="H950" s="165"/>
      <c r="I950" s="165"/>
      <c r="J950" s="16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63"/>
      <c r="C951" s="159"/>
      <c r="D951" s="164"/>
      <c r="E951" s="165"/>
      <c r="F951" s="165"/>
      <c r="G951" s="165"/>
      <c r="H951" s="165"/>
      <c r="I951" s="165"/>
      <c r="J951" s="16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63"/>
      <c r="C952" s="159"/>
      <c r="D952" s="164"/>
      <c r="E952" s="165"/>
      <c r="F952" s="165"/>
      <c r="G952" s="165"/>
      <c r="H952" s="165"/>
      <c r="I952" s="165"/>
      <c r="J952" s="16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63"/>
      <c r="C953" s="159"/>
      <c r="D953" s="164"/>
      <c r="E953" s="165"/>
      <c r="F953" s="165"/>
      <c r="G953" s="165"/>
      <c r="H953" s="165"/>
      <c r="I953" s="165"/>
      <c r="J953" s="16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63"/>
      <c r="C954" s="159"/>
      <c r="D954" s="164"/>
      <c r="E954" s="165"/>
      <c r="F954" s="165"/>
      <c r="G954" s="165"/>
      <c r="H954" s="165"/>
      <c r="I954" s="165"/>
      <c r="J954" s="16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63"/>
      <c r="C955" s="159"/>
      <c r="D955" s="164"/>
      <c r="E955" s="165"/>
      <c r="F955" s="165"/>
      <c r="G955" s="165"/>
      <c r="H955" s="165"/>
      <c r="I955" s="165"/>
      <c r="J955" s="16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63"/>
      <c r="C956" s="159"/>
      <c r="D956" s="164"/>
      <c r="E956" s="165"/>
      <c r="F956" s="165"/>
      <c r="G956" s="165"/>
      <c r="H956" s="165"/>
      <c r="I956" s="165"/>
      <c r="J956" s="16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63"/>
      <c r="C957" s="159"/>
      <c r="D957" s="164"/>
      <c r="E957" s="165"/>
      <c r="F957" s="165"/>
      <c r="G957" s="165"/>
      <c r="H957" s="165"/>
      <c r="I957" s="165"/>
      <c r="J957" s="16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63"/>
      <c r="C958" s="159"/>
      <c r="D958" s="164"/>
      <c r="E958" s="165"/>
      <c r="F958" s="165"/>
      <c r="G958" s="165"/>
      <c r="H958" s="165"/>
      <c r="I958" s="165"/>
      <c r="J958" s="16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63"/>
      <c r="C959" s="159"/>
      <c r="D959" s="164"/>
      <c r="E959" s="165"/>
      <c r="F959" s="165"/>
      <c r="G959" s="165"/>
      <c r="H959" s="165"/>
      <c r="I959" s="165"/>
      <c r="J959" s="16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63"/>
      <c r="C960" s="159"/>
      <c r="D960" s="164"/>
      <c r="E960" s="165"/>
      <c r="F960" s="165"/>
      <c r="G960" s="165"/>
      <c r="H960" s="165"/>
      <c r="I960" s="165"/>
      <c r="J960" s="16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63"/>
      <c r="C961" s="159"/>
      <c r="D961" s="164"/>
      <c r="E961" s="165"/>
      <c r="F961" s="165"/>
      <c r="G961" s="165"/>
      <c r="H961" s="165"/>
      <c r="I961" s="165"/>
      <c r="J961" s="16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>
      <c r="A962" s="1"/>
      <c r="B962" s="163"/>
      <c r="C962" s="159"/>
      <c r="D962" s="164"/>
      <c r="E962" s="165"/>
      <c r="F962" s="165"/>
      <c r="G962" s="165"/>
      <c r="H962" s="165"/>
      <c r="I962" s="165"/>
      <c r="J962" s="16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>
      <c r="A963" s="1"/>
      <c r="B963" s="163"/>
      <c r="C963" s="159"/>
      <c r="D963" s="164"/>
      <c r="E963" s="165"/>
      <c r="F963" s="165"/>
      <c r="G963" s="165"/>
      <c r="H963" s="165"/>
      <c r="I963" s="165"/>
      <c r="J963" s="16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>
      <c r="A964" s="1"/>
      <c r="B964" s="163"/>
      <c r="C964" s="159"/>
      <c r="D964" s="164"/>
      <c r="E964" s="165"/>
      <c r="F964" s="165"/>
      <c r="G964" s="165"/>
      <c r="H964" s="165"/>
      <c r="I964" s="165"/>
      <c r="J964" s="16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>
      <c r="A965" s="1"/>
      <c r="B965" s="163"/>
      <c r="C965" s="159"/>
      <c r="D965" s="164"/>
      <c r="E965" s="165"/>
      <c r="F965" s="165"/>
      <c r="G965" s="165"/>
      <c r="H965" s="165"/>
      <c r="I965" s="165"/>
      <c r="J965" s="165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>
      <c r="A966" s="1"/>
      <c r="B966" s="163"/>
      <c r="C966" s="159"/>
      <c r="D966" s="164"/>
      <c r="E966" s="165"/>
      <c r="F966" s="165"/>
      <c r="G966" s="165"/>
      <c r="H966" s="165"/>
      <c r="I966" s="165"/>
      <c r="J966" s="165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>
      <c r="A967" s="1"/>
      <c r="B967" s="163"/>
      <c r="C967" s="159"/>
      <c r="D967" s="164"/>
      <c r="E967" s="165"/>
      <c r="F967" s="165"/>
      <c r="G967" s="165"/>
      <c r="H967" s="165"/>
      <c r="I967" s="165"/>
      <c r="J967" s="165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>
      <c r="A968" s="1"/>
      <c r="B968" s="163"/>
      <c r="C968" s="159"/>
      <c r="D968" s="164"/>
      <c r="E968" s="165"/>
      <c r="F968" s="165"/>
      <c r="G968" s="165"/>
      <c r="H968" s="165"/>
      <c r="I968" s="165"/>
      <c r="J968" s="165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>
      <c r="A969" s="1"/>
      <c r="B969" s="163"/>
      <c r="C969" s="159"/>
      <c r="D969" s="164"/>
      <c r="E969" s="165"/>
      <c r="F969" s="165"/>
      <c r="G969" s="165"/>
      <c r="H969" s="165"/>
      <c r="I969" s="165"/>
      <c r="J969" s="165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>
      <c r="A970" s="1"/>
      <c r="B970" s="163"/>
      <c r="C970" s="159"/>
      <c r="D970" s="164"/>
      <c r="E970" s="165"/>
      <c r="F970" s="165"/>
      <c r="G970" s="165"/>
      <c r="H970" s="165"/>
      <c r="I970" s="165"/>
      <c r="J970" s="165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>
      <c r="A971" s="1"/>
      <c r="B971" s="163"/>
      <c r="C971" s="159"/>
      <c r="D971" s="164"/>
      <c r="E971" s="165"/>
      <c r="F971" s="165"/>
      <c r="G971" s="165"/>
      <c r="H971" s="165"/>
      <c r="I971" s="165"/>
      <c r="J971" s="165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>
      <c r="A972" s="1"/>
      <c r="B972" s="163"/>
      <c r="C972" s="159"/>
      <c r="D972" s="164"/>
      <c r="E972" s="165"/>
      <c r="F972" s="165"/>
      <c r="G972" s="165"/>
      <c r="H972" s="165"/>
      <c r="I972" s="165"/>
      <c r="J972" s="165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>
      <c r="A973" s="1"/>
      <c r="B973" s="163"/>
      <c r="C973" s="159"/>
      <c r="D973" s="164"/>
      <c r="E973" s="165"/>
      <c r="F973" s="165"/>
      <c r="G973" s="165"/>
      <c r="H973" s="165"/>
      <c r="I973" s="165"/>
      <c r="J973" s="165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>
      <c r="A974" s="1"/>
      <c r="B974" s="163"/>
      <c r="C974" s="159"/>
      <c r="D974" s="164"/>
      <c r="E974" s="165"/>
      <c r="F974" s="165"/>
      <c r="G974" s="165"/>
      <c r="H974" s="165"/>
      <c r="I974" s="165"/>
      <c r="J974" s="165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>
      <c r="A975" s="1"/>
      <c r="B975" s="163"/>
      <c r="C975" s="159"/>
      <c r="D975" s="164"/>
      <c r="E975" s="165"/>
      <c r="F975" s="165"/>
      <c r="G975" s="165"/>
      <c r="H975" s="165"/>
      <c r="I975" s="165"/>
      <c r="J975" s="165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>
      <c r="A976" s="1"/>
      <c r="B976" s="163"/>
      <c r="C976" s="159"/>
      <c r="D976" s="164"/>
      <c r="E976" s="165"/>
      <c r="F976" s="165"/>
      <c r="G976" s="165"/>
      <c r="H976" s="165"/>
      <c r="I976" s="165"/>
      <c r="J976" s="165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>
      <c r="A977" s="1"/>
      <c r="B977" s="163"/>
      <c r="C977" s="159"/>
      <c r="D977" s="164"/>
      <c r="E977" s="165"/>
      <c r="F977" s="165"/>
      <c r="G977" s="165"/>
      <c r="H977" s="165"/>
      <c r="I977" s="165"/>
      <c r="J977" s="165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>
      <c r="A978" s="1"/>
      <c r="B978" s="163"/>
      <c r="C978" s="159"/>
      <c r="D978" s="164"/>
      <c r="E978" s="165"/>
      <c r="F978" s="165"/>
      <c r="G978" s="165"/>
      <c r="H978" s="165"/>
      <c r="I978" s="165"/>
      <c r="J978" s="165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>
      <c r="A979" s="1"/>
      <c r="B979" s="163"/>
      <c r="C979" s="159"/>
      <c r="D979" s="164"/>
      <c r="E979" s="165"/>
      <c r="F979" s="165"/>
      <c r="G979" s="165"/>
      <c r="H979" s="165"/>
      <c r="I979" s="165"/>
      <c r="J979" s="165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>
      <c r="A980" s="1"/>
      <c r="B980" s="163"/>
      <c r="C980" s="159"/>
      <c r="D980" s="164"/>
      <c r="E980" s="165"/>
      <c r="F980" s="165"/>
      <c r="G980" s="165"/>
      <c r="H980" s="165"/>
      <c r="I980" s="165"/>
      <c r="J980" s="165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>
      <c r="A981" s="1"/>
      <c r="B981" s="163"/>
      <c r="C981" s="159"/>
      <c r="D981" s="164"/>
      <c r="E981" s="165"/>
      <c r="F981" s="165"/>
      <c r="G981" s="165"/>
      <c r="H981" s="165"/>
      <c r="I981" s="165"/>
      <c r="J981" s="165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>
      <c r="A982" s="1"/>
      <c r="B982" s="163"/>
      <c r="C982" s="159"/>
      <c r="D982" s="164"/>
      <c r="E982" s="165"/>
      <c r="F982" s="165"/>
      <c r="G982" s="165"/>
      <c r="H982" s="165"/>
      <c r="I982" s="165"/>
      <c r="J982" s="165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>
      <c r="A983" s="1"/>
      <c r="B983" s="163"/>
      <c r="C983" s="159"/>
      <c r="D983" s="164"/>
      <c r="E983" s="165"/>
      <c r="F983" s="165"/>
      <c r="G983" s="165"/>
      <c r="H983" s="165"/>
      <c r="I983" s="165"/>
      <c r="J983" s="165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>
      <c r="A984" s="1"/>
      <c r="B984" s="163"/>
      <c r="C984" s="159"/>
      <c r="D984" s="164"/>
      <c r="E984" s="165"/>
      <c r="F984" s="165"/>
      <c r="G984" s="165"/>
      <c r="H984" s="165"/>
      <c r="I984" s="165"/>
      <c r="J984" s="165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>
      <c r="A985" s="1"/>
      <c r="B985" s="163"/>
      <c r="C985" s="159"/>
      <c r="D985" s="164"/>
      <c r="E985" s="165"/>
      <c r="F985" s="165"/>
      <c r="G985" s="165"/>
      <c r="H985" s="165"/>
      <c r="I985" s="165"/>
      <c r="J985" s="165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>
      <c r="A986" s="1"/>
      <c r="B986" s="163"/>
      <c r="C986" s="159"/>
      <c r="D986" s="164"/>
      <c r="E986" s="165"/>
      <c r="F986" s="165"/>
      <c r="G986" s="165"/>
      <c r="H986" s="165"/>
      <c r="I986" s="165"/>
      <c r="J986" s="165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>
      <c r="A987" s="1"/>
      <c r="B987" s="163"/>
      <c r="C987" s="159"/>
      <c r="D987" s="164"/>
      <c r="E987" s="165"/>
      <c r="F987" s="165"/>
      <c r="G987" s="165"/>
      <c r="H987" s="165"/>
      <c r="I987" s="165"/>
      <c r="J987" s="165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>
      <c r="A988" s="1"/>
      <c r="B988" s="163"/>
      <c r="C988" s="159"/>
      <c r="D988" s="164"/>
      <c r="E988" s="165"/>
      <c r="F988" s="165"/>
      <c r="G988" s="165"/>
      <c r="H988" s="165"/>
      <c r="I988" s="165"/>
      <c r="J988" s="165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>
      <c r="A989" s="1"/>
      <c r="B989" s="163"/>
      <c r="C989" s="159"/>
      <c r="D989" s="164"/>
      <c r="E989" s="165"/>
      <c r="F989" s="165"/>
      <c r="G989" s="165"/>
      <c r="H989" s="165"/>
      <c r="I989" s="165"/>
      <c r="J989" s="165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>
      <c r="A990" s="1"/>
      <c r="B990" s="163"/>
      <c r="C990" s="159"/>
      <c r="D990" s="164"/>
      <c r="E990" s="165"/>
      <c r="F990" s="165"/>
      <c r="G990" s="165"/>
      <c r="H990" s="165"/>
      <c r="I990" s="165"/>
      <c r="J990" s="165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>
      <c r="A991" s="1"/>
      <c r="B991" s="163"/>
      <c r="C991" s="159"/>
      <c r="D991" s="164"/>
      <c r="E991" s="165"/>
      <c r="F991" s="165"/>
      <c r="G991" s="165"/>
      <c r="H991" s="165"/>
      <c r="I991" s="165"/>
      <c r="J991" s="165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>
      <c r="A992" s="1"/>
      <c r="B992" s="163"/>
      <c r="C992" s="159"/>
      <c r="D992" s="164"/>
      <c r="E992" s="165"/>
      <c r="F992" s="165"/>
      <c r="G992" s="165"/>
      <c r="H992" s="165"/>
      <c r="I992" s="165"/>
      <c r="J992" s="165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>
      <c r="A993" s="1"/>
      <c r="B993" s="163"/>
      <c r="C993" s="159"/>
      <c r="D993" s="164"/>
      <c r="E993" s="165"/>
      <c r="F993" s="165"/>
      <c r="G993" s="165"/>
      <c r="H993" s="165"/>
      <c r="I993" s="165"/>
      <c r="J993" s="165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>
      <c r="A994" s="1"/>
      <c r="B994" s="163"/>
      <c r="C994" s="159"/>
      <c r="D994" s="164"/>
      <c r="E994" s="165"/>
      <c r="F994" s="165"/>
      <c r="G994" s="165"/>
      <c r="H994" s="165"/>
      <c r="I994" s="165"/>
      <c r="J994" s="165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>
      <c r="A995" s="1"/>
      <c r="B995" s="163"/>
      <c r="C995" s="159"/>
      <c r="D995" s="164"/>
      <c r="E995" s="165"/>
      <c r="F995" s="165"/>
      <c r="G995" s="165"/>
      <c r="H995" s="165"/>
      <c r="I995" s="165"/>
      <c r="J995" s="165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>
      <c r="A996" s="1"/>
      <c r="B996" s="163"/>
      <c r="C996" s="159"/>
      <c r="D996" s="164"/>
      <c r="E996" s="165"/>
      <c r="F996" s="165"/>
      <c r="G996" s="165"/>
      <c r="H996" s="165"/>
      <c r="I996" s="165"/>
      <c r="J996" s="165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>
      <c r="A997" s="1"/>
      <c r="B997" s="163"/>
      <c r="C997" s="159"/>
      <c r="D997" s="164"/>
      <c r="E997" s="165"/>
      <c r="F997" s="165"/>
      <c r="G997" s="165"/>
      <c r="H997" s="165"/>
      <c r="I997" s="165"/>
      <c r="J997" s="165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>
      <c r="A998" s="1"/>
      <c r="B998" s="163"/>
      <c r="C998" s="159"/>
      <c r="D998" s="164"/>
      <c r="E998" s="165"/>
      <c r="F998" s="165"/>
      <c r="G998" s="165"/>
      <c r="H998" s="165"/>
      <c r="I998" s="165"/>
      <c r="J998" s="165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>
      <c r="A999" s="1"/>
      <c r="B999" s="163"/>
      <c r="C999" s="159"/>
      <c r="D999" s="164"/>
      <c r="E999" s="165"/>
      <c r="F999" s="165"/>
      <c r="G999" s="165"/>
      <c r="H999" s="165"/>
      <c r="I999" s="165"/>
      <c r="J999" s="165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>
      <c r="A1000" s="1"/>
      <c r="B1000" s="163"/>
      <c r="C1000" s="159"/>
      <c r="D1000" s="164"/>
      <c r="E1000" s="165"/>
      <c r="F1000" s="165"/>
      <c r="G1000" s="165"/>
      <c r="H1000" s="165"/>
      <c r="I1000" s="165"/>
      <c r="J1000" s="165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>
      <c r="A1001" s="1"/>
      <c r="B1001" s="163"/>
      <c r="C1001" s="159"/>
      <c r="D1001" s="164"/>
      <c r="E1001" s="165"/>
      <c r="F1001" s="165"/>
      <c r="G1001" s="165"/>
      <c r="H1001" s="165"/>
      <c r="I1001" s="165"/>
      <c r="J1001" s="165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E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workbookViewId="0">
      <selection sqref="A1:E1"/>
    </sheetView>
  </sheetViews>
  <sheetFormatPr baseColWidth="10" defaultColWidth="12.6640625" defaultRowHeight="15.75" customHeight="1"/>
  <cols>
    <col min="1" max="1" width="19" customWidth="1"/>
    <col min="3" max="3" width="18.6640625" customWidth="1"/>
    <col min="7" max="7" width="35.6640625" customWidth="1"/>
    <col min="11" max="11" width="14.1640625" customWidth="1"/>
  </cols>
  <sheetData>
    <row r="1" spans="1:14" ht="15.75" customHeight="1">
      <c r="A1" s="272" t="s">
        <v>281</v>
      </c>
      <c r="B1" s="261"/>
      <c r="C1" s="261"/>
      <c r="D1" s="261"/>
      <c r="E1" s="261"/>
      <c r="F1" s="169"/>
      <c r="G1" s="169"/>
      <c r="H1" s="169"/>
      <c r="I1" s="170"/>
      <c r="J1" s="169"/>
      <c r="K1" s="169"/>
      <c r="L1" s="169"/>
      <c r="M1" s="169"/>
      <c r="N1" s="169"/>
    </row>
    <row r="2" spans="1:14" ht="15.75" customHeight="1">
      <c r="I2" s="1"/>
      <c r="L2" s="169"/>
      <c r="M2" s="169"/>
      <c r="N2" s="169"/>
    </row>
    <row r="3" spans="1:14" ht="15.75" customHeight="1">
      <c r="A3" s="169"/>
      <c r="B3" s="273" t="s">
        <v>282</v>
      </c>
      <c r="C3" s="261"/>
      <c r="D3" s="261"/>
      <c r="E3" s="261"/>
      <c r="F3" s="261"/>
      <c r="G3" s="261"/>
      <c r="H3" s="274" t="s">
        <v>283</v>
      </c>
      <c r="I3" s="261"/>
      <c r="J3" s="261"/>
      <c r="K3" s="261"/>
      <c r="L3" s="169"/>
      <c r="M3" s="169"/>
      <c r="N3" s="169"/>
    </row>
    <row r="4" spans="1:14" ht="15.75" customHeight="1">
      <c r="A4" s="168" t="s">
        <v>284</v>
      </c>
      <c r="B4" s="173" t="s">
        <v>38</v>
      </c>
      <c r="C4" s="173" t="s">
        <v>285</v>
      </c>
      <c r="D4" s="173" t="s">
        <v>286</v>
      </c>
      <c r="E4" s="173" t="s">
        <v>287</v>
      </c>
      <c r="F4" s="173" t="s">
        <v>288</v>
      </c>
      <c r="G4" s="173" t="s">
        <v>289</v>
      </c>
      <c r="H4" s="172" t="s">
        <v>290</v>
      </c>
      <c r="I4" s="174" t="s">
        <v>291</v>
      </c>
      <c r="J4" s="174" t="s">
        <v>288</v>
      </c>
      <c r="K4" s="174" t="s">
        <v>289</v>
      </c>
      <c r="L4" s="169"/>
      <c r="M4" s="169"/>
      <c r="N4" s="169"/>
    </row>
    <row r="5" spans="1:14" ht="15.75" customHeight="1">
      <c r="A5" s="169" t="s">
        <v>292</v>
      </c>
      <c r="B5" s="175" t="s">
        <v>293</v>
      </c>
      <c r="C5" s="170">
        <v>38.18</v>
      </c>
      <c r="D5" s="170">
        <v>3</v>
      </c>
      <c r="E5" s="170">
        <v>28237</v>
      </c>
      <c r="F5" s="176" t="s">
        <v>294</v>
      </c>
      <c r="G5" s="169"/>
      <c r="H5" s="177">
        <v>3</v>
      </c>
      <c r="I5" s="170" t="s">
        <v>295</v>
      </c>
      <c r="J5" s="178" t="s">
        <v>294</v>
      </c>
      <c r="K5" s="169" t="s">
        <v>296</v>
      </c>
      <c r="L5" s="169"/>
      <c r="M5" s="169"/>
      <c r="N5" s="169"/>
    </row>
    <row r="6" spans="1:14" ht="15.75" customHeight="1">
      <c r="A6" s="169" t="s">
        <v>297</v>
      </c>
      <c r="B6" s="175" t="s">
        <v>298</v>
      </c>
      <c r="C6" s="170">
        <v>39.409999999999997</v>
      </c>
      <c r="D6" s="170">
        <v>3</v>
      </c>
      <c r="E6" s="179">
        <v>28243</v>
      </c>
      <c r="F6" s="176" t="s">
        <v>294</v>
      </c>
      <c r="G6" s="169"/>
      <c r="H6" s="177">
        <v>3</v>
      </c>
      <c r="I6" s="170">
        <v>28357</v>
      </c>
      <c r="J6" s="178" t="s">
        <v>294</v>
      </c>
      <c r="K6" s="169"/>
      <c r="L6" s="169"/>
      <c r="M6" s="169"/>
      <c r="N6" s="169"/>
    </row>
    <row r="7" spans="1:14" ht="15.75" customHeight="1">
      <c r="A7" s="169" t="s">
        <v>299</v>
      </c>
      <c r="B7" s="175" t="s">
        <v>300</v>
      </c>
      <c r="C7" s="170">
        <v>300</v>
      </c>
      <c r="D7" s="170" t="s">
        <v>301</v>
      </c>
      <c r="E7" s="170">
        <v>28238</v>
      </c>
      <c r="F7" s="176" t="s">
        <v>294</v>
      </c>
      <c r="G7" s="169"/>
      <c r="H7" s="177" t="s">
        <v>302</v>
      </c>
      <c r="I7" s="170">
        <v>28355</v>
      </c>
      <c r="J7" s="178" t="s">
        <v>294</v>
      </c>
      <c r="K7" s="169" t="s">
        <v>303</v>
      </c>
      <c r="L7" s="169"/>
      <c r="M7" s="169"/>
      <c r="N7" s="169"/>
    </row>
    <row r="8" spans="1:14" ht="15.75" customHeight="1">
      <c r="A8" s="169" t="s">
        <v>304</v>
      </c>
      <c r="B8" s="175" t="s">
        <v>305</v>
      </c>
      <c r="C8" s="170">
        <v>38.78</v>
      </c>
      <c r="D8" s="170">
        <v>2</v>
      </c>
      <c r="E8" s="170">
        <v>28240</v>
      </c>
      <c r="F8" s="176" t="s">
        <v>294</v>
      </c>
      <c r="G8" s="169"/>
      <c r="H8" s="170">
        <v>2</v>
      </c>
      <c r="I8" s="170">
        <v>28362</v>
      </c>
      <c r="J8" s="178" t="s">
        <v>294</v>
      </c>
      <c r="K8" s="169"/>
      <c r="L8" s="169"/>
      <c r="M8" s="169"/>
      <c r="N8" s="169"/>
    </row>
    <row r="9" spans="1:14" ht="15.75" customHeight="1">
      <c r="A9" s="169" t="s">
        <v>292</v>
      </c>
      <c r="B9" s="175" t="s">
        <v>306</v>
      </c>
      <c r="C9" s="170">
        <v>35</v>
      </c>
      <c r="D9" s="170">
        <v>1</v>
      </c>
      <c r="E9" s="170">
        <v>28239</v>
      </c>
      <c r="F9" s="176" t="s">
        <v>294</v>
      </c>
      <c r="G9" s="169"/>
      <c r="H9" s="170">
        <v>1</v>
      </c>
      <c r="I9" s="170">
        <v>28363</v>
      </c>
      <c r="J9" s="178" t="s">
        <v>294</v>
      </c>
      <c r="K9" s="169"/>
      <c r="L9" s="169"/>
      <c r="M9" s="169"/>
      <c r="N9" s="169"/>
    </row>
    <row r="10" spans="1:14" ht="15.75" customHeight="1">
      <c r="A10" s="180" t="s">
        <v>307</v>
      </c>
      <c r="B10" s="180"/>
      <c r="C10" s="180"/>
      <c r="D10" s="170" t="s">
        <v>308</v>
      </c>
      <c r="E10" s="170">
        <v>28254</v>
      </c>
      <c r="F10" s="176" t="s">
        <v>294</v>
      </c>
      <c r="G10" s="169" t="s">
        <v>309</v>
      </c>
      <c r="H10" s="169">
        <v>15</v>
      </c>
      <c r="I10" s="170">
        <v>28378</v>
      </c>
      <c r="J10" s="178" t="s">
        <v>294</v>
      </c>
      <c r="K10" s="169" t="s">
        <v>310</v>
      </c>
      <c r="L10" s="169"/>
      <c r="M10" s="169"/>
      <c r="N10" s="169"/>
    </row>
    <row r="11" spans="1:14" ht="15.75" customHeight="1">
      <c r="A11" s="180" t="s">
        <v>307</v>
      </c>
      <c r="B11" s="180"/>
      <c r="C11" s="180"/>
      <c r="D11" s="170"/>
      <c r="E11" s="170"/>
      <c r="F11" s="179"/>
      <c r="G11" s="169"/>
      <c r="H11" s="169">
        <v>15</v>
      </c>
      <c r="I11" s="170">
        <v>28379</v>
      </c>
      <c r="J11" s="178" t="s">
        <v>294</v>
      </c>
      <c r="K11" s="169" t="s">
        <v>311</v>
      </c>
      <c r="L11" s="169"/>
      <c r="M11" s="169"/>
      <c r="N11" s="169"/>
    </row>
    <row r="12" spans="1:14" ht="15.75" customHeight="1">
      <c r="A12" s="272" t="s">
        <v>312</v>
      </c>
      <c r="B12" s="261"/>
      <c r="C12" s="261"/>
      <c r="D12" s="261"/>
      <c r="E12" s="261"/>
      <c r="F12" s="169"/>
      <c r="G12" s="169"/>
      <c r="H12" s="169"/>
      <c r="I12" s="170"/>
      <c r="J12" s="169"/>
      <c r="K12" s="169"/>
      <c r="L12" s="169"/>
      <c r="M12" s="169"/>
      <c r="N12" s="169"/>
    </row>
    <row r="13" spans="1:14" ht="15.75" customHeight="1">
      <c r="A13" s="169"/>
      <c r="B13" s="273" t="s">
        <v>282</v>
      </c>
      <c r="C13" s="261"/>
      <c r="D13" s="261"/>
      <c r="E13" s="261"/>
      <c r="F13" s="261"/>
      <c r="G13" s="261"/>
      <c r="H13" s="274" t="s">
        <v>283</v>
      </c>
      <c r="I13" s="261"/>
      <c r="J13" s="261"/>
      <c r="K13" s="261"/>
      <c r="L13" s="169"/>
      <c r="M13" s="169"/>
      <c r="N13" s="169"/>
    </row>
    <row r="14" spans="1:14" ht="15.75" customHeight="1">
      <c r="A14" s="168" t="s">
        <v>284</v>
      </c>
      <c r="B14" s="173" t="s">
        <v>38</v>
      </c>
      <c r="C14" s="173" t="s">
        <v>250</v>
      </c>
      <c r="D14" s="173" t="s">
        <v>286</v>
      </c>
      <c r="E14" s="173" t="s">
        <v>287</v>
      </c>
      <c r="F14" s="173" t="s">
        <v>288</v>
      </c>
      <c r="G14" s="173" t="s">
        <v>289</v>
      </c>
      <c r="H14" s="172" t="s">
        <v>290</v>
      </c>
      <c r="I14" s="174" t="s">
        <v>291</v>
      </c>
      <c r="J14" s="174" t="s">
        <v>288</v>
      </c>
      <c r="K14" s="174" t="s">
        <v>289</v>
      </c>
      <c r="L14" s="169"/>
      <c r="M14" s="169"/>
      <c r="N14" s="169"/>
    </row>
    <row r="15" spans="1:14" ht="15.75" customHeight="1">
      <c r="A15" s="169" t="s">
        <v>313</v>
      </c>
      <c r="B15" s="170" t="s">
        <v>314</v>
      </c>
      <c r="C15" s="170" t="s">
        <v>315</v>
      </c>
      <c r="D15" s="170">
        <v>1</v>
      </c>
      <c r="E15" s="170" t="s">
        <v>316</v>
      </c>
      <c r="F15" s="176" t="s">
        <v>294</v>
      </c>
      <c r="G15" s="169" t="s">
        <v>317</v>
      </c>
      <c r="H15" s="170"/>
      <c r="I15" s="170"/>
      <c r="J15" s="275" t="s">
        <v>318</v>
      </c>
      <c r="K15" s="261"/>
      <c r="L15" s="169"/>
      <c r="M15" s="169"/>
      <c r="N15" s="169"/>
    </row>
    <row r="16" spans="1:14" ht="15.75" customHeight="1">
      <c r="A16" s="169" t="s">
        <v>319</v>
      </c>
      <c r="B16" s="170" t="s">
        <v>320</v>
      </c>
      <c r="C16" s="170" t="s">
        <v>321</v>
      </c>
      <c r="D16" s="170">
        <v>14</v>
      </c>
      <c r="E16" s="170">
        <v>28226</v>
      </c>
      <c r="F16" s="176" t="s">
        <v>294</v>
      </c>
      <c r="G16" s="169" t="s">
        <v>322</v>
      </c>
      <c r="H16" s="170">
        <v>11</v>
      </c>
      <c r="I16" s="1">
        <v>28365</v>
      </c>
      <c r="J16" s="178" t="s">
        <v>294</v>
      </c>
      <c r="K16" s="169" t="s">
        <v>323</v>
      </c>
      <c r="L16" s="169"/>
      <c r="M16" s="169"/>
      <c r="N16" s="169"/>
    </row>
    <row r="17" spans="1:25" ht="15.75" customHeight="1">
      <c r="A17" s="169" t="s">
        <v>319</v>
      </c>
      <c r="B17" s="170" t="s">
        <v>320</v>
      </c>
      <c r="C17" s="170" t="s">
        <v>321</v>
      </c>
      <c r="D17" s="170">
        <v>9</v>
      </c>
      <c r="E17" s="170">
        <v>28241</v>
      </c>
      <c r="F17" s="176" t="s">
        <v>294</v>
      </c>
      <c r="G17" s="169" t="s">
        <v>322</v>
      </c>
      <c r="H17" s="181" t="s">
        <v>324</v>
      </c>
      <c r="I17" s="1">
        <v>28367</v>
      </c>
      <c r="J17" s="178" t="s">
        <v>294</v>
      </c>
      <c r="K17" s="169" t="s">
        <v>325</v>
      </c>
      <c r="L17" s="169" t="s">
        <v>326</v>
      </c>
      <c r="M17" s="169"/>
      <c r="N17" s="169"/>
    </row>
    <row r="18" spans="1:25" ht="15.75" customHeight="1">
      <c r="A18" s="169" t="s">
        <v>327</v>
      </c>
      <c r="B18" s="170"/>
      <c r="C18" s="170"/>
      <c r="D18" s="170" t="s">
        <v>328</v>
      </c>
      <c r="E18" s="170">
        <v>28228</v>
      </c>
      <c r="F18" s="176" t="s">
        <v>294</v>
      </c>
      <c r="G18" s="169" t="s">
        <v>322</v>
      </c>
      <c r="H18" s="181" t="s">
        <v>329</v>
      </c>
      <c r="I18" s="170">
        <v>28377</v>
      </c>
      <c r="J18" s="178" t="s">
        <v>294</v>
      </c>
      <c r="K18" s="169"/>
      <c r="L18" s="169"/>
      <c r="M18" s="169"/>
      <c r="N18" s="169"/>
    </row>
    <row r="19" spans="1:25" ht="15.75" customHeight="1">
      <c r="A19" s="169" t="s">
        <v>330</v>
      </c>
      <c r="B19" s="180"/>
      <c r="C19" s="180"/>
      <c r="D19" s="170" t="s">
        <v>331</v>
      </c>
      <c r="E19" s="170">
        <v>28227</v>
      </c>
      <c r="F19" s="176" t="s">
        <v>294</v>
      </c>
      <c r="G19" s="169" t="s">
        <v>322</v>
      </c>
      <c r="H19" s="181" t="s">
        <v>332</v>
      </c>
      <c r="I19" s="170">
        <v>28375</v>
      </c>
      <c r="J19" s="178" t="s">
        <v>294</v>
      </c>
      <c r="K19" s="169"/>
      <c r="L19" s="169"/>
      <c r="M19" s="169"/>
      <c r="N19" s="169"/>
      <c r="O19" s="168"/>
      <c r="P19" s="169"/>
      <c r="Q19" s="169"/>
      <c r="R19" s="169"/>
      <c r="S19" s="169"/>
      <c r="T19" s="169"/>
      <c r="U19" s="169"/>
      <c r="V19" s="169"/>
      <c r="W19" s="169"/>
      <c r="X19" s="169"/>
      <c r="Y19" s="169"/>
    </row>
    <row r="20" spans="1:25" ht="15.75" customHeight="1">
      <c r="B20" s="169"/>
      <c r="C20" s="169"/>
      <c r="D20" s="169">
        <v>1</v>
      </c>
      <c r="E20" s="169"/>
      <c r="F20" s="169"/>
      <c r="G20" s="169"/>
      <c r="H20" s="169">
        <v>1</v>
      </c>
      <c r="I20" s="170">
        <v>28380</v>
      </c>
      <c r="J20" s="178" t="s">
        <v>294</v>
      </c>
      <c r="K20" s="169" t="s">
        <v>333</v>
      </c>
      <c r="L20" s="169"/>
      <c r="M20" s="169"/>
      <c r="N20" s="169"/>
      <c r="O20" s="169"/>
      <c r="P20" s="169"/>
      <c r="Q20" s="169"/>
      <c r="R20" s="169"/>
      <c r="S20" s="182"/>
      <c r="T20" s="169"/>
      <c r="U20" s="169"/>
      <c r="V20" s="169"/>
      <c r="W20" s="169"/>
      <c r="X20" s="182"/>
      <c r="Y20" s="169"/>
    </row>
    <row r="21" spans="1:25" ht="15.75" customHeight="1">
      <c r="A21" s="183"/>
      <c r="B21" s="183"/>
      <c r="C21" s="183"/>
      <c r="D21" s="183"/>
      <c r="E21" s="183"/>
      <c r="F21" s="169"/>
      <c r="G21" s="169"/>
      <c r="H21" s="169">
        <v>1</v>
      </c>
      <c r="I21" s="170">
        <v>28381</v>
      </c>
      <c r="J21" s="178" t="s">
        <v>294</v>
      </c>
      <c r="K21" s="169" t="s">
        <v>334</v>
      </c>
      <c r="L21" s="169"/>
      <c r="M21" s="169"/>
      <c r="N21" s="169"/>
      <c r="O21" s="168"/>
      <c r="P21" s="184"/>
      <c r="Q21" s="184"/>
      <c r="R21" s="184"/>
      <c r="S21" s="184"/>
      <c r="T21" s="184"/>
      <c r="U21" s="184"/>
      <c r="V21" s="182"/>
      <c r="W21" s="184"/>
      <c r="X21" s="184"/>
      <c r="Y21" s="184"/>
    </row>
    <row r="22" spans="1:25" ht="15.75" customHeight="1">
      <c r="A22" s="183"/>
      <c r="B22" s="183"/>
      <c r="C22" s="183"/>
      <c r="D22" s="183"/>
      <c r="E22" s="183"/>
      <c r="F22" s="169"/>
      <c r="G22" s="169"/>
      <c r="H22" s="169">
        <v>1</v>
      </c>
      <c r="I22" s="170">
        <v>28382</v>
      </c>
      <c r="J22" s="178" t="s">
        <v>294</v>
      </c>
      <c r="K22" s="169" t="s">
        <v>335</v>
      </c>
      <c r="L22" s="169"/>
      <c r="M22" s="169"/>
      <c r="N22" s="169"/>
      <c r="O22" s="168"/>
      <c r="P22" s="184"/>
      <c r="Q22" s="184"/>
      <c r="R22" s="184"/>
      <c r="S22" s="184"/>
      <c r="T22" s="184"/>
      <c r="U22" s="184"/>
      <c r="V22" s="182"/>
      <c r="W22" s="184"/>
      <c r="X22" s="184"/>
      <c r="Y22" s="184"/>
    </row>
    <row r="23" spans="1:25" ht="15.75" customHeight="1">
      <c r="A23" s="276" t="s">
        <v>336</v>
      </c>
      <c r="B23" s="261"/>
      <c r="C23" s="261"/>
      <c r="D23" s="261"/>
      <c r="E23" s="261"/>
      <c r="F23" s="169"/>
      <c r="G23" s="169"/>
      <c r="H23" s="169">
        <v>1</v>
      </c>
      <c r="I23" s="170">
        <v>28383</v>
      </c>
      <c r="J23" s="178" t="s">
        <v>294</v>
      </c>
      <c r="K23" s="169" t="s">
        <v>337</v>
      </c>
      <c r="L23" s="169"/>
      <c r="M23" s="169"/>
      <c r="N23" s="169"/>
      <c r="O23" s="168"/>
      <c r="P23" s="184"/>
      <c r="Q23" s="184"/>
      <c r="R23" s="184"/>
      <c r="S23" s="184"/>
      <c r="T23" s="184"/>
      <c r="U23" s="184"/>
      <c r="V23" s="182"/>
      <c r="W23" s="184"/>
      <c r="X23" s="184"/>
      <c r="Y23" s="184"/>
    </row>
    <row r="24" spans="1:25" ht="15.75" customHeight="1">
      <c r="I24" s="1"/>
      <c r="L24" s="169"/>
      <c r="M24" s="169"/>
      <c r="N24" s="169"/>
      <c r="O24" s="169"/>
      <c r="P24" s="170"/>
      <c r="Q24" s="170"/>
      <c r="R24" s="170"/>
      <c r="S24" s="170"/>
      <c r="T24" s="170"/>
      <c r="U24" s="169"/>
      <c r="V24" s="177"/>
      <c r="W24" s="185"/>
      <c r="X24" s="169"/>
      <c r="Y24" s="169"/>
    </row>
    <row r="25" spans="1:25" ht="15.75" customHeight="1">
      <c r="A25" s="170"/>
      <c r="B25" s="186"/>
      <c r="C25" s="186"/>
      <c r="D25" s="186"/>
      <c r="E25" s="171" t="s">
        <v>282</v>
      </c>
      <c r="F25" s="186"/>
      <c r="G25" s="186"/>
      <c r="H25" s="187"/>
      <c r="I25" s="187"/>
      <c r="J25" s="172" t="s">
        <v>283</v>
      </c>
      <c r="K25" s="187"/>
      <c r="L25" s="169"/>
      <c r="M25" s="169"/>
      <c r="N25" s="169"/>
      <c r="O25" s="169"/>
      <c r="P25" s="170"/>
      <c r="Q25" s="170"/>
      <c r="R25" s="170"/>
      <c r="S25" s="170"/>
      <c r="T25" s="170"/>
      <c r="U25" s="169"/>
      <c r="V25" s="177"/>
      <c r="W25" s="185"/>
      <c r="X25" s="169"/>
      <c r="Y25" s="169"/>
    </row>
    <row r="26" spans="1:25" ht="15.75" customHeight="1">
      <c r="A26" s="184" t="s">
        <v>284</v>
      </c>
      <c r="B26" s="173" t="s">
        <v>38</v>
      </c>
      <c r="C26" s="173" t="s">
        <v>250</v>
      </c>
      <c r="D26" s="173" t="s">
        <v>286</v>
      </c>
      <c r="E26" s="173" t="s">
        <v>287</v>
      </c>
      <c r="F26" s="173" t="s">
        <v>288</v>
      </c>
      <c r="G26" s="173" t="s">
        <v>289</v>
      </c>
      <c r="H26" s="172" t="s">
        <v>290</v>
      </c>
      <c r="I26" s="174" t="s">
        <v>291</v>
      </c>
      <c r="J26" s="174" t="s">
        <v>288</v>
      </c>
      <c r="K26" s="174" t="s">
        <v>289</v>
      </c>
      <c r="L26" s="169"/>
      <c r="M26" s="169"/>
      <c r="N26" s="169"/>
      <c r="O26" s="169"/>
      <c r="P26" s="170"/>
      <c r="Q26" s="170"/>
      <c r="R26" s="170"/>
      <c r="S26" s="170"/>
      <c r="T26" s="170"/>
      <c r="U26" s="169"/>
      <c r="V26" s="177"/>
      <c r="W26" s="185"/>
      <c r="X26" s="169"/>
      <c r="Y26" s="169"/>
    </row>
    <row r="27" spans="1:25" ht="15.75" customHeight="1">
      <c r="A27" s="170" t="s">
        <v>297</v>
      </c>
      <c r="B27" s="170" t="s">
        <v>338</v>
      </c>
      <c r="C27" s="170" t="s">
        <v>339</v>
      </c>
      <c r="D27" s="188">
        <v>2</v>
      </c>
      <c r="E27" s="277" t="s">
        <v>340</v>
      </c>
      <c r="F27" s="261"/>
      <c r="G27" s="261"/>
      <c r="H27" s="177">
        <v>2</v>
      </c>
      <c r="I27" s="170">
        <v>28371</v>
      </c>
      <c r="J27" s="176" t="s">
        <v>294</v>
      </c>
      <c r="K27" s="170"/>
      <c r="L27" s="169"/>
      <c r="M27" s="169"/>
      <c r="N27" s="169"/>
      <c r="O27" s="169"/>
      <c r="P27" s="170"/>
      <c r="Q27" s="170"/>
      <c r="R27" s="170"/>
      <c r="S27" s="170"/>
      <c r="T27" s="170"/>
      <c r="U27" s="169"/>
      <c r="V27" s="170"/>
      <c r="W27" s="185"/>
      <c r="X27" s="169"/>
      <c r="Y27" s="169"/>
    </row>
    <row r="28" spans="1:25" ht="15.75" customHeight="1">
      <c r="A28" s="170" t="s">
        <v>292</v>
      </c>
      <c r="B28" s="170" t="s">
        <v>341</v>
      </c>
      <c r="C28" s="170" t="s">
        <v>342</v>
      </c>
      <c r="D28" s="188">
        <v>2</v>
      </c>
      <c r="E28" s="261"/>
      <c r="F28" s="261"/>
      <c r="G28" s="261"/>
      <c r="H28" s="177">
        <v>2</v>
      </c>
      <c r="I28" s="170">
        <v>28368</v>
      </c>
      <c r="J28" s="176" t="s">
        <v>294</v>
      </c>
      <c r="K28" s="170"/>
      <c r="L28" s="169"/>
      <c r="M28" s="169"/>
      <c r="N28" s="169"/>
      <c r="O28" s="169"/>
      <c r="P28" s="169"/>
      <c r="Q28" s="169"/>
      <c r="R28" s="170"/>
      <c r="S28" s="170"/>
      <c r="T28" s="170"/>
      <c r="U28" s="169"/>
      <c r="V28" s="170"/>
      <c r="W28" s="169"/>
      <c r="X28" s="169"/>
      <c r="Y28" s="169"/>
    </row>
    <row r="29" spans="1:25" ht="15.75" customHeight="1">
      <c r="A29" s="170" t="s">
        <v>313</v>
      </c>
      <c r="B29" s="170" t="s">
        <v>343</v>
      </c>
      <c r="C29" s="170" t="s">
        <v>344</v>
      </c>
      <c r="D29" s="188">
        <v>2</v>
      </c>
      <c r="E29" s="261"/>
      <c r="F29" s="261"/>
      <c r="G29" s="261"/>
      <c r="H29" s="170">
        <v>1</v>
      </c>
      <c r="I29" s="170">
        <v>28373</v>
      </c>
      <c r="J29" s="176" t="s">
        <v>294</v>
      </c>
      <c r="K29" s="170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</row>
    <row r="30" spans="1:25" ht="15.75" customHeight="1">
      <c r="A30" s="170" t="s">
        <v>345</v>
      </c>
      <c r="B30" s="170" t="s">
        <v>346</v>
      </c>
      <c r="C30" s="170" t="s">
        <v>347</v>
      </c>
      <c r="D30" s="170">
        <v>2</v>
      </c>
      <c r="E30" s="261"/>
      <c r="F30" s="261"/>
      <c r="G30" s="261"/>
      <c r="H30" s="170">
        <v>1</v>
      </c>
      <c r="I30" s="170">
        <v>27374</v>
      </c>
      <c r="J30" s="176" t="s">
        <v>294</v>
      </c>
      <c r="K30" s="170"/>
      <c r="L30" s="169"/>
      <c r="M30" s="169"/>
      <c r="N30" s="169"/>
    </row>
    <row r="31" spans="1:25" ht="15.75" customHeight="1">
      <c r="A31" s="170" t="s">
        <v>348</v>
      </c>
      <c r="B31" s="170"/>
      <c r="C31" s="170"/>
      <c r="D31" s="170" t="s">
        <v>349</v>
      </c>
      <c r="E31" s="261"/>
      <c r="F31" s="261"/>
      <c r="G31" s="261"/>
      <c r="H31" s="170"/>
      <c r="I31" s="170"/>
      <c r="J31" s="182"/>
      <c r="K31" s="170"/>
      <c r="L31" s="169"/>
    </row>
    <row r="32" spans="1:25" ht="15.75" customHeight="1">
      <c r="A32" s="168"/>
      <c r="B32" s="184"/>
      <c r="C32" s="184"/>
      <c r="D32" s="184"/>
      <c r="E32" s="184"/>
      <c r="F32" s="184"/>
      <c r="G32" s="184"/>
      <c r="H32" s="182"/>
      <c r="I32" s="184"/>
      <c r="J32" s="184"/>
      <c r="K32" s="184"/>
      <c r="L32" s="169"/>
    </row>
    <row r="33" spans="1:26" ht="15.75" customHeight="1">
      <c r="A33" s="168" t="s">
        <v>350</v>
      </c>
      <c r="B33" s="169"/>
      <c r="C33" s="169"/>
      <c r="D33" s="169"/>
      <c r="E33" s="169"/>
      <c r="F33" s="169"/>
      <c r="G33" s="169"/>
      <c r="H33" s="169"/>
      <c r="I33" s="170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5.75" customHeight="1">
      <c r="I34" s="1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5.75" customHeight="1">
      <c r="D35" s="274" t="s">
        <v>283</v>
      </c>
      <c r="E35" s="261"/>
      <c r="F35" s="261"/>
      <c r="G35" s="261"/>
      <c r="I35" s="1"/>
      <c r="L35" s="18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5.75" customHeight="1">
      <c r="A36" s="168" t="s">
        <v>284</v>
      </c>
      <c r="B36" s="190" t="s">
        <v>38</v>
      </c>
      <c r="C36" s="190" t="s">
        <v>250</v>
      </c>
      <c r="D36" s="172" t="s">
        <v>290</v>
      </c>
      <c r="E36" s="174" t="s">
        <v>291</v>
      </c>
      <c r="F36" s="174" t="s">
        <v>288</v>
      </c>
      <c r="G36" s="174" t="s">
        <v>289</v>
      </c>
      <c r="H36" s="169"/>
      <c r="I36" s="170"/>
      <c r="J36" s="169"/>
      <c r="K36" s="169"/>
      <c r="L36" s="18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5.75" customHeight="1">
      <c r="A37" s="169" t="s">
        <v>297</v>
      </c>
      <c r="B37" s="170" t="s">
        <v>338</v>
      </c>
      <c r="C37" s="170" t="s">
        <v>339</v>
      </c>
      <c r="D37" s="170">
        <v>1</v>
      </c>
      <c r="E37" s="1">
        <v>28372</v>
      </c>
      <c r="F37" s="178" t="s">
        <v>294</v>
      </c>
      <c r="G37" s="170"/>
      <c r="H37" s="170"/>
      <c r="I37" s="170"/>
      <c r="J37" s="189"/>
      <c r="K37" s="189"/>
    </row>
    <row r="38" spans="1:26" ht="15.75" customHeight="1">
      <c r="A38" s="169" t="s">
        <v>292</v>
      </c>
      <c r="B38" s="170" t="s">
        <v>341</v>
      </c>
      <c r="C38" s="170" t="s">
        <v>342</v>
      </c>
      <c r="D38" s="170">
        <v>1</v>
      </c>
      <c r="E38" s="170">
        <v>28370</v>
      </c>
      <c r="F38" s="178" t="s">
        <v>294</v>
      </c>
      <c r="G38" s="170"/>
      <c r="H38" s="170"/>
      <c r="I38" s="170"/>
      <c r="J38" s="189"/>
      <c r="K38" s="189"/>
    </row>
    <row r="39" spans="1:26" ht="15.75" customHeight="1">
      <c r="I39" s="1"/>
      <c r="L39" s="169"/>
    </row>
    <row r="40" spans="1:26" ht="15.75" customHeight="1">
      <c r="I40" s="1"/>
      <c r="L40" s="169"/>
    </row>
    <row r="41" spans="1:26" ht="15.75" customHeight="1">
      <c r="A41" s="278" t="s">
        <v>336</v>
      </c>
      <c r="B41" s="261"/>
      <c r="C41" s="261"/>
      <c r="D41" s="261"/>
      <c r="E41" s="261"/>
      <c r="F41" s="279" t="s">
        <v>351</v>
      </c>
      <c r="G41" s="261"/>
      <c r="H41" s="261"/>
      <c r="I41" s="261"/>
      <c r="J41" s="261"/>
      <c r="K41" s="261"/>
      <c r="L41" s="169"/>
    </row>
    <row r="42" spans="1:26" ht="15.75" customHeight="1">
      <c r="A42" s="169"/>
      <c r="B42" s="169"/>
      <c r="C42" s="169"/>
      <c r="D42" s="169"/>
      <c r="E42" s="169"/>
      <c r="F42" s="169"/>
      <c r="G42" s="169"/>
      <c r="H42" s="169"/>
      <c r="I42" s="170"/>
      <c r="J42" s="169"/>
      <c r="K42" s="169"/>
      <c r="L42" s="169"/>
    </row>
    <row r="43" spans="1:26" ht="15.75" customHeight="1">
      <c r="A43" s="169"/>
      <c r="B43" s="191"/>
      <c r="C43" s="191"/>
      <c r="D43" s="191"/>
      <c r="E43" s="171" t="s">
        <v>282</v>
      </c>
      <c r="F43" s="191"/>
      <c r="G43" s="191"/>
      <c r="H43" s="169"/>
      <c r="I43" s="170"/>
      <c r="J43" s="182"/>
      <c r="K43" s="169"/>
    </row>
    <row r="44" spans="1:26" ht="15.75" customHeight="1">
      <c r="A44" s="168" t="s">
        <v>284</v>
      </c>
      <c r="B44" s="173" t="s">
        <v>38</v>
      </c>
      <c r="C44" s="173" t="s">
        <v>250</v>
      </c>
      <c r="D44" s="173" t="s">
        <v>286</v>
      </c>
      <c r="E44" s="173" t="s">
        <v>287</v>
      </c>
      <c r="F44" s="173" t="s">
        <v>288</v>
      </c>
      <c r="G44" s="173" t="s">
        <v>289</v>
      </c>
      <c r="H44" s="182"/>
      <c r="I44" s="184"/>
      <c r="J44" s="184"/>
      <c r="K44" s="184"/>
    </row>
    <row r="45" spans="1:26" ht="15.75" customHeight="1">
      <c r="A45" s="169" t="s">
        <v>297</v>
      </c>
      <c r="B45" s="170" t="s">
        <v>338</v>
      </c>
      <c r="C45" s="170" t="s">
        <v>339</v>
      </c>
      <c r="D45" s="188">
        <v>2</v>
      </c>
      <c r="E45" s="170">
        <v>28165</v>
      </c>
      <c r="F45" s="192" t="s">
        <v>294</v>
      </c>
      <c r="G45" s="271" t="s">
        <v>352</v>
      </c>
      <c r="H45" s="261"/>
      <c r="I45" s="261"/>
      <c r="J45" s="169"/>
      <c r="K45" s="169"/>
    </row>
    <row r="46" spans="1:26" ht="15.75" customHeight="1">
      <c r="A46" s="169" t="s">
        <v>292</v>
      </c>
      <c r="B46" s="170" t="s">
        <v>341</v>
      </c>
      <c r="C46" s="170" t="s">
        <v>342</v>
      </c>
      <c r="D46" s="188">
        <v>2</v>
      </c>
      <c r="E46" s="170">
        <v>28169</v>
      </c>
      <c r="F46" s="192" t="s">
        <v>294</v>
      </c>
      <c r="G46" s="261"/>
      <c r="H46" s="261"/>
      <c r="I46" s="261"/>
      <c r="J46" s="169"/>
      <c r="K46" s="169"/>
    </row>
    <row r="47" spans="1:26" ht="14">
      <c r="A47" s="169" t="s">
        <v>313</v>
      </c>
      <c r="B47" s="170" t="s">
        <v>343</v>
      </c>
      <c r="C47" s="170" t="s">
        <v>344</v>
      </c>
      <c r="D47" s="188">
        <v>3</v>
      </c>
      <c r="E47" s="170">
        <v>28168</v>
      </c>
      <c r="F47" s="192" t="s">
        <v>294</v>
      </c>
      <c r="G47" s="261"/>
      <c r="H47" s="261"/>
      <c r="I47" s="261"/>
      <c r="J47" s="169"/>
      <c r="K47" s="169"/>
    </row>
    <row r="48" spans="1:26" ht="13">
      <c r="A48" s="169" t="s">
        <v>345</v>
      </c>
      <c r="B48" s="170" t="s">
        <v>346</v>
      </c>
      <c r="C48" s="170" t="s">
        <v>347</v>
      </c>
      <c r="D48" s="170">
        <v>3</v>
      </c>
      <c r="E48" s="170">
        <v>28172</v>
      </c>
      <c r="F48" s="192" t="s">
        <v>294</v>
      </c>
      <c r="G48" s="261"/>
      <c r="H48" s="261"/>
      <c r="I48" s="261"/>
      <c r="J48" s="169"/>
      <c r="K48" s="169"/>
    </row>
    <row r="49" spans="1:11" ht="13">
      <c r="A49" s="169" t="s">
        <v>348</v>
      </c>
      <c r="B49" s="169"/>
      <c r="C49" s="169"/>
      <c r="D49" s="170" t="s">
        <v>349</v>
      </c>
      <c r="E49" s="169"/>
      <c r="F49" s="169"/>
      <c r="G49" s="169"/>
      <c r="H49" s="169"/>
      <c r="I49" s="170"/>
      <c r="J49" s="169"/>
      <c r="K49" s="169"/>
    </row>
    <row r="50" spans="1:11" ht="13">
      <c r="I50" s="1"/>
    </row>
    <row r="51" spans="1:11" ht="13">
      <c r="I51" s="1"/>
    </row>
    <row r="52" spans="1:11" ht="13">
      <c r="I52" s="1"/>
    </row>
    <row r="53" spans="1:11" ht="13">
      <c r="I53" s="1"/>
    </row>
    <row r="54" spans="1:11" ht="13">
      <c r="I54" s="1"/>
    </row>
    <row r="55" spans="1:11" ht="13">
      <c r="I55" s="1"/>
    </row>
    <row r="56" spans="1:11" ht="13">
      <c r="A56" s="169"/>
      <c r="B56" s="175"/>
      <c r="C56" s="170"/>
      <c r="D56" s="170"/>
      <c r="E56" s="170"/>
      <c r="I56" s="1"/>
    </row>
    <row r="57" spans="1:11" ht="13">
      <c r="I57" s="1"/>
    </row>
    <row r="58" spans="1:11" ht="13">
      <c r="I58" s="1"/>
    </row>
    <row r="59" spans="1:11" ht="13">
      <c r="I59" s="1"/>
    </row>
    <row r="60" spans="1:11" ht="13">
      <c r="I60" s="1"/>
    </row>
    <row r="61" spans="1:11" ht="13">
      <c r="I61" s="1"/>
    </row>
    <row r="62" spans="1:11" ht="13">
      <c r="I62" s="1"/>
    </row>
    <row r="63" spans="1:11" ht="13">
      <c r="I63" s="1"/>
    </row>
    <row r="64" spans="1:11" ht="13">
      <c r="I64" s="1"/>
    </row>
    <row r="65" spans="9:9" ht="13">
      <c r="I65" s="1"/>
    </row>
    <row r="66" spans="9:9" ht="13">
      <c r="I66" s="1"/>
    </row>
    <row r="67" spans="9:9" ht="13">
      <c r="I67" s="1"/>
    </row>
    <row r="68" spans="9:9" ht="13">
      <c r="I68" s="1"/>
    </row>
    <row r="69" spans="9:9" ht="13">
      <c r="I69" s="1"/>
    </row>
    <row r="70" spans="9:9" ht="13">
      <c r="I70" s="1"/>
    </row>
    <row r="71" spans="9:9" ht="13">
      <c r="I71" s="1"/>
    </row>
    <row r="72" spans="9:9" ht="13">
      <c r="I72" s="1"/>
    </row>
    <row r="73" spans="9:9" ht="13">
      <c r="I73" s="1"/>
    </row>
    <row r="74" spans="9:9" ht="13">
      <c r="I74" s="1"/>
    </row>
    <row r="75" spans="9:9" ht="13">
      <c r="I75" s="1"/>
    </row>
    <row r="76" spans="9:9" ht="13">
      <c r="I76" s="1"/>
    </row>
    <row r="77" spans="9:9" ht="13">
      <c r="I77" s="1"/>
    </row>
    <row r="78" spans="9:9" ht="13">
      <c r="I78" s="1"/>
    </row>
    <row r="79" spans="9:9" ht="13">
      <c r="I79" s="1"/>
    </row>
    <row r="80" spans="9:9" ht="13">
      <c r="I80" s="1"/>
    </row>
    <row r="81" spans="9:9" ht="13">
      <c r="I81" s="1"/>
    </row>
    <row r="82" spans="9:9" ht="13">
      <c r="I82" s="1"/>
    </row>
    <row r="83" spans="9:9" ht="13">
      <c r="I83" s="1"/>
    </row>
    <row r="84" spans="9:9" ht="13">
      <c r="I84" s="1"/>
    </row>
    <row r="85" spans="9:9" ht="13">
      <c r="I85" s="1"/>
    </row>
    <row r="86" spans="9:9" ht="13">
      <c r="I86" s="1"/>
    </row>
    <row r="87" spans="9:9" ht="13">
      <c r="I87" s="1"/>
    </row>
    <row r="88" spans="9:9" ht="13">
      <c r="I88" s="1"/>
    </row>
    <row r="89" spans="9:9" ht="13">
      <c r="I89" s="1"/>
    </row>
    <row r="90" spans="9:9" ht="13">
      <c r="I90" s="1"/>
    </row>
    <row r="91" spans="9:9" ht="13">
      <c r="I91" s="1"/>
    </row>
    <row r="92" spans="9:9" ht="13">
      <c r="I92" s="1"/>
    </row>
    <row r="93" spans="9:9" ht="13">
      <c r="I93" s="1"/>
    </row>
    <row r="94" spans="9:9" ht="13">
      <c r="I94" s="1"/>
    </row>
    <row r="95" spans="9:9" ht="13">
      <c r="I95" s="1"/>
    </row>
    <row r="96" spans="9:9" ht="13">
      <c r="I96" s="1"/>
    </row>
    <row r="97" spans="9:9" ht="13">
      <c r="I97" s="1"/>
    </row>
    <row r="98" spans="9:9" ht="13">
      <c r="I98" s="1"/>
    </row>
    <row r="99" spans="9:9" ht="13">
      <c r="I99" s="1"/>
    </row>
    <row r="100" spans="9:9" ht="13">
      <c r="I100" s="1"/>
    </row>
    <row r="101" spans="9:9" ht="13">
      <c r="I101" s="1"/>
    </row>
    <row r="102" spans="9:9" ht="13">
      <c r="I102" s="1"/>
    </row>
    <row r="103" spans="9:9" ht="13">
      <c r="I103" s="1"/>
    </row>
    <row r="104" spans="9:9" ht="13">
      <c r="I104" s="1"/>
    </row>
    <row r="105" spans="9:9" ht="13">
      <c r="I105" s="1"/>
    </row>
    <row r="106" spans="9:9" ht="13">
      <c r="I106" s="1"/>
    </row>
    <row r="107" spans="9:9" ht="13">
      <c r="I107" s="1"/>
    </row>
    <row r="108" spans="9:9" ht="13">
      <c r="I108" s="1"/>
    </row>
    <row r="109" spans="9:9" ht="13">
      <c r="I109" s="1"/>
    </row>
    <row r="110" spans="9:9" ht="13">
      <c r="I110" s="1"/>
    </row>
    <row r="111" spans="9:9" ht="13">
      <c r="I111" s="1"/>
    </row>
    <row r="112" spans="9:9" ht="13">
      <c r="I112" s="1"/>
    </row>
    <row r="113" spans="9:9" ht="13">
      <c r="I113" s="1"/>
    </row>
    <row r="114" spans="9:9" ht="13">
      <c r="I114" s="1"/>
    </row>
    <row r="115" spans="9:9" ht="13">
      <c r="I115" s="1"/>
    </row>
    <row r="116" spans="9:9" ht="13">
      <c r="I116" s="1"/>
    </row>
    <row r="117" spans="9:9" ht="13">
      <c r="I117" s="1"/>
    </row>
    <row r="118" spans="9:9" ht="13">
      <c r="I118" s="1"/>
    </row>
    <row r="119" spans="9:9" ht="13">
      <c r="I119" s="1"/>
    </row>
    <row r="120" spans="9:9" ht="13">
      <c r="I120" s="1"/>
    </row>
    <row r="121" spans="9:9" ht="13">
      <c r="I121" s="1"/>
    </row>
    <row r="122" spans="9:9" ht="13">
      <c r="I122" s="1"/>
    </row>
    <row r="123" spans="9:9" ht="13">
      <c r="I123" s="1"/>
    </row>
    <row r="124" spans="9:9" ht="13">
      <c r="I124" s="1"/>
    </row>
    <row r="125" spans="9:9" ht="13">
      <c r="I125" s="1"/>
    </row>
    <row r="126" spans="9:9" ht="13">
      <c r="I126" s="1"/>
    </row>
    <row r="127" spans="9:9" ht="13">
      <c r="I127" s="1"/>
    </row>
    <row r="128" spans="9:9" ht="13">
      <c r="I128" s="1"/>
    </row>
    <row r="129" spans="9:9" ht="13">
      <c r="I129" s="1"/>
    </row>
    <row r="130" spans="9:9" ht="13">
      <c r="I130" s="1"/>
    </row>
    <row r="131" spans="9:9" ht="13">
      <c r="I131" s="1"/>
    </row>
    <row r="132" spans="9:9" ht="13">
      <c r="I132" s="1"/>
    </row>
    <row r="133" spans="9:9" ht="13">
      <c r="I133" s="1"/>
    </row>
    <row r="134" spans="9:9" ht="13">
      <c r="I134" s="1"/>
    </row>
    <row r="135" spans="9:9" ht="13">
      <c r="I135" s="1"/>
    </row>
    <row r="136" spans="9:9" ht="13">
      <c r="I136" s="1"/>
    </row>
    <row r="137" spans="9:9" ht="13">
      <c r="I137" s="1"/>
    </row>
    <row r="138" spans="9:9" ht="13">
      <c r="I138" s="1"/>
    </row>
    <row r="139" spans="9:9" ht="13">
      <c r="I139" s="1"/>
    </row>
    <row r="140" spans="9:9" ht="13">
      <c r="I140" s="1"/>
    </row>
    <row r="141" spans="9:9" ht="13">
      <c r="I141" s="1"/>
    </row>
    <row r="142" spans="9:9" ht="13">
      <c r="I142" s="1"/>
    </row>
    <row r="143" spans="9:9" ht="13">
      <c r="I143" s="1"/>
    </row>
    <row r="144" spans="9:9" ht="13">
      <c r="I144" s="1"/>
    </row>
    <row r="145" spans="9:9" ht="13">
      <c r="I145" s="1"/>
    </row>
    <row r="146" spans="9:9" ht="13">
      <c r="I146" s="1"/>
    </row>
    <row r="147" spans="9:9" ht="13">
      <c r="I147" s="1"/>
    </row>
    <row r="148" spans="9:9" ht="13">
      <c r="I148" s="1"/>
    </row>
    <row r="149" spans="9:9" ht="13">
      <c r="I149" s="1"/>
    </row>
    <row r="150" spans="9:9" ht="13">
      <c r="I150" s="1"/>
    </row>
    <row r="151" spans="9:9" ht="13">
      <c r="I151" s="1"/>
    </row>
    <row r="152" spans="9:9" ht="13">
      <c r="I152" s="1"/>
    </row>
    <row r="153" spans="9:9" ht="13">
      <c r="I153" s="1"/>
    </row>
    <row r="154" spans="9:9" ht="13">
      <c r="I154" s="1"/>
    </row>
    <row r="155" spans="9:9" ht="13">
      <c r="I155" s="1"/>
    </row>
    <row r="156" spans="9:9" ht="13">
      <c r="I156" s="1"/>
    </row>
    <row r="157" spans="9:9" ht="13">
      <c r="I157" s="1"/>
    </row>
    <row r="158" spans="9:9" ht="13">
      <c r="I158" s="1"/>
    </row>
    <row r="159" spans="9:9" ht="13">
      <c r="I159" s="1"/>
    </row>
    <row r="160" spans="9:9" ht="13">
      <c r="I160" s="1"/>
    </row>
    <row r="161" spans="9:9" ht="13">
      <c r="I161" s="1"/>
    </row>
    <row r="162" spans="9:9" ht="13">
      <c r="I162" s="1"/>
    </row>
    <row r="163" spans="9:9" ht="13">
      <c r="I163" s="1"/>
    </row>
    <row r="164" spans="9:9" ht="13">
      <c r="I164" s="1"/>
    </row>
    <row r="165" spans="9:9" ht="13">
      <c r="I165" s="1"/>
    </row>
    <row r="166" spans="9:9" ht="13">
      <c r="I166" s="1"/>
    </row>
    <row r="167" spans="9:9" ht="13">
      <c r="I167" s="1"/>
    </row>
    <row r="168" spans="9:9" ht="13">
      <c r="I168" s="1"/>
    </row>
    <row r="169" spans="9:9" ht="13">
      <c r="I169" s="1"/>
    </row>
    <row r="170" spans="9:9" ht="13">
      <c r="I170" s="1"/>
    </row>
    <row r="171" spans="9:9" ht="13">
      <c r="I171" s="1"/>
    </row>
    <row r="172" spans="9:9" ht="13">
      <c r="I172" s="1"/>
    </row>
    <row r="173" spans="9:9" ht="13">
      <c r="I173" s="1"/>
    </row>
    <row r="174" spans="9:9" ht="13">
      <c r="I174" s="1"/>
    </row>
    <row r="175" spans="9:9" ht="13">
      <c r="I175" s="1"/>
    </row>
    <row r="176" spans="9:9" ht="13">
      <c r="I176" s="1"/>
    </row>
    <row r="177" spans="9:9" ht="13">
      <c r="I177" s="1"/>
    </row>
    <row r="178" spans="9:9" ht="13">
      <c r="I178" s="1"/>
    </row>
    <row r="179" spans="9:9" ht="13">
      <c r="I179" s="1"/>
    </row>
    <row r="180" spans="9:9" ht="13">
      <c r="I180" s="1"/>
    </row>
    <row r="181" spans="9:9" ht="13">
      <c r="I181" s="1"/>
    </row>
    <row r="182" spans="9:9" ht="13">
      <c r="I182" s="1"/>
    </row>
    <row r="183" spans="9:9" ht="13">
      <c r="I183" s="1"/>
    </row>
    <row r="184" spans="9:9" ht="13">
      <c r="I184" s="1"/>
    </row>
    <row r="185" spans="9:9" ht="13">
      <c r="I185" s="1"/>
    </row>
    <row r="186" spans="9:9" ht="13">
      <c r="I186" s="1"/>
    </row>
    <row r="187" spans="9:9" ht="13">
      <c r="I187" s="1"/>
    </row>
    <row r="188" spans="9:9" ht="13">
      <c r="I188" s="1"/>
    </row>
    <row r="189" spans="9:9" ht="13">
      <c r="I189" s="1"/>
    </row>
    <row r="190" spans="9:9" ht="13">
      <c r="I190" s="1"/>
    </row>
    <row r="191" spans="9:9" ht="13">
      <c r="I191" s="1"/>
    </row>
    <row r="192" spans="9:9" ht="13">
      <c r="I192" s="1"/>
    </row>
    <row r="193" spans="9:9" ht="13">
      <c r="I193" s="1"/>
    </row>
    <row r="194" spans="9:9" ht="13">
      <c r="I194" s="1"/>
    </row>
    <row r="195" spans="9:9" ht="13">
      <c r="I195" s="1"/>
    </row>
    <row r="196" spans="9:9" ht="13">
      <c r="I196" s="1"/>
    </row>
    <row r="197" spans="9:9" ht="13">
      <c r="I197" s="1"/>
    </row>
    <row r="198" spans="9:9" ht="13">
      <c r="I198" s="1"/>
    </row>
    <row r="199" spans="9:9" ht="13">
      <c r="I199" s="1"/>
    </row>
    <row r="200" spans="9:9" ht="13">
      <c r="I200" s="1"/>
    </row>
    <row r="201" spans="9:9" ht="13">
      <c r="I201" s="1"/>
    </row>
    <row r="202" spans="9:9" ht="13">
      <c r="I202" s="1"/>
    </row>
    <row r="203" spans="9:9" ht="13">
      <c r="I203" s="1"/>
    </row>
    <row r="204" spans="9:9" ht="13">
      <c r="I204" s="1"/>
    </row>
    <row r="205" spans="9:9" ht="13">
      <c r="I205" s="1"/>
    </row>
    <row r="206" spans="9:9" ht="13">
      <c r="I206" s="1"/>
    </row>
    <row r="207" spans="9:9" ht="13">
      <c r="I207" s="1"/>
    </row>
    <row r="208" spans="9:9" ht="13">
      <c r="I208" s="1"/>
    </row>
    <row r="209" spans="9:9" ht="13">
      <c r="I209" s="1"/>
    </row>
    <row r="210" spans="9:9" ht="13">
      <c r="I210" s="1"/>
    </row>
    <row r="211" spans="9:9" ht="13">
      <c r="I211" s="1"/>
    </row>
    <row r="212" spans="9:9" ht="13">
      <c r="I212" s="1"/>
    </row>
    <row r="213" spans="9:9" ht="13">
      <c r="I213" s="1"/>
    </row>
    <row r="214" spans="9:9" ht="13">
      <c r="I214" s="1"/>
    </row>
    <row r="215" spans="9:9" ht="13">
      <c r="I215" s="1"/>
    </row>
    <row r="216" spans="9:9" ht="13">
      <c r="I216" s="1"/>
    </row>
    <row r="217" spans="9:9" ht="13">
      <c r="I217" s="1"/>
    </row>
    <row r="218" spans="9:9" ht="13">
      <c r="I218" s="1"/>
    </row>
    <row r="219" spans="9:9" ht="13">
      <c r="I219" s="1"/>
    </row>
    <row r="220" spans="9:9" ht="13">
      <c r="I220" s="1"/>
    </row>
    <row r="221" spans="9:9" ht="13">
      <c r="I221" s="1"/>
    </row>
    <row r="222" spans="9:9" ht="13">
      <c r="I222" s="1"/>
    </row>
    <row r="223" spans="9:9" ht="13">
      <c r="I223" s="1"/>
    </row>
    <row r="224" spans="9:9" ht="13">
      <c r="I224" s="1"/>
    </row>
    <row r="225" spans="9:9" ht="13">
      <c r="I225" s="1"/>
    </row>
    <row r="226" spans="9:9" ht="13">
      <c r="I226" s="1"/>
    </row>
    <row r="227" spans="9:9" ht="13">
      <c r="I227" s="1"/>
    </row>
    <row r="228" spans="9:9" ht="13">
      <c r="I228" s="1"/>
    </row>
    <row r="229" spans="9:9" ht="13">
      <c r="I229" s="1"/>
    </row>
    <row r="230" spans="9:9" ht="13">
      <c r="I230" s="1"/>
    </row>
    <row r="231" spans="9:9" ht="13">
      <c r="I231" s="1"/>
    </row>
    <row r="232" spans="9:9" ht="13">
      <c r="I232" s="1"/>
    </row>
    <row r="233" spans="9:9" ht="13">
      <c r="I233" s="1"/>
    </row>
    <row r="234" spans="9:9" ht="13">
      <c r="I234" s="1"/>
    </row>
    <row r="235" spans="9:9" ht="13">
      <c r="I235" s="1"/>
    </row>
    <row r="236" spans="9:9" ht="13">
      <c r="I236" s="1"/>
    </row>
    <row r="237" spans="9:9" ht="13">
      <c r="I237" s="1"/>
    </row>
    <row r="238" spans="9:9" ht="13">
      <c r="I238" s="1"/>
    </row>
    <row r="239" spans="9:9" ht="13">
      <c r="I239" s="1"/>
    </row>
    <row r="240" spans="9:9" ht="13">
      <c r="I240" s="1"/>
    </row>
    <row r="241" spans="9:9" ht="13">
      <c r="I241" s="1"/>
    </row>
    <row r="242" spans="9:9" ht="13">
      <c r="I242" s="1"/>
    </row>
    <row r="243" spans="9:9" ht="13">
      <c r="I243" s="1"/>
    </row>
    <row r="244" spans="9:9" ht="13">
      <c r="I244" s="1"/>
    </row>
    <row r="245" spans="9:9" ht="13">
      <c r="I245" s="1"/>
    </row>
    <row r="246" spans="9:9" ht="13">
      <c r="I246" s="1"/>
    </row>
    <row r="247" spans="9:9" ht="13">
      <c r="I247" s="1"/>
    </row>
    <row r="248" spans="9:9" ht="13">
      <c r="I248" s="1"/>
    </row>
    <row r="249" spans="9:9" ht="13">
      <c r="I249" s="1"/>
    </row>
    <row r="250" spans="9:9" ht="13">
      <c r="I250" s="1"/>
    </row>
    <row r="251" spans="9:9" ht="13">
      <c r="I251" s="1"/>
    </row>
    <row r="252" spans="9:9" ht="13">
      <c r="I252" s="1"/>
    </row>
    <row r="253" spans="9:9" ht="13">
      <c r="I253" s="1"/>
    </row>
    <row r="254" spans="9:9" ht="13">
      <c r="I254" s="1"/>
    </row>
    <row r="255" spans="9:9" ht="13">
      <c r="I255" s="1"/>
    </row>
    <row r="256" spans="9:9" ht="13">
      <c r="I256" s="1"/>
    </row>
    <row r="257" spans="9:9" ht="13">
      <c r="I257" s="1"/>
    </row>
    <row r="258" spans="9:9" ht="13">
      <c r="I258" s="1"/>
    </row>
    <row r="259" spans="9:9" ht="13">
      <c r="I259" s="1"/>
    </row>
    <row r="260" spans="9:9" ht="13">
      <c r="I260" s="1"/>
    </row>
    <row r="261" spans="9:9" ht="13">
      <c r="I261" s="1"/>
    </row>
    <row r="262" spans="9:9" ht="13">
      <c r="I262" s="1"/>
    </row>
    <row r="263" spans="9:9" ht="13">
      <c r="I263" s="1"/>
    </row>
    <row r="264" spans="9:9" ht="13">
      <c r="I264" s="1"/>
    </row>
    <row r="265" spans="9:9" ht="13">
      <c r="I265" s="1"/>
    </row>
    <row r="266" spans="9:9" ht="13">
      <c r="I266" s="1"/>
    </row>
    <row r="267" spans="9:9" ht="13">
      <c r="I267" s="1"/>
    </row>
    <row r="268" spans="9:9" ht="13">
      <c r="I268" s="1"/>
    </row>
    <row r="269" spans="9:9" ht="13">
      <c r="I269" s="1"/>
    </row>
    <row r="270" spans="9:9" ht="13">
      <c r="I270" s="1"/>
    </row>
    <row r="271" spans="9:9" ht="13">
      <c r="I271" s="1"/>
    </row>
    <row r="272" spans="9:9" ht="13">
      <c r="I272" s="1"/>
    </row>
    <row r="273" spans="9:9" ht="13">
      <c r="I273" s="1"/>
    </row>
    <row r="274" spans="9:9" ht="13">
      <c r="I274" s="1"/>
    </row>
    <row r="275" spans="9:9" ht="13">
      <c r="I275" s="1"/>
    </row>
    <row r="276" spans="9:9" ht="13">
      <c r="I276" s="1"/>
    </row>
    <row r="277" spans="9:9" ht="13">
      <c r="I277" s="1"/>
    </row>
    <row r="278" spans="9:9" ht="13">
      <c r="I278" s="1"/>
    </row>
    <row r="279" spans="9:9" ht="13">
      <c r="I279" s="1"/>
    </row>
    <row r="280" spans="9:9" ht="13">
      <c r="I280" s="1"/>
    </row>
    <row r="281" spans="9:9" ht="13">
      <c r="I281" s="1"/>
    </row>
    <row r="282" spans="9:9" ht="13">
      <c r="I282" s="1"/>
    </row>
    <row r="283" spans="9:9" ht="13">
      <c r="I283" s="1"/>
    </row>
    <row r="284" spans="9:9" ht="13">
      <c r="I284" s="1"/>
    </row>
    <row r="285" spans="9:9" ht="13">
      <c r="I285" s="1"/>
    </row>
    <row r="286" spans="9:9" ht="13">
      <c r="I286" s="1"/>
    </row>
    <row r="287" spans="9:9" ht="13">
      <c r="I287" s="1"/>
    </row>
    <row r="288" spans="9:9" ht="13">
      <c r="I288" s="1"/>
    </row>
    <row r="289" spans="9:9" ht="13">
      <c r="I289" s="1"/>
    </row>
    <row r="290" spans="9:9" ht="13">
      <c r="I290" s="1"/>
    </row>
    <row r="291" spans="9:9" ht="13">
      <c r="I291" s="1"/>
    </row>
    <row r="292" spans="9:9" ht="13">
      <c r="I292" s="1"/>
    </row>
    <row r="293" spans="9:9" ht="13">
      <c r="I293" s="1"/>
    </row>
    <row r="294" spans="9:9" ht="13">
      <c r="I294" s="1"/>
    </row>
    <row r="295" spans="9:9" ht="13">
      <c r="I295" s="1"/>
    </row>
    <row r="296" spans="9:9" ht="13">
      <c r="I296" s="1"/>
    </row>
    <row r="297" spans="9:9" ht="13">
      <c r="I297" s="1"/>
    </row>
    <row r="298" spans="9:9" ht="13">
      <c r="I298" s="1"/>
    </row>
    <row r="299" spans="9:9" ht="13">
      <c r="I299" s="1"/>
    </row>
    <row r="300" spans="9:9" ht="13">
      <c r="I300" s="1"/>
    </row>
    <row r="301" spans="9:9" ht="13">
      <c r="I301" s="1"/>
    </row>
    <row r="302" spans="9:9" ht="13">
      <c r="I302" s="1"/>
    </row>
    <row r="303" spans="9:9" ht="13">
      <c r="I303" s="1"/>
    </row>
    <row r="304" spans="9:9" ht="13">
      <c r="I304" s="1"/>
    </row>
    <row r="305" spans="9:9" ht="13">
      <c r="I305" s="1"/>
    </row>
    <row r="306" spans="9:9" ht="13">
      <c r="I306" s="1"/>
    </row>
    <row r="307" spans="9:9" ht="13">
      <c r="I307" s="1"/>
    </row>
    <row r="308" spans="9:9" ht="13">
      <c r="I308" s="1"/>
    </row>
    <row r="309" spans="9:9" ht="13">
      <c r="I309" s="1"/>
    </row>
    <row r="310" spans="9:9" ht="13">
      <c r="I310" s="1"/>
    </row>
    <row r="311" spans="9:9" ht="13">
      <c r="I311" s="1"/>
    </row>
    <row r="312" spans="9:9" ht="13">
      <c r="I312" s="1"/>
    </row>
    <row r="313" spans="9:9" ht="13">
      <c r="I313" s="1"/>
    </row>
    <row r="314" spans="9:9" ht="13">
      <c r="I314" s="1"/>
    </row>
    <row r="315" spans="9:9" ht="13">
      <c r="I315" s="1"/>
    </row>
    <row r="316" spans="9:9" ht="13">
      <c r="I316" s="1"/>
    </row>
    <row r="317" spans="9:9" ht="13">
      <c r="I317" s="1"/>
    </row>
    <row r="318" spans="9:9" ht="13">
      <c r="I318" s="1"/>
    </row>
    <row r="319" spans="9:9" ht="13">
      <c r="I319" s="1"/>
    </row>
    <row r="320" spans="9:9" ht="13">
      <c r="I320" s="1"/>
    </row>
    <row r="321" spans="9:9" ht="13">
      <c r="I321" s="1"/>
    </row>
    <row r="322" spans="9:9" ht="13">
      <c r="I322" s="1"/>
    </row>
    <row r="323" spans="9:9" ht="13">
      <c r="I323" s="1"/>
    </row>
    <row r="324" spans="9:9" ht="13">
      <c r="I324" s="1"/>
    </row>
    <row r="325" spans="9:9" ht="13">
      <c r="I325" s="1"/>
    </row>
    <row r="326" spans="9:9" ht="13">
      <c r="I326" s="1"/>
    </row>
    <row r="327" spans="9:9" ht="13">
      <c r="I327" s="1"/>
    </row>
    <row r="328" spans="9:9" ht="13">
      <c r="I328" s="1"/>
    </row>
    <row r="329" spans="9:9" ht="13">
      <c r="I329" s="1"/>
    </row>
    <row r="330" spans="9:9" ht="13">
      <c r="I330" s="1"/>
    </row>
    <row r="331" spans="9:9" ht="13">
      <c r="I331" s="1"/>
    </row>
    <row r="332" spans="9:9" ht="13">
      <c r="I332" s="1"/>
    </row>
    <row r="333" spans="9:9" ht="13">
      <c r="I333" s="1"/>
    </row>
    <row r="334" spans="9:9" ht="13">
      <c r="I334" s="1"/>
    </row>
    <row r="335" spans="9:9" ht="13">
      <c r="I335" s="1"/>
    </row>
    <row r="336" spans="9:9" ht="13">
      <c r="I336" s="1"/>
    </row>
    <row r="337" spans="9:9" ht="13">
      <c r="I337" s="1"/>
    </row>
    <row r="338" spans="9:9" ht="13">
      <c r="I338" s="1"/>
    </row>
    <row r="339" spans="9:9" ht="13">
      <c r="I339" s="1"/>
    </row>
    <row r="340" spans="9:9" ht="13">
      <c r="I340" s="1"/>
    </row>
    <row r="341" spans="9:9" ht="13">
      <c r="I341" s="1"/>
    </row>
    <row r="342" spans="9:9" ht="13">
      <c r="I342" s="1"/>
    </row>
    <row r="343" spans="9:9" ht="13">
      <c r="I343" s="1"/>
    </row>
    <row r="344" spans="9:9" ht="13">
      <c r="I344" s="1"/>
    </row>
    <row r="345" spans="9:9" ht="13">
      <c r="I345" s="1"/>
    </row>
    <row r="346" spans="9:9" ht="13">
      <c r="I346" s="1"/>
    </row>
    <row r="347" spans="9:9" ht="13">
      <c r="I347" s="1"/>
    </row>
    <row r="348" spans="9:9" ht="13">
      <c r="I348" s="1"/>
    </row>
    <row r="349" spans="9:9" ht="13">
      <c r="I349" s="1"/>
    </row>
    <row r="350" spans="9:9" ht="13">
      <c r="I350" s="1"/>
    </row>
    <row r="351" spans="9:9" ht="13">
      <c r="I351" s="1"/>
    </row>
    <row r="352" spans="9:9" ht="13">
      <c r="I352" s="1"/>
    </row>
    <row r="353" spans="9:9" ht="13">
      <c r="I353" s="1"/>
    </row>
    <row r="354" spans="9:9" ht="13">
      <c r="I354" s="1"/>
    </row>
    <row r="355" spans="9:9" ht="13">
      <c r="I355" s="1"/>
    </row>
    <row r="356" spans="9:9" ht="13">
      <c r="I356" s="1"/>
    </row>
    <row r="357" spans="9:9" ht="13">
      <c r="I357" s="1"/>
    </row>
    <row r="358" spans="9:9" ht="13">
      <c r="I358" s="1"/>
    </row>
    <row r="359" spans="9:9" ht="13">
      <c r="I359" s="1"/>
    </row>
    <row r="360" spans="9:9" ht="13">
      <c r="I360" s="1"/>
    </row>
    <row r="361" spans="9:9" ht="13">
      <c r="I361" s="1"/>
    </row>
    <row r="362" spans="9:9" ht="13">
      <c r="I362" s="1"/>
    </row>
    <row r="363" spans="9:9" ht="13">
      <c r="I363" s="1"/>
    </row>
    <row r="364" spans="9:9" ht="13">
      <c r="I364" s="1"/>
    </row>
    <row r="365" spans="9:9" ht="13">
      <c r="I365" s="1"/>
    </row>
    <row r="366" spans="9:9" ht="13">
      <c r="I366" s="1"/>
    </row>
    <row r="367" spans="9:9" ht="13">
      <c r="I367" s="1"/>
    </row>
    <row r="368" spans="9:9" ht="13">
      <c r="I368" s="1"/>
    </row>
    <row r="369" spans="9:9" ht="13">
      <c r="I369" s="1"/>
    </row>
    <row r="370" spans="9:9" ht="13">
      <c r="I370" s="1"/>
    </row>
    <row r="371" spans="9:9" ht="13">
      <c r="I371" s="1"/>
    </row>
    <row r="372" spans="9:9" ht="13">
      <c r="I372" s="1"/>
    </row>
    <row r="373" spans="9:9" ht="13">
      <c r="I373" s="1"/>
    </row>
    <row r="374" spans="9:9" ht="13">
      <c r="I374" s="1"/>
    </row>
    <row r="375" spans="9:9" ht="13">
      <c r="I375" s="1"/>
    </row>
    <row r="376" spans="9:9" ht="13">
      <c r="I376" s="1"/>
    </row>
    <row r="377" spans="9:9" ht="13">
      <c r="I377" s="1"/>
    </row>
    <row r="378" spans="9:9" ht="13">
      <c r="I378" s="1"/>
    </row>
    <row r="379" spans="9:9" ht="13">
      <c r="I379" s="1"/>
    </row>
    <row r="380" spans="9:9" ht="13">
      <c r="I380" s="1"/>
    </row>
    <row r="381" spans="9:9" ht="13">
      <c r="I381" s="1"/>
    </row>
    <row r="382" spans="9:9" ht="13">
      <c r="I382" s="1"/>
    </row>
    <row r="383" spans="9:9" ht="13">
      <c r="I383" s="1"/>
    </row>
    <row r="384" spans="9:9" ht="13">
      <c r="I384" s="1"/>
    </row>
    <row r="385" spans="9:9" ht="13">
      <c r="I385" s="1"/>
    </row>
    <row r="386" spans="9:9" ht="13">
      <c r="I386" s="1"/>
    </row>
    <row r="387" spans="9:9" ht="13">
      <c r="I387" s="1"/>
    </row>
    <row r="388" spans="9:9" ht="13">
      <c r="I388" s="1"/>
    </row>
    <row r="389" spans="9:9" ht="13">
      <c r="I389" s="1"/>
    </row>
    <row r="390" spans="9:9" ht="13">
      <c r="I390" s="1"/>
    </row>
    <row r="391" spans="9:9" ht="13">
      <c r="I391" s="1"/>
    </row>
    <row r="392" spans="9:9" ht="13">
      <c r="I392" s="1"/>
    </row>
    <row r="393" spans="9:9" ht="13">
      <c r="I393" s="1"/>
    </row>
    <row r="394" spans="9:9" ht="13">
      <c r="I394" s="1"/>
    </row>
    <row r="395" spans="9:9" ht="13">
      <c r="I395" s="1"/>
    </row>
    <row r="396" spans="9:9" ht="13">
      <c r="I396" s="1"/>
    </row>
    <row r="397" spans="9:9" ht="13">
      <c r="I397" s="1"/>
    </row>
    <row r="398" spans="9:9" ht="13">
      <c r="I398" s="1"/>
    </row>
    <row r="399" spans="9:9" ht="13">
      <c r="I399" s="1"/>
    </row>
    <row r="400" spans="9:9" ht="13">
      <c r="I400" s="1"/>
    </row>
    <row r="401" spans="9:9" ht="13">
      <c r="I401" s="1"/>
    </row>
    <row r="402" spans="9:9" ht="13">
      <c r="I402" s="1"/>
    </row>
    <row r="403" spans="9:9" ht="13">
      <c r="I403" s="1"/>
    </row>
    <row r="404" spans="9:9" ht="13">
      <c r="I404" s="1"/>
    </row>
    <row r="405" spans="9:9" ht="13">
      <c r="I405" s="1"/>
    </row>
    <row r="406" spans="9:9" ht="13">
      <c r="I406" s="1"/>
    </row>
    <row r="407" spans="9:9" ht="13">
      <c r="I407" s="1"/>
    </row>
    <row r="408" spans="9:9" ht="13">
      <c r="I408" s="1"/>
    </row>
    <row r="409" spans="9:9" ht="13">
      <c r="I409" s="1"/>
    </row>
    <row r="410" spans="9:9" ht="13">
      <c r="I410" s="1"/>
    </row>
    <row r="411" spans="9:9" ht="13">
      <c r="I411" s="1"/>
    </row>
    <row r="412" spans="9:9" ht="13">
      <c r="I412" s="1"/>
    </row>
    <row r="413" spans="9:9" ht="13">
      <c r="I413" s="1"/>
    </row>
    <row r="414" spans="9:9" ht="13">
      <c r="I414" s="1"/>
    </row>
    <row r="415" spans="9:9" ht="13">
      <c r="I415" s="1"/>
    </row>
    <row r="416" spans="9:9" ht="13">
      <c r="I416" s="1"/>
    </row>
    <row r="417" spans="9:9" ht="13">
      <c r="I417" s="1"/>
    </row>
    <row r="418" spans="9:9" ht="13">
      <c r="I418" s="1"/>
    </row>
    <row r="419" spans="9:9" ht="13">
      <c r="I419" s="1"/>
    </row>
    <row r="420" spans="9:9" ht="13">
      <c r="I420" s="1"/>
    </row>
    <row r="421" spans="9:9" ht="13">
      <c r="I421" s="1"/>
    </row>
    <row r="422" spans="9:9" ht="13">
      <c r="I422" s="1"/>
    </row>
    <row r="423" spans="9:9" ht="13">
      <c r="I423" s="1"/>
    </row>
    <row r="424" spans="9:9" ht="13">
      <c r="I424" s="1"/>
    </row>
    <row r="425" spans="9:9" ht="13">
      <c r="I425" s="1"/>
    </row>
    <row r="426" spans="9:9" ht="13">
      <c r="I426" s="1"/>
    </row>
    <row r="427" spans="9:9" ht="13">
      <c r="I427" s="1"/>
    </row>
    <row r="428" spans="9:9" ht="13">
      <c r="I428" s="1"/>
    </row>
    <row r="429" spans="9:9" ht="13">
      <c r="I429" s="1"/>
    </row>
    <row r="430" spans="9:9" ht="13">
      <c r="I430" s="1"/>
    </row>
    <row r="431" spans="9:9" ht="13">
      <c r="I431" s="1"/>
    </row>
    <row r="432" spans="9:9" ht="13">
      <c r="I432" s="1"/>
    </row>
    <row r="433" spans="9:9" ht="13">
      <c r="I433" s="1"/>
    </row>
    <row r="434" spans="9:9" ht="13">
      <c r="I434" s="1"/>
    </row>
    <row r="435" spans="9:9" ht="13">
      <c r="I435" s="1"/>
    </row>
    <row r="436" spans="9:9" ht="13">
      <c r="I436" s="1"/>
    </row>
    <row r="437" spans="9:9" ht="13">
      <c r="I437" s="1"/>
    </row>
    <row r="438" spans="9:9" ht="13">
      <c r="I438" s="1"/>
    </row>
    <row r="439" spans="9:9" ht="13">
      <c r="I439" s="1"/>
    </row>
    <row r="440" spans="9:9" ht="13">
      <c r="I440" s="1"/>
    </row>
    <row r="441" spans="9:9" ht="13">
      <c r="I441" s="1"/>
    </row>
    <row r="442" spans="9:9" ht="13">
      <c r="I442" s="1"/>
    </row>
    <row r="443" spans="9:9" ht="13">
      <c r="I443" s="1"/>
    </row>
    <row r="444" spans="9:9" ht="13">
      <c r="I444" s="1"/>
    </row>
    <row r="445" spans="9:9" ht="13">
      <c r="I445" s="1"/>
    </row>
    <row r="446" spans="9:9" ht="13">
      <c r="I446" s="1"/>
    </row>
    <row r="447" spans="9:9" ht="13">
      <c r="I447" s="1"/>
    </row>
    <row r="448" spans="9:9" ht="13">
      <c r="I448" s="1"/>
    </row>
    <row r="449" spans="9:9" ht="13">
      <c r="I449" s="1"/>
    </row>
    <row r="450" spans="9:9" ht="13">
      <c r="I450" s="1"/>
    </row>
    <row r="451" spans="9:9" ht="13">
      <c r="I451" s="1"/>
    </row>
    <row r="452" spans="9:9" ht="13">
      <c r="I452" s="1"/>
    </row>
    <row r="453" spans="9:9" ht="13">
      <c r="I453" s="1"/>
    </row>
    <row r="454" spans="9:9" ht="13">
      <c r="I454" s="1"/>
    </row>
    <row r="455" spans="9:9" ht="13">
      <c r="I455" s="1"/>
    </row>
    <row r="456" spans="9:9" ht="13">
      <c r="I456" s="1"/>
    </row>
    <row r="457" spans="9:9" ht="13">
      <c r="I457" s="1"/>
    </row>
    <row r="458" spans="9:9" ht="13">
      <c r="I458" s="1"/>
    </row>
    <row r="459" spans="9:9" ht="13">
      <c r="I459" s="1"/>
    </row>
    <row r="460" spans="9:9" ht="13">
      <c r="I460" s="1"/>
    </row>
    <row r="461" spans="9:9" ht="13">
      <c r="I461" s="1"/>
    </row>
    <row r="462" spans="9:9" ht="13">
      <c r="I462" s="1"/>
    </row>
    <row r="463" spans="9:9" ht="13">
      <c r="I463" s="1"/>
    </row>
    <row r="464" spans="9:9" ht="13">
      <c r="I464" s="1"/>
    </row>
    <row r="465" spans="9:9" ht="13">
      <c r="I465" s="1"/>
    </row>
    <row r="466" spans="9:9" ht="13">
      <c r="I466" s="1"/>
    </row>
    <row r="467" spans="9:9" ht="13">
      <c r="I467" s="1"/>
    </row>
    <row r="468" spans="9:9" ht="13">
      <c r="I468" s="1"/>
    </row>
    <row r="469" spans="9:9" ht="13">
      <c r="I469" s="1"/>
    </row>
    <row r="470" spans="9:9" ht="13">
      <c r="I470" s="1"/>
    </row>
    <row r="471" spans="9:9" ht="13">
      <c r="I471" s="1"/>
    </row>
    <row r="472" spans="9:9" ht="13">
      <c r="I472" s="1"/>
    </row>
    <row r="473" spans="9:9" ht="13">
      <c r="I473" s="1"/>
    </row>
    <row r="474" spans="9:9" ht="13">
      <c r="I474" s="1"/>
    </row>
    <row r="475" spans="9:9" ht="13">
      <c r="I475" s="1"/>
    </row>
    <row r="476" spans="9:9" ht="13">
      <c r="I476" s="1"/>
    </row>
    <row r="477" spans="9:9" ht="13">
      <c r="I477" s="1"/>
    </row>
    <row r="478" spans="9:9" ht="13">
      <c r="I478" s="1"/>
    </row>
    <row r="479" spans="9:9" ht="13">
      <c r="I479" s="1"/>
    </row>
    <row r="480" spans="9:9" ht="13">
      <c r="I480" s="1"/>
    </row>
    <row r="481" spans="9:9" ht="13">
      <c r="I481" s="1"/>
    </row>
    <row r="482" spans="9:9" ht="13">
      <c r="I482" s="1"/>
    </row>
    <row r="483" spans="9:9" ht="13">
      <c r="I483" s="1"/>
    </row>
    <row r="484" spans="9:9" ht="13">
      <c r="I484" s="1"/>
    </row>
    <row r="485" spans="9:9" ht="13">
      <c r="I485" s="1"/>
    </row>
    <row r="486" spans="9:9" ht="13">
      <c r="I486" s="1"/>
    </row>
    <row r="487" spans="9:9" ht="13">
      <c r="I487" s="1"/>
    </row>
    <row r="488" spans="9:9" ht="13">
      <c r="I488" s="1"/>
    </row>
    <row r="489" spans="9:9" ht="13">
      <c r="I489" s="1"/>
    </row>
    <row r="490" spans="9:9" ht="13">
      <c r="I490" s="1"/>
    </row>
    <row r="491" spans="9:9" ht="13">
      <c r="I491" s="1"/>
    </row>
    <row r="492" spans="9:9" ht="13">
      <c r="I492" s="1"/>
    </row>
    <row r="493" spans="9:9" ht="13">
      <c r="I493" s="1"/>
    </row>
    <row r="494" spans="9:9" ht="13">
      <c r="I494" s="1"/>
    </row>
    <row r="495" spans="9:9" ht="13">
      <c r="I495" s="1"/>
    </row>
    <row r="496" spans="9:9" ht="13">
      <c r="I496" s="1"/>
    </row>
    <row r="497" spans="9:9" ht="13">
      <c r="I497" s="1"/>
    </row>
    <row r="498" spans="9:9" ht="13">
      <c r="I498" s="1"/>
    </row>
    <row r="499" spans="9:9" ht="13">
      <c r="I499" s="1"/>
    </row>
    <row r="500" spans="9:9" ht="13">
      <c r="I500" s="1"/>
    </row>
    <row r="501" spans="9:9" ht="13">
      <c r="I501" s="1"/>
    </row>
    <row r="502" spans="9:9" ht="13">
      <c r="I502" s="1"/>
    </row>
    <row r="503" spans="9:9" ht="13">
      <c r="I503" s="1"/>
    </row>
    <row r="504" spans="9:9" ht="13">
      <c r="I504" s="1"/>
    </row>
    <row r="505" spans="9:9" ht="13">
      <c r="I505" s="1"/>
    </row>
    <row r="506" spans="9:9" ht="13">
      <c r="I506" s="1"/>
    </row>
    <row r="507" spans="9:9" ht="13">
      <c r="I507" s="1"/>
    </row>
    <row r="508" spans="9:9" ht="13">
      <c r="I508" s="1"/>
    </row>
    <row r="509" spans="9:9" ht="13">
      <c r="I509" s="1"/>
    </row>
    <row r="510" spans="9:9" ht="13">
      <c r="I510" s="1"/>
    </row>
    <row r="511" spans="9:9" ht="13">
      <c r="I511" s="1"/>
    </row>
    <row r="512" spans="9:9" ht="13">
      <c r="I512" s="1"/>
    </row>
    <row r="513" spans="9:9" ht="13">
      <c r="I513" s="1"/>
    </row>
    <row r="514" spans="9:9" ht="13">
      <c r="I514" s="1"/>
    </row>
    <row r="515" spans="9:9" ht="13">
      <c r="I515" s="1"/>
    </row>
    <row r="516" spans="9:9" ht="13">
      <c r="I516" s="1"/>
    </row>
    <row r="517" spans="9:9" ht="13">
      <c r="I517" s="1"/>
    </row>
    <row r="518" spans="9:9" ht="13">
      <c r="I518" s="1"/>
    </row>
    <row r="519" spans="9:9" ht="13">
      <c r="I519" s="1"/>
    </row>
    <row r="520" spans="9:9" ht="13">
      <c r="I520" s="1"/>
    </row>
    <row r="521" spans="9:9" ht="13">
      <c r="I521" s="1"/>
    </row>
    <row r="522" spans="9:9" ht="13">
      <c r="I522" s="1"/>
    </row>
    <row r="523" spans="9:9" ht="13">
      <c r="I523" s="1"/>
    </row>
    <row r="524" spans="9:9" ht="13">
      <c r="I524" s="1"/>
    </row>
    <row r="525" spans="9:9" ht="13">
      <c r="I525" s="1"/>
    </row>
    <row r="526" spans="9:9" ht="13">
      <c r="I526" s="1"/>
    </row>
    <row r="527" spans="9:9" ht="13">
      <c r="I527" s="1"/>
    </row>
    <row r="528" spans="9:9" ht="13">
      <c r="I528" s="1"/>
    </row>
    <row r="529" spans="9:9" ht="13">
      <c r="I529" s="1"/>
    </row>
    <row r="530" spans="9:9" ht="13">
      <c r="I530" s="1"/>
    </row>
    <row r="531" spans="9:9" ht="13">
      <c r="I531" s="1"/>
    </row>
    <row r="532" spans="9:9" ht="13">
      <c r="I532" s="1"/>
    </row>
    <row r="533" spans="9:9" ht="13">
      <c r="I533" s="1"/>
    </row>
    <row r="534" spans="9:9" ht="13">
      <c r="I534" s="1"/>
    </row>
    <row r="535" spans="9:9" ht="13">
      <c r="I535" s="1"/>
    </row>
    <row r="536" spans="9:9" ht="13">
      <c r="I536" s="1"/>
    </row>
    <row r="537" spans="9:9" ht="13">
      <c r="I537" s="1"/>
    </row>
    <row r="538" spans="9:9" ht="13">
      <c r="I538" s="1"/>
    </row>
    <row r="539" spans="9:9" ht="13">
      <c r="I539" s="1"/>
    </row>
    <row r="540" spans="9:9" ht="13">
      <c r="I540" s="1"/>
    </row>
    <row r="541" spans="9:9" ht="13">
      <c r="I541" s="1"/>
    </row>
    <row r="542" spans="9:9" ht="13">
      <c r="I542" s="1"/>
    </row>
    <row r="543" spans="9:9" ht="13">
      <c r="I543" s="1"/>
    </row>
    <row r="544" spans="9:9" ht="13">
      <c r="I544" s="1"/>
    </row>
    <row r="545" spans="9:9" ht="13">
      <c r="I545" s="1"/>
    </row>
    <row r="546" spans="9:9" ht="13">
      <c r="I546" s="1"/>
    </row>
    <row r="547" spans="9:9" ht="13">
      <c r="I547" s="1"/>
    </row>
    <row r="548" spans="9:9" ht="13">
      <c r="I548" s="1"/>
    </row>
    <row r="549" spans="9:9" ht="13">
      <c r="I549" s="1"/>
    </row>
    <row r="550" spans="9:9" ht="13">
      <c r="I550" s="1"/>
    </row>
    <row r="551" spans="9:9" ht="13">
      <c r="I551" s="1"/>
    </row>
    <row r="552" spans="9:9" ht="13">
      <c r="I552" s="1"/>
    </row>
    <row r="553" spans="9:9" ht="13">
      <c r="I553" s="1"/>
    </row>
    <row r="554" spans="9:9" ht="13">
      <c r="I554" s="1"/>
    </row>
    <row r="555" spans="9:9" ht="13">
      <c r="I555" s="1"/>
    </row>
    <row r="556" spans="9:9" ht="13">
      <c r="I556" s="1"/>
    </row>
    <row r="557" spans="9:9" ht="13">
      <c r="I557" s="1"/>
    </row>
    <row r="558" spans="9:9" ht="13">
      <c r="I558" s="1"/>
    </row>
    <row r="559" spans="9:9" ht="13">
      <c r="I559" s="1"/>
    </row>
    <row r="560" spans="9:9" ht="13">
      <c r="I560" s="1"/>
    </row>
    <row r="561" spans="9:9" ht="13">
      <c r="I561" s="1"/>
    </row>
    <row r="562" spans="9:9" ht="13">
      <c r="I562" s="1"/>
    </row>
    <row r="563" spans="9:9" ht="13">
      <c r="I563" s="1"/>
    </row>
    <row r="564" spans="9:9" ht="13">
      <c r="I564" s="1"/>
    </row>
    <row r="565" spans="9:9" ht="13">
      <c r="I565" s="1"/>
    </row>
    <row r="566" spans="9:9" ht="13">
      <c r="I566" s="1"/>
    </row>
    <row r="567" spans="9:9" ht="13">
      <c r="I567" s="1"/>
    </row>
    <row r="568" spans="9:9" ht="13">
      <c r="I568" s="1"/>
    </row>
    <row r="569" spans="9:9" ht="13">
      <c r="I569" s="1"/>
    </row>
    <row r="570" spans="9:9" ht="13">
      <c r="I570" s="1"/>
    </row>
    <row r="571" spans="9:9" ht="13">
      <c r="I571" s="1"/>
    </row>
    <row r="572" spans="9:9" ht="13">
      <c r="I572" s="1"/>
    </row>
    <row r="573" spans="9:9" ht="13">
      <c r="I573" s="1"/>
    </row>
    <row r="574" spans="9:9" ht="13">
      <c r="I574" s="1"/>
    </row>
    <row r="575" spans="9:9" ht="13">
      <c r="I575" s="1"/>
    </row>
    <row r="576" spans="9:9" ht="13">
      <c r="I576" s="1"/>
    </row>
    <row r="577" spans="9:9" ht="13">
      <c r="I577" s="1"/>
    </row>
    <row r="578" spans="9:9" ht="13">
      <c r="I578" s="1"/>
    </row>
    <row r="579" spans="9:9" ht="13">
      <c r="I579" s="1"/>
    </row>
    <row r="580" spans="9:9" ht="13">
      <c r="I580" s="1"/>
    </row>
    <row r="581" spans="9:9" ht="13">
      <c r="I581" s="1"/>
    </row>
    <row r="582" spans="9:9" ht="13">
      <c r="I582" s="1"/>
    </row>
    <row r="583" spans="9:9" ht="13">
      <c r="I583" s="1"/>
    </row>
    <row r="584" spans="9:9" ht="13">
      <c r="I584" s="1"/>
    </row>
    <row r="585" spans="9:9" ht="13">
      <c r="I585" s="1"/>
    </row>
    <row r="586" spans="9:9" ht="13">
      <c r="I586" s="1"/>
    </row>
    <row r="587" spans="9:9" ht="13">
      <c r="I587" s="1"/>
    </row>
    <row r="588" spans="9:9" ht="13">
      <c r="I588" s="1"/>
    </row>
    <row r="589" spans="9:9" ht="13">
      <c r="I589" s="1"/>
    </row>
    <row r="590" spans="9:9" ht="13">
      <c r="I590" s="1"/>
    </row>
    <row r="591" spans="9:9" ht="13">
      <c r="I591" s="1"/>
    </row>
    <row r="592" spans="9:9" ht="13">
      <c r="I592" s="1"/>
    </row>
    <row r="593" spans="9:9" ht="13">
      <c r="I593" s="1"/>
    </row>
    <row r="594" spans="9:9" ht="13">
      <c r="I594" s="1"/>
    </row>
    <row r="595" spans="9:9" ht="13">
      <c r="I595" s="1"/>
    </row>
    <row r="596" spans="9:9" ht="13">
      <c r="I596" s="1"/>
    </row>
    <row r="597" spans="9:9" ht="13">
      <c r="I597" s="1"/>
    </row>
    <row r="598" spans="9:9" ht="13">
      <c r="I598" s="1"/>
    </row>
    <row r="599" spans="9:9" ht="13">
      <c r="I599" s="1"/>
    </row>
    <row r="600" spans="9:9" ht="13">
      <c r="I600" s="1"/>
    </row>
    <row r="601" spans="9:9" ht="13">
      <c r="I601" s="1"/>
    </row>
    <row r="602" spans="9:9" ht="13">
      <c r="I602" s="1"/>
    </row>
    <row r="603" spans="9:9" ht="13">
      <c r="I603" s="1"/>
    </row>
    <row r="604" spans="9:9" ht="13">
      <c r="I604" s="1"/>
    </row>
    <row r="605" spans="9:9" ht="13">
      <c r="I605" s="1"/>
    </row>
    <row r="606" spans="9:9" ht="13">
      <c r="I606" s="1"/>
    </row>
    <row r="607" spans="9:9" ht="13">
      <c r="I607" s="1"/>
    </row>
    <row r="608" spans="9:9" ht="13">
      <c r="I608" s="1"/>
    </row>
    <row r="609" spans="9:9" ht="13">
      <c r="I609" s="1"/>
    </row>
    <row r="610" spans="9:9" ht="13">
      <c r="I610" s="1"/>
    </row>
    <row r="611" spans="9:9" ht="13">
      <c r="I611" s="1"/>
    </row>
    <row r="612" spans="9:9" ht="13">
      <c r="I612" s="1"/>
    </row>
    <row r="613" spans="9:9" ht="13">
      <c r="I613" s="1"/>
    </row>
    <row r="614" spans="9:9" ht="13">
      <c r="I614" s="1"/>
    </row>
    <row r="615" spans="9:9" ht="13">
      <c r="I615" s="1"/>
    </row>
    <row r="616" spans="9:9" ht="13">
      <c r="I616" s="1"/>
    </row>
    <row r="617" spans="9:9" ht="13">
      <c r="I617" s="1"/>
    </row>
    <row r="618" spans="9:9" ht="13">
      <c r="I618" s="1"/>
    </row>
    <row r="619" spans="9:9" ht="13">
      <c r="I619" s="1"/>
    </row>
    <row r="620" spans="9:9" ht="13">
      <c r="I620" s="1"/>
    </row>
    <row r="621" spans="9:9" ht="13">
      <c r="I621" s="1"/>
    </row>
    <row r="622" spans="9:9" ht="13">
      <c r="I622" s="1"/>
    </row>
    <row r="623" spans="9:9" ht="13">
      <c r="I623" s="1"/>
    </row>
    <row r="624" spans="9:9" ht="13">
      <c r="I624" s="1"/>
    </row>
    <row r="625" spans="9:9" ht="13">
      <c r="I625" s="1"/>
    </row>
    <row r="626" spans="9:9" ht="13">
      <c r="I626" s="1"/>
    </row>
    <row r="627" spans="9:9" ht="13">
      <c r="I627" s="1"/>
    </row>
    <row r="628" spans="9:9" ht="13">
      <c r="I628" s="1"/>
    </row>
    <row r="629" spans="9:9" ht="13">
      <c r="I629" s="1"/>
    </row>
    <row r="630" spans="9:9" ht="13">
      <c r="I630" s="1"/>
    </row>
    <row r="631" spans="9:9" ht="13">
      <c r="I631" s="1"/>
    </row>
    <row r="632" spans="9:9" ht="13">
      <c r="I632" s="1"/>
    </row>
    <row r="633" spans="9:9" ht="13">
      <c r="I633" s="1"/>
    </row>
    <row r="634" spans="9:9" ht="13">
      <c r="I634" s="1"/>
    </row>
    <row r="635" spans="9:9" ht="13">
      <c r="I635" s="1"/>
    </row>
    <row r="636" spans="9:9" ht="13">
      <c r="I636" s="1"/>
    </row>
    <row r="637" spans="9:9" ht="13">
      <c r="I637" s="1"/>
    </row>
    <row r="638" spans="9:9" ht="13">
      <c r="I638" s="1"/>
    </row>
    <row r="639" spans="9:9" ht="13">
      <c r="I639" s="1"/>
    </row>
    <row r="640" spans="9:9" ht="13">
      <c r="I640" s="1"/>
    </row>
    <row r="641" spans="9:9" ht="13">
      <c r="I641" s="1"/>
    </row>
    <row r="642" spans="9:9" ht="13">
      <c r="I642" s="1"/>
    </row>
    <row r="643" spans="9:9" ht="13">
      <c r="I643" s="1"/>
    </row>
    <row r="644" spans="9:9" ht="13">
      <c r="I644" s="1"/>
    </row>
    <row r="645" spans="9:9" ht="13">
      <c r="I645" s="1"/>
    </row>
    <row r="646" spans="9:9" ht="13">
      <c r="I646" s="1"/>
    </row>
    <row r="647" spans="9:9" ht="13">
      <c r="I647" s="1"/>
    </row>
    <row r="648" spans="9:9" ht="13">
      <c r="I648" s="1"/>
    </row>
    <row r="649" spans="9:9" ht="13">
      <c r="I649" s="1"/>
    </row>
    <row r="650" spans="9:9" ht="13">
      <c r="I650" s="1"/>
    </row>
    <row r="651" spans="9:9" ht="13">
      <c r="I651" s="1"/>
    </row>
    <row r="652" spans="9:9" ht="13">
      <c r="I652" s="1"/>
    </row>
    <row r="653" spans="9:9" ht="13">
      <c r="I653" s="1"/>
    </row>
    <row r="654" spans="9:9" ht="13">
      <c r="I654" s="1"/>
    </row>
    <row r="655" spans="9:9" ht="13">
      <c r="I655" s="1"/>
    </row>
    <row r="656" spans="9:9" ht="13">
      <c r="I656" s="1"/>
    </row>
    <row r="657" spans="9:9" ht="13">
      <c r="I657" s="1"/>
    </row>
    <row r="658" spans="9:9" ht="13">
      <c r="I658" s="1"/>
    </row>
    <row r="659" spans="9:9" ht="13">
      <c r="I659" s="1"/>
    </row>
    <row r="660" spans="9:9" ht="13">
      <c r="I660" s="1"/>
    </row>
    <row r="661" spans="9:9" ht="13">
      <c r="I661" s="1"/>
    </row>
    <row r="662" spans="9:9" ht="13">
      <c r="I662" s="1"/>
    </row>
    <row r="663" spans="9:9" ht="13">
      <c r="I663" s="1"/>
    </row>
    <row r="664" spans="9:9" ht="13">
      <c r="I664" s="1"/>
    </row>
    <row r="665" spans="9:9" ht="13">
      <c r="I665" s="1"/>
    </row>
    <row r="666" spans="9:9" ht="13">
      <c r="I666" s="1"/>
    </row>
    <row r="667" spans="9:9" ht="13">
      <c r="I667" s="1"/>
    </row>
    <row r="668" spans="9:9" ht="13">
      <c r="I668" s="1"/>
    </row>
    <row r="669" spans="9:9" ht="13">
      <c r="I669" s="1"/>
    </row>
    <row r="670" spans="9:9" ht="13">
      <c r="I670" s="1"/>
    </row>
    <row r="671" spans="9:9" ht="13">
      <c r="I671" s="1"/>
    </row>
    <row r="672" spans="9:9" ht="13">
      <c r="I672" s="1"/>
    </row>
    <row r="673" spans="9:9" ht="13">
      <c r="I673" s="1"/>
    </row>
    <row r="674" spans="9:9" ht="13">
      <c r="I674" s="1"/>
    </row>
    <row r="675" spans="9:9" ht="13">
      <c r="I675" s="1"/>
    </row>
    <row r="676" spans="9:9" ht="13">
      <c r="I676" s="1"/>
    </row>
    <row r="677" spans="9:9" ht="13">
      <c r="I677" s="1"/>
    </row>
    <row r="678" spans="9:9" ht="13">
      <c r="I678" s="1"/>
    </row>
    <row r="679" spans="9:9" ht="13">
      <c r="I679" s="1"/>
    </row>
    <row r="680" spans="9:9" ht="13">
      <c r="I680" s="1"/>
    </row>
    <row r="681" spans="9:9" ht="13">
      <c r="I681" s="1"/>
    </row>
    <row r="682" spans="9:9" ht="13">
      <c r="I682" s="1"/>
    </row>
    <row r="683" spans="9:9" ht="13">
      <c r="I683" s="1"/>
    </row>
    <row r="684" spans="9:9" ht="13">
      <c r="I684" s="1"/>
    </row>
    <row r="685" spans="9:9" ht="13">
      <c r="I685" s="1"/>
    </row>
    <row r="686" spans="9:9" ht="13">
      <c r="I686" s="1"/>
    </row>
    <row r="687" spans="9:9" ht="13">
      <c r="I687" s="1"/>
    </row>
    <row r="688" spans="9:9" ht="13">
      <c r="I688" s="1"/>
    </row>
    <row r="689" spans="9:9" ht="13">
      <c r="I689" s="1"/>
    </row>
    <row r="690" spans="9:9" ht="13">
      <c r="I690" s="1"/>
    </row>
    <row r="691" spans="9:9" ht="13">
      <c r="I691" s="1"/>
    </row>
    <row r="692" spans="9:9" ht="13">
      <c r="I692" s="1"/>
    </row>
    <row r="693" spans="9:9" ht="13">
      <c r="I693" s="1"/>
    </row>
    <row r="694" spans="9:9" ht="13">
      <c r="I694" s="1"/>
    </row>
    <row r="695" spans="9:9" ht="13">
      <c r="I695" s="1"/>
    </row>
    <row r="696" spans="9:9" ht="13">
      <c r="I696" s="1"/>
    </row>
    <row r="697" spans="9:9" ht="13">
      <c r="I697" s="1"/>
    </row>
    <row r="698" spans="9:9" ht="13">
      <c r="I698" s="1"/>
    </row>
    <row r="699" spans="9:9" ht="13">
      <c r="I699" s="1"/>
    </row>
    <row r="700" spans="9:9" ht="13">
      <c r="I700" s="1"/>
    </row>
    <row r="701" spans="9:9" ht="13">
      <c r="I701" s="1"/>
    </row>
    <row r="702" spans="9:9" ht="13">
      <c r="I702" s="1"/>
    </row>
    <row r="703" spans="9:9" ht="13">
      <c r="I703" s="1"/>
    </row>
    <row r="704" spans="9:9" ht="13">
      <c r="I704" s="1"/>
    </row>
    <row r="705" spans="9:9" ht="13">
      <c r="I705" s="1"/>
    </row>
    <row r="706" spans="9:9" ht="13">
      <c r="I706" s="1"/>
    </row>
    <row r="707" spans="9:9" ht="13">
      <c r="I707" s="1"/>
    </row>
    <row r="708" spans="9:9" ht="13">
      <c r="I708" s="1"/>
    </row>
    <row r="709" spans="9:9" ht="13">
      <c r="I709" s="1"/>
    </row>
    <row r="710" spans="9:9" ht="13">
      <c r="I710" s="1"/>
    </row>
    <row r="711" spans="9:9" ht="13">
      <c r="I711" s="1"/>
    </row>
    <row r="712" spans="9:9" ht="13">
      <c r="I712" s="1"/>
    </row>
    <row r="713" spans="9:9" ht="13">
      <c r="I713" s="1"/>
    </row>
    <row r="714" spans="9:9" ht="13">
      <c r="I714" s="1"/>
    </row>
    <row r="715" spans="9:9" ht="13">
      <c r="I715" s="1"/>
    </row>
    <row r="716" spans="9:9" ht="13">
      <c r="I716" s="1"/>
    </row>
    <row r="717" spans="9:9" ht="13">
      <c r="I717" s="1"/>
    </row>
    <row r="718" spans="9:9" ht="13">
      <c r="I718" s="1"/>
    </row>
    <row r="719" spans="9:9" ht="13">
      <c r="I719" s="1"/>
    </row>
    <row r="720" spans="9:9" ht="13">
      <c r="I720" s="1"/>
    </row>
    <row r="721" spans="9:9" ht="13">
      <c r="I721" s="1"/>
    </row>
    <row r="722" spans="9:9" ht="13">
      <c r="I722" s="1"/>
    </row>
    <row r="723" spans="9:9" ht="13">
      <c r="I723" s="1"/>
    </row>
    <row r="724" spans="9:9" ht="13">
      <c r="I724" s="1"/>
    </row>
    <row r="725" spans="9:9" ht="13">
      <c r="I725" s="1"/>
    </row>
    <row r="726" spans="9:9" ht="13">
      <c r="I726" s="1"/>
    </row>
    <row r="727" spans="9:9" ht="13">
      <c r="I727" s="1"/>
    </row>
    <row r="728" spans="9:9" ht="13">
      <c r="I728" s="1"/>
    </row>
    <row r="729" spans="9:9" ht="13">
      <c r="I729" s="1"/>
    </row>
    <row r="730" spans="9:9" ht="13">
      <c r="I730" s="1"/>
    </row>
    <row r="731" spans="9:9" ht="13">
      <c r="I731" s="1"/>
    </row>
    <row r="732" spans="9:9" ht="13">
      <c r="I732" s="1"/>
    </row>
    <row r="733" spans="9:9" ht="13">
      <c r="I733" s="1"/>
    </row>
    <row r="734" spans="9:9" ht="13">
      <c r="I734" s="1"/>
    </row>
    <row r="735" spans="9:9" ht="13">
      <c r="I735" s="1"/>
    </row>
    <row r="736" spans="9:9" ht="13">
      <c r="I736" s="1"/>
    </row>
    <row r="737" spans="9:9" ht="13">
      <c r="I737" s="1"/>
    </row>
    <row r="738" spans="9:9" ht="13">
      <c r="I738" s="1"/>
    </row>
    <row r="739" spans="9:9" ht="13">
      <c r="I739" s="1"/>
    </row>
    <row r="740" spans="9:9" ht="13">
      <c r="I740" s="1"/>
    </row>
    <row r="741" spans="9:9" ht="13">
      <c r="I741" s="1"/>
    </row>
    <row r="742" spans="9:9" ht="13">
      <c r="I742" s="1"/>
    </row>
    <row r="743" spans="9:9" ht="13">
      <c r="I743" s="1"/>
    </row>
    <row r="744" spans="9:9" ht="13">
      <c r="I744" s="1"/>
    </row>
    <row r="745" spans="9:9" ht="13">
      <c r="I745" s="1"/>
    </row>
    <row r="746" spans="9:9" ht="13">
      <c r="I746" s="1"/>
    </row>
    <row r="747" spans="9:9" ht="13">
      <c r="I747" s="1"/>
    </row>
    <row r="748" spans="9:9" ht="13">
      <c r="I748" s="1"/>
    </row>
    <row r="749" spans="9:9" ht="13">
      <c r="I749" s="1"/>
    </row>
    <row r="750" spans="9:9" ht="13">
      <c r="I750" s="1"/>
    </row>
    <row r="751" spans="9:9" ht="13">
      <c r="I751" s="1"/>
    </row>
    <row r="752" spans="9:9" ht="13">
      <c r="I752" s="1"/>
    </row>
    <row r="753" spans="9:9" ht="13">
      <c r="I753" s="1"/>
    </row>
    <row r="754" spans="9:9" ht="13">
      <c r="I754" s="1"/>
    </row>
    <row r="755" spans="9:9" ht="13">
      <c r="I755" s="1"/>
    </row>
    <row r="756" spans="9:9" ht="13">
      <c r="I756" s="1"/>
    </row>
    <row r="757" spans="9:9" ht="13">
      <c r="I757" s="1"/>
    </row>
    <row r="758" spans="9:9" ht="13">
      <c r="I758" s="1"/>
    </row>
    <row r="759" spans="9:9" ht="13">
      <c r="I759" s="1"/>
    </row>
    <row r="760" spans="9:9" ht="13">
      <c r="I760" s="1"/>
    </row>
    <row r="761" spans="9:9" ht="13">
      <c r="I761" s="1"/>
    </row>
    <row r="762" spans="9:9" ht="13">
      <c r="I762" s="1"/>
    </row>
    <row r="763" spans="9:9" ht="13">
      <c r="I763" s="1"/>
    </row>
    <row r="764" spans="9:9" ht="13">
      <c r="I764" s="1"/>
    </row>
    <row r="765" spans="9:9" ht="13">
      <c r="I765" s="1"/>
    </row>
    <row r="766" spans="9:9" ht="13">
      <c r="I766" s="1"/>
    </row>
    <row r="767" spans="9:9" ht="13">
      <c r="I767" s="1"/>
    </row>
    <row r="768" spans="9:9" ht="13">
      <c r="I768" s="1"/>
    </row>
    <row r="769" spans="9:9" ht="13">
      <c r="I769" s="1"/>
    </row>
    <row r="770" spans="9:9" ht="13">
      <c r="I770" s="1"/>
    </row>
    <row r="771" spans="9:9" ht="13">
      <c r="I771" s="1"/>
    </row>
    <row r="772" spans="9:9" ht="13">
      <c r="I772" s="1"/>
    </row>
    <row r="773" spans="9:9" ht="13">
      <c r="I773" s="1"/>
    </row>
    <row r="774" spans="9:9" ht="13">
      <c r="I774" s="1"/>
    </row>
    <row r="775" spans="9:9" ht="13">
      <c r="I775" s="1"/>
    </row>
    <row r="776" spans="9:9" ht="13">
      <c r="I776" s="1"/>
    </row>
    <row r="777" spans="9:9" ht="13">
      <c r="I777" s="1"/>
    </row>
    <row r="778" spans="9:9" ht="13">
      <c r="I778" s="1"/>
    </row>
    <row r="779" spans="9:9" ht="13">
      <c r="I779" s="1"/>
    </row>
    <row r="780" spans="9:9" ht="13">
      <c r="I780" s="1"/>
    </row>
    <row r="781" spans="9:9" ht="13">
      <c r="I781" s="1"/>
    </row>
    <row r="782" spans="9:9" ht="13">
      <c r="I782" s="1"/>
    </row>
    <row r="783" spans="9:9" ht="13">
      <c r="I783" s="1"/>
    </row>
    <row r="784" spans="9:9" ht="13">
      <c r="I784" s="1"/>
    </row>
    <row r="785" spans="9:9" ht="13">
      <c r="I785" s="1"/>
    </row>
    <row r="786" spans="9:9" ht="13">
      <c r="I786" s="1"/>
    </row>
    <row r="787" spans="9:9" ht="13">
      <c r="I787" s="1"/>
    </row>
    <row r="788" spans="9:9" ht="13">
      <c r="I788" s="1"/>
    </row>
    <row r="789" spans="9:9" ht="13">
      <c r="I789" s="1"/>
    </row>
    <row r="790" spans="9:9" ht="13">
      <c r="I790" s="1"/>
    </row>
    <row r="791" spans="9:9" ht="13">
      <c r="I791" s="1"/>
    </row>
    <row r="792" spans="9:9" ht="13">
      <c r="I792" s="1"/>
    </row>
    <row r="793" spans="9:9" ht="13">
      <c r="I793" s="1"/>
    </row>
    <row r="794" spans="9:9" ht="13">
      <c r="I794" s="1"/>
    </row>
    <row r="795" spans="9:9" ht="13">
      <c r="I795" s="1"/>
    </row>
    <row r="796" spans="9:9" ht="13">
      <c r="I796" s="1"/>
    </row>
    <row r="797" spans="9:9" ht="13">
      <c r="I797" s="1"/>
    </row>
    <row r="798" spans="9:9" ht="13">
      <c r="I798" s="1"/>
    </row>
    <row r="799" spans="9:9" ht="13">
      <c r="I799" s="1"/>
    </row>
    <row r="800" spans="9:9" ht="13">
      <c r="I800" s="1"/>
    </row>
    <row r="801" spans="9:9" ht="13">
      <c r="I801" s="1"/>
    </row>
    <row r="802" spans="9:9" ht="13">
      <c r="I802" s="1"/>
    </row>
    <row r="803" spans="9:9" ht="13">
      <c r="I803" s="1"/>
    </row>
    <row r="804" spans="9:9" ht="13">
      <c r="I804" s="1"/>
    </row>
    <row r="805" spans="9:9" ht="13">
      <c r="I805" s="1"/>
    </row>
    <row r="806" spans="9:9" ht="13">
      <c r="I806" s="1"/>
    </row>
    <row r="807" spans="9:9" ht="13">
      <c r="I807" s="1"/>
    </row>
    <row r="808" spans="9:9" ht="13">
      <c r="I808" s="1"/>
    </row>
    <row r="809" spans="9:9" ht="13">
      <c r="I809" s="1"/>
    </row>
    <row r="810" spans="9:9" ht="13">
      <c r="I810" s="1"/>
    </row>
    <row r="811" spans="9:9" ht="13">
      <c r="I811" s="1"/>
    </row>
    <row r="812" spans="9:9" ht="13">
      <c r="I812" s="1"/>
    </row>
    <row r="813" spans="9:9" ht="13">
      <c r="I813" s="1"/>
    </row>
    <row r="814" spans="9:9" ht="13">
      <c r="I814" s="1"/>
    </row>
    <row r="815" spans="9:9" ht="13">
      <c r="I815" s="1"/>
    </row>
    <row r="816" spans="9:9" ht="13">
      <c r="I816" s="1"/>
    </row>
    <row r="817" spans="9:9" ht="13">
      <c r="I817" s="1"/>
    </row>
    <row r="818" spans="9:9" ht="13">
      <c r="I818" s="1"/>
    </row>
    <row r="819" spans="9:9" ht="13">
      <c r="I819" s="1"/>
    </row>
    <row r="820" spans="9:9" ht="13">
      <c r="I820" s="1"/>
    </row>
    <row r="821" spans="9:9" ht="13">
      <c r="I821" s="1"/>
    </row>
    <row r="822" spans="9:9" ht="13">
      <c r="I822" s="1"/>
    </row>
    <row r="823" spans="9:9" ht="13">
      <c r="I823" s="1"/>
    </row>
    <row r="824" spans="9:9" ht="13">
      <c r="I824" s="1"/>
    </row>
    <row r="825" spans="9:9" ht="13">
      <c r="I825" s="1"/>
    </row>
    <row r="826" spans="9:9" ht="13">
      <c r="I826" s="1"/>
    </row>
    <row r="827" spans="9:9" ht="13">
      <c r="I827" s="1"/>
    </row>
    <row r="828" spans="9:9" ht="13">
      <c r="I828" s="1"/>
    </row>
    <row r="829" spans="9:9" ht="13">
      <c r="I829" s="1"/>
    </row>
    <row r="830" spans="9:9" ht="13">
      <c r="I830" s="1"/>
    </row>
    <row r="831" spans="9:9" ht="13">
      <c r="I831" s="1"/>
    </row>
    <row r="832" spans="9:9" ht="13">
      <c r="I832" s="1"/>
    </row>
    <row r="833" spans="9:9" ht="13">
      <c r="I833" s="1"/>
    </row>
    <row r="834" spans="9:9" ht="13">
      <c r="I834" s="1"/>
    </row>
    <row r="835" spans="9:9" ht="13">
      <c r="I835" s="1"/>
    </row>
    <row r="836" spans="9:9" ht="13">
      <c r="I836" s="1"/>
    </row>
    <row r="837" spans="9:9" ht="13">
      <c r="I837" s="1"/>
    </row>
    <row r="838" spans="9:9" ht="13">
      <c r="I838" s="1"/>
    </row>
    <row r="839" spans="9:9" ht="13">
      <c r="I839" s="1"/>
    </row>
    <row r="840" spans="9:9" ht="13">
      <c r="I840" s="1"/>
    </row>
    <row r="841" spans="9:9" ht="13">
      <c r="I841" s="1"/>
    </row>
    <row r="842" spans="9:9" ht="13">
      <c r="I842" s="1"/>
    </row>
    <row r="843" spans="9:9" ht="13">
      <c r="I843" s="1"/>
    </row>
    <row r="844" spans="9:9" ht="13">
      <c r="I844" s="1"/>
    </row>
    <row r="845" spans="9:9" ht="13">
      <c r="I845" s="1"/>
    </row>
    <row r="846" spans="9:9" ht="13">
      <c r="I846" s="1"/>
    </row>
    <row r="847" spans="9:9" ht="13">
      <c r="I847" s="1"/>
    </row>
    <row r="848" spans="9:9" ht="13">
      <c r="I848" s="1"/>
    </row>
    <row r="849" spans="9:9" ht="13">
      <c r="I849" s="1"/>
    </row>
    <row r="850" spans="9:9" ht="13">
      <c r="I850" s="1"/>
    </row>
    <row r="851" spans="9:9" ht="13">
      <c r="I851" s="1"/>
    </row>
    <row r="852" spans="9:9" ht="13">
      <c r="I852" s="1"/>
    </row>
    <row r="853" spans="9:9" ht="13">
      <c r="I853" s="1"/>
    </row>
    <row r="854" spans="9:9" ht="13">
      <c r="I854" s="1"/>
    </row>
    <row r="855" spans="9:9" ht="13">
      <c r="I855" s="1"/>
    </row>
    <row r="856" spans="9:9" ht="13">
      <c r="I856" s="1"/>
    </row>
    <row r="857" spans="9:9" ht="13">
      <c r="I857" s="1"/>
    </row>
    <row r="858" spans="9:9" ht="13">
      <c r="I858" s="1"/>
    </row>
    <row r="859" spans="9:9" ht="13">
      <c r="I859" s="1"/>
    </row>
    <row r="860" spans="9:9" ht="13">
      <c r="I860" s="1"/>
    </row>
    <row r="861" spans="9:9" ht="13">
      <c r="I861" s="1"/>
    </row>
    <row r="862" spans="9:9" ht="13">
      <c r="I862" s="1"/>
    </row>
    <row r="863" spans="9:9" ht="13">
      <c r="I863" s="1"/>
    </row>
    <row r="864" spans="9:9" ht="13">
      <c r="I864" s="1"/>
    </row>
    <row r="865" spans="9:9" ht="13">
      <c r="I865" s="1"/>
    </row>
    <row r="866" spans="9:9" ht="13">
      <c r="I866" s="1"/>
    </row>
    <row r="867" spans="9:9" ht="13">
      <c r="I867" s="1"/>
    </row>
    <row r="868" spans="9:9" ht="13">
      <c r="I868" s="1"/>
    </row>
    <row r="869" spans="9:9" ht="13">
      <c r="I869" s="1"/>
    </row>
    <row r="870" spans="9:9" ht="13">
      <c r="I870" s="1"/>
    </row>
    <row r="871" spans="9:9" ht="13">
      <c r="I871" s="1"/>
    </row>
    <row r="872" spans="9:9" ht="13">
      <c r="I872" s="1"/>
    </row>
    <row r="873" spans="9:9" ht="13">
      <c r="I873" s="1"/>
    </row>
    <row r="874" spans="9:9" ht="13">
      <c r="I874" s="1"/>
    </row>
    <row r="875" spans="9:9" ht="13">
      <c r="I875" s="1"/>
    </row>
    <row r="876" spans="9:9" ht="13">
      <c r="I876" s="1"/>
    </row>
    <row r="877" spans="9:9" ht="13">
      <c r="I877" s="1"/>
    </row>
    <row r="878" spans="9:9" ht="13">
      <c r="I878" s="1"/>
    </row>
    <row r="879" spans="9:9" ht="13">
      <c r="I879" s="1"/>
    </row>
    <row r="880" spans="9:9" ht="13">
      <c r="I880" s="1"/>
    </row>
    <row r="881" spans="9:9" ht="13">
      <c r="I881" s="1"/>
    </row>
    <row r="882" spans="9:9" ht="13">
      <c r="I882" s="1"/>
    </row>
    <row r="883" spans="9:9" ht="13">
      <c r="I883" s="1"/>
    </row>
    <row r="884" spans="9:9" ht="13">
      <c r="I884" s="1"/>
    </row>
    <row r="885" spans="9:9" ht="13">
      <c r="I885" s="1"/>
    </row>
    <row r="886" spans="9:9" ht="13">
      <c r="I886" s="1"/>
    </row>
    <row r="887" spans="9:9" ht="13">
      <c r="I887" s="1"/>
    </row>
    <row r="888" spans="9:9" ht="13">
      <c r="I888" s="1"/>
    </row>
    <row r="889" spans="9:9" ht="13">
      <c r="I889" s="1"/>
    </row>
    <row r="890" spans="9:9" ht="13">
      <c r="I890" s="1"/>
    </row>
    <row r="891" spans="9:9" ht="13">
      <c r="I891" s="1"/>
    </row>
    <row r="892" spans="9:9" ht="13">
      <c r="I892" s="1"/>
    </row>
    <row r="893" spans="9:9" ht="13">
      <c r="I893" s="1"/>
    </row>
    <row r="894" spans="9:9" ht="13">
      <c r="I894" s="1"/>
    </row>
    <row r="895" spans="9:9" ht="13">
      <c r="I895" s="1"/>
    </row>
    <row r="896" spans="9:9" ht="13">
      <c r="I896" s="1"/>
    </row>
    <row r="897" spans="9:9" ht="13">
      <c r="I897" s="1"/>
    </row>
    <row r="898" spans="9:9" ht="13">
      <c r="I898" s="1"/>
    </row>
    <row r="899" spans="9:9" ht="13">
      <c r="I899" s="1"/>
    </row>
    <row r="900" spans="9:9" ht="13">
      <c r="I900" s="1"/>
    </row>
    <row r="901" spans="9:9" ht="13">
      <c r="I901" s="1"/>
    </row>
    <row r="902" spans="9:9" ht="13">
      <c r="I902" s="1"/>
    </row>
    <row r="903" spans="9:9" ht="13">
      <c r="I903" s="1"/>
    </row>
    <row r="904" spans="9:9" ht="13">
      <c r="I904" s="1"/>
    </row>
    <row r="905" spans="9:9" ht="13">
      <c r="I905" s="1"/>
    </row>
    <row r="906" spans="9:9" ht="13">
      <c r="I906" s="1"/>
    </row>
    <row r="907" spans="9:9" ht="13">
      <c r="I907" s="1"/>
    </row>
    <row r="908" spans="9:9" ht="13">
      <c r="I908" s="1"/>
    </row>
    <row r="909" spans="9:9" ht="13">
      <c r="I909" s="1"/>
    </row>
    <row r="910" spans="9:9" ht="13">
      <c r="I910" s="1"/>
    </row>
    <row r="911" spans="9:9" ht="13">
      <c r="I911" s="1"/>
    </row>
    <row r="912" spans="9:9" ht="13">
      <c r="I912" s="1"/>
    </row>
    <row r="913" spans="9:9" ht="13">
      <c r="I913" s="1"/>
    </row>
    <row r="914" spans="9:9" ht="13">
      <c r="I914" s="1"/>
    </row>
    <row r="915" spans="9:9" ht="13">
      <c r="I915" s="1"/>
    </row>
    <row r="916" spans="9:9" ht="13">
      <c r="I916" s="1"/>
    </row>
    <row r="917" spans="9:9" ht="13">
      <c r="I917" s="1"/>
    </row>
    <row r="918" spans="9:9" ht="13">
      <c r="I918" s="1"/>
    </row>
    <row r="919" spans="9:9" ht="13">
      <c r="I919" s="1"/>
    </row>
    <row r="920" spans="9:9" ht="13">
      <c r="I920" s="1"/>
    </row>
    <row r="921" spans="9:9" ht="13">
      <c r="I921" s="1"/>
    </row>
    <row r="922" spans="9:9" ht="13">
      <c r="I922" s="1"/>
    </row>
    <row r="923" spans="9:9" ht="13">
      <c r="I923" s="1"/>
    </row>
    <row r="924" spans="9:9" ht="13">
      <c r="I924" s="1"/>
    </row>
    <row r="925" spans="9:9" ht="13">
      <c r="I925" s="1"/>
    </row>
    <row r="926" spans="9:9" ht="13">
      <c r="I926" s="1"/>
    </row>
    <row r="927" spans="9:9" ht="13">
      <c r="I927" s="1"/>
    </row>
    <row r="928" spans="9:9" ht="13">
      <c r="I928" s="1"/>
    </row>
    <row r="929" spans="9:9" ht="13">
      <c r="I929" s="1"/>
    </row>
    <row r="930" spans="9:9" ht="13">
      <c r="I930" s="1"/>
    </row>
    <row r="931" spans="9:9" ht="13">
      <c r="I931" s="1"/>
    </row>
    <row r="932" spans="9:9" ht="13">
      <c r="I932" s="1"/>
    </row>
    <row r="933" spans="9:9" ht="13">
      <c r="I933" s="1"/>
    </row>
    <row r="934" spans="9:9" ht="13">
      <c r="I934" s="1"/>
    </row>
    <row r="935" spans="9:9" ht="13">
      <c r="I935" s="1"/>
    </row>
    <row r="936" spans="9:9" ht="13">
      <c r="I936" s="1"/>
    </row>
    <row r="937" spans="9:9" ht="13">
      <c r="I937" s="1"/>
    </row>
    <row r="938" spans="9:9" ht="13">
      <c r="I938" s="1"/>
    </row>
    <row r="939" spans="9:9" ht="13">
      <c r="I939" s="1"/>
    </row>
    <row r="940" spans="9:9" ht="13">
      <c r="I940" s="1"/>
    </row>
    <row r="941" spans="9:9" ht="13">
      <c r="I941" s="1"/>
    </row>
    <row r="942" spans="9:9" ht="13">
      <c r="I942" s="1"/>
    </row>
    <row r="943" spans="9:9" ht="13">
      <c r="I943" s="1"/>
    </row>
    <row r="944" spans="9:9" ht="13">
      <c r="I944" s="1"/>
    </row>
    <row r="945" spans="9:9" ht="13">
      <c r="I945" s="1"/>
    </row>
    <row r="946" spans="9:9" ht="13">
      <c r="I946" s="1"/>
    </row>
    <row r="947" spans="9:9" ht="13">
      <c r="I947" s="1"/>
    </row>
    <row r="948" spans="9:9" ht="13">
      <c r="I948" s="1"/>
    </row>
    <row r="949" spans="9:9" ht="13">
      <c r="I949" s="1"/>
    </row>
    <row r="950" spans="9:9" ht="13">
      <c r="I950" s="1"/>
    </row>
    <row r="951" spans="9:9" ht="13">
      <c r="I951" s="1"/>
    </row>
    <row r="952" spans="9:9" ht="13">
      <c r="I952" s="1"/>
    </row>
    <row r="953" spans="9:9" ht="13">
      <c r="I953" s="1"/>
    </row>
    <row r="954" spans="9:9" ht="13">
      <c r="I954" s="1"/>
    </row>
    <row r="955" spans="9:9" ht="13">
      <c r="I955" s="1"/>
    </row>
    <row r="956" spans="9:9" ht="13">
      <c r="I956" s="1"/>
    </row>
    <row r="957" spans="9:9" ht="13">
      <c r="I957" s="1"/>
    </row>
    <row r="958" spans="9:9" ht="13">
      <c r="I958" s="1"/>
    </row>
    <row r="959" spans="9:9" ht="13">
      <c r="I959" s="1"/>
    </row>
    <row r="960" spans="9:9" ht="13">
      <c r="I960" s="1"/>
    </row>
    <row r="961" spans="9:9" ht="13">
      <c r="I961" s="1"/>
    </row>
    <row r="962" spans="9:9" ht="13">
      <c r="I962" s="1"/>
    </row>
    <row r="963" spans="9:9" ht="13">
      <c r="I963" s="1"/>
    </row>
    <row r="964" spans="9:9" ht="13">
      <c r="I964" s="1"/>
    </row>
    <row r="965" spans="9:9" ht="13">
      <c r="I965" s="1"/>
    </row>
    <row r="966" spans="9:9" ht="13">
      <c r="I966" s="1"/>
    </row>
    <row r="967" spans="9:9" ht="13">
      <c r="I967" s="1"/>
    </row>
    <row r="968" spans="9:9" ht="13">
      <c r="I968" s="1"/>
    </row>
    <row r="969" spans="9:9" ht="13">
      <c r="I969" s="1"/>
    </row>
    <row r="970" spans="9:9" ht="13">
      <c r="I970" s="1"/>
    </row>
    <row r="971" spans="9:9" ht="13">
      <c r="I971" s="1"/>
    </row>
    <row r="972" spans="9:9" ht="13">
      <c r="I972" s="1"/>
    </row>
    <row r="973" spans="9:9" ht="13">
      <c r="I973" s="1"/>
    </row>
    <row r="974" spans="9:9" ht="13">
      <c r="I974" s="1"/>
    </row>
    <row r="975" spans="9:9" ht="13">
      <c r="I975" s="1"/>
    </row>
    <row r="976" spans="9:9" ht="13">
      <c r="I976" s="1"/>
    </row>
    <row r="977" spans="9:9" ht="13">
      <c r="I977" s="1"/>
    </row>
    <row r="978" spans="9:9" ht="13">
      <c r="I978" s="1"/>
    </row>
    <row r="979" spans="9:9" ht="13">
      <c r="I979" s="1"/>
    </row>
    <row r="980" spans="9:9" ht="13">
      <c r="I980" s="1"/>
    </row>
    <row r="981" spans="9:9" ht="13">
      <c r="I981" s="1"/>
    </row>
    <row r="982" spans="9:9" ht="13">
      <c r="I982" s="1"/>
    </row>
    <row r="983" spans="9:9" ht="13">
      <c r="I983" s="1"/>
    </row>
    <row r="984" spans="9:9" ht="13">
      <c r="I984" s="1"/>
    </row>
    <row r="985" spans="9:9" ht="13">
      <c r="I985" s="1"/>
    </row>
    <row r="986" spans="9:9" ht="13">
      <c r="I986" s="1"/>
    </row>
    <row r="987" spans="9:9" ht="13">
      <c r="I987" s="1"/>
    </row>
    <row r="988" spans="9:9" ht="13">
      <c r="I988" s="1"/>
    </row>
    <row r="989" spans="9:9" ht="13">
      <c r="I989" s="1"/>
    </row>
    <row r="990" spans="9:9" ht="13">
      <c r="I990" s="1"/>
    </row>
    <row r="991" spans="9:9" ht="13">
      <c r="I991" s="1"/>
    </row>
    <row r="992" spans="9:9" ht="13">
      <c r="I992" s="1"/>
    </row>
    <row r="993" spans="9:9" ht="13">
      <c r="I993" s="1"/>
    </row>
    <row r="994" spans="9:9" ht="13">
      <c r="I994" s="1"/>
    </row>
    <row r="995" spans="9:9" ht="13">
      <c r="I995" s="1"/>
    </row>
    <row r="996" spans="9:9" ht="13">
      <c r="I996" s="1"/>
    </row>
    <row r="997" spans="9:9" ht="13">
      <c r="I997" s="1"/>
    </row>
    <row r="998" spans="9:9" ht="13">
      <c r="I998" s="1"/>
    </row>
    <row r="999" spans="9:9" ht="13">
      <c r="I999" s="1"/>
    </row>
    <row r="1000" spans="9:9" ht="13">
      <c r="I1000" s="1"/>
    </row>
    <row r="1001" spans="9:9" ht="13">
      <c r="I1001" s="1"/>
    </row>
    <row r="1002" spans="9:9" ht="13">
      <c r="I1002" s="1"/>
    </row>
  </sheetData>
  <mergeCells count="13">
    <mergeCell ref="G45:I48"/>
    <mergeCell ref="A1:E1"/>
    <mergeCell ref="B3:G3"/>
    <mergeCell ref="H3:K3"/>
    <mergeCell ref="A12:E12"/>
    <mergeCell ref="B13:G13"/>
    <mergeCell ref="H13:K13"/>
    <mergeCell ref="J15:K15"/>
    <mergeCell ref="A23:E23"/>
    <mergeCell ref="E27:G31"/>
    <mergeCell ref="D35:G35"/>
    <mergeCell ref="A41:E41"/>
    <mergeCell ref="F41:K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81"/>
  <sheetViews>
    <sheetView topLeftCell="A88" workbookViewId="0"/>
  </sheetViews>
  <sheetFormatPr baseColWidth="10" defaultColWidth="12.6640625" defaultRowHeight="15.75" customHeight="1"/>
  <cols>
    <col min="1" max="1" width="20.83203125" customWidth="1"/>
    <col min="2" max="2" width="19" customWidth="1"/>
    <col min="3" max="3" width="18" customWidth="1"/>
    <col min="6" max="6" width="14.83203125" customWidth="1"/>
    <col min="7" max="7" width="16" customWidth="1"/>
    <col min="8" max="8" width="16.1640625" customWidth="1"/>
    <col min="9" max="9" width="19.6640625" customWidth="1"/>
  </cols>
  <sheetData>
    <row r="1" spans="1:25" ht="15.75" customHeight="1">
      <c r="A1" s="155" t="s">
        <v>353</v>
      </c>
      <c r="B1" s="155" t="s">
        <v>354</v>
      </c>
      <c r="C1" s="155" t="s">
        <v>355</v>
      </c>
      <c r="D1" s="155" t="s">
        <v>356</v>
      </c>
      <c r="E1" s="155" t="s">
        <v>357</v>
      </c>
      <c r="F1" s="155" t="s">
        <v>358</v>
      </c>
      <c r="G1" s="155" t="s">
        <v>359</v>
      </c>
    </row>
    <row r="2" spans="1:25" ht="15.75" customHeight="1">
      <c r="A2" s="155" t="s">
        <v>360</v>
      </c>
      <c r="B2" s="156">
        <f>38.18*1000</f>
        <v>38180</v>
      </c>
      <c r="C2" s="156">
        <v>10800</v>
      </c>
      <c r="D2" s="193">
        <v>122277700</v>
      </c>
      <c r="E2" s="193">
        <v>9.9999999999999995E-7</v>
      </c>
      <c r="F2" s="194">
        <f>E2*(D2/C2)</f>
        <v>1.1322009259259259E-2</v>
      </c>
      <c r="G2" s="194">
        <f>1-F2</f>
        <v>0.9886779907407407</v>
      </c>
      <c r="H2" s="156" t="s">
        <v>361</v>
      </c>
    </row>
    <row r="3" spans="1:25" ht="15.75" customHeight="1">
      <c r="A3" s="155"/>
      <c r="B3" s="156" t="s">
        <v>362</v>
      </c>
      <c r="C3" s="156" t="s">
        <v>363</v>
      </c>
      <c r="D3" s="193" t="s">
        <v>364</v>
      </c>
      <c r="E3" s="193" t="s">
        <v>365</v>
      </c>
      <c r="F3" s="194" t="s">
        <v>366</v>
      </c>
      <c r="G3" s="156" t="s">
        <v>367</v>
      </c>
      <c r="H3" s="156" t="s">
        <v>368</v>
      </c>
      <c r="I3" s="156" t="s">
        <v>369</v>
      </c>
      <c r="J3" s="156" t="s">
        <v>370</v>
      </c>
      <c r="K3" s="156" t="s">
        <v>371</v>
      </c>
      <c r="L3" s="156" t="s">
        <v>372</v>
      </c>
    </row>
    <row r="4" spans="1:25" ht="15.75" customHeight="1">
      <c r="A4" s="195" t="s">
        <v>292</v>
      </c>
      <c r="B4" s="195" t="s">
        <v>293</v>
      </c>
      <c r="C4" s="195">
        <v>38.18</v>
      </c>
      <c r="D4" s="196">
        <v>42491</v>
      </c>
      <c r="E4" s="196">
        <v>45482</v>
      </c>
      <c r="F4" s="197">
        <f>E4-D4</f>
        <v>2991</v>
      </c>
      <c r="G4" s="195">
        <v>1925.28</v>
      </c>
      <c r="H4" s="195">
        <v>14</v>
      </c>
      <c r="I4" s="195">
        <f>LN(2)/G4</f>
        <v>3.6002409029333154E-4</v>
      </c>
      <c r="J4" s="195">
        <f>C4*EXP(-I4*F4)</f>
        <v>13.006897116970299</v>
      </c>
      <c r="K4" s="195">
        <f>1000*J4</f>
        <v>13006.897116970298</v>
      </c>
      <c r="L4" s="195">
        <f>0.01*C4</f>
        <v>0.38180000000000003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</row>
    <row r="5" spans="1:25" ht="15.75" customHeight="1">
      <c r="A5" s="155" t="s">
        <v>373</v>
      </c>
      <c r="B5" s="155" t="s">
        <v>374</v>
      </c>
      <c r="C5" s="155" t="s">
        <v>375</v>
      </c>
      <c r="D5" s="155" t="s">
        <v>376</v>
      </c>
      <c r="E5" s="155" t="s">
        <v>377</v>
      </c>
      <c r="F5" s="155" t="s">
        <v>378</v>
      </c>
      <c r="G5" s="155" t="s">
        <v>379</v>
      </c>
      <c r="H5" s="156" t="s">
        <v>380</v>
      </c>
    </row>
    <row r="6" spans="1:25" ht="15.75" customHeight="1">
      <c r="A6" s="198">
        <v>1173.2280000000001</v>
      </c>
      <c r="B6" s="199">
        <v>7858480</v>
      </c>
      <c r="C6" s="155">
        <v>3719.46</v>
      </c>
      <c r="D6" s="200">
        <v>0.99850000000000005</v>
      </c>
      <c r="E6" s="200">
        <v>2.9999999999999997E-4</v>
      </c>
      <c r="F6" s="201">
        <f t="shared" ref="F6:F7" si="0">(((B6/(D6*$K$4*($C$2-$E$2*$D$2)))))</f>
        <v>5.6668035354050329E-2</v>
      </c>
      <c r="G6" s="155">
        <f t="shared" ref="G6:G7" si="1">F6*SQRT((C6/B6)^2+(E6/D6)^2)</f>
        <v>3.1768915732371332E-5</v>
      </c>
      <c r="H6" s="201">
        <f t="shared" ref="H6:H7" si="2">B6/(D6*$B$2*($C$2-$F$2))</f>
        <v>1.9086718077236886E-2</v>
      </c>
      <c r="I6" s="202">
        <f t="shared" ref="I6:I7" si="3">H6*SQRT((C6/B6)^2+(E6/D6)^2)</f>
        <v>1.0700288697408096E-5</v>
      </c>
    </row>
    <row r="7" spans="1:25" ht="15.75" customHeight="1">
      <c r="A7" s="198">
        <v>1332.492</v>
      </c>
      <c r="B7" s="199">
        <v>7355880</v>
      </c>
      <c r="C7" s="155">
        <v>5768.14</v>
      </c>
      <c r="D7" s="200">
        <v>0.99982599999999999</v>
      </c>
      <c r="E7" s="200">
        <v>5.9999999999999995E-4</v>
      </c>
      <c r="F7" s="201">
        <f t="shared" si="0"/>
        <v>5.2973404212320004E-2</v>
      </c>
      <c r="G7" s="155">
        <f t="shared" si="1"/>
        <v>5.2307641783148522E-5</v>
      </c>
      <c r="H7" s="201">
        <f t="shared" si="2"/>
        <v>1.7842306080932409E-2</v>
      </c>
      <c r="I7" s="202">
        <f t="shared" si="3"/>
        <v>1.7618066441908039E-5</v>
      </c>
    </row>
    <row r="9" spans="1:25" ht="15.75" customHeight="1">
      <c r="A9" s="169" t="s">
        <v>381</v>
      </c>
    </row>
    <row r="10" spans="1:25" ht="15.75" customHeight="1">
      <c r="A10" s="155" t="s">
        <v>373</v>
      </c>
      <c r="B10" s="155" t="s">
        <v>374</v>
      </c>
      <c r="C10" s="155" t="s">
        <v>375</v>
      </c>
      <c r="D10" s="155" t="s">
        <v>376</v>
      </c>
      <c r="E10" s="155" t="s">
        <v>377</v>
      </c>
      <c r="F10" s="155" t="s">
        <v>378</v>
      </c>
      <c r="G10" s="155" t="s">
        <v>379</v>
      </c>
    </row>
    <row r="11" spans="1:25" ht="15.75" customHeight="1">
      <c r="A11" s="198">
        <v>121.7817</v>
      </c>
      <c r="B11" s="203">
        <v>16166000</v>
      </c>
      <c r="C11" s="155">
        <v>17180.599999999999</v>
      </c>
      <c r="D11" s="204">
        <v>1.073</v>
      </c>
      <c r="E11" s="205">
        <v>2.9999999999999997E-4</v>
      </c>
      <c r="F11" s="206">
        <f t="shared" ref="F11:F30" si="4">(((B11/D11)))</f>
        <v>15066169.617893757</v>
      </c>
      <c r="G11" s="207">
        <f t="shared" ref="G11:G30" si="5">F11*SQRT((C11/B11)^2+(E11/D11)^2)</f>
        <v>16556.563474020099</v>
      </c>
    </row>
    <row r="12" spans="1:25" ht="15.75" customHeight="1">
      <c r="A12" s="198">
        <v>244.69739999999999</v>
      </c>
      <c r="B12" s="203">
        <v>3443590</v>
      </c>
      <c r="C12" s="155">
        <v>29221.7</v>
      </c>
      <c r="D12" s="208">
        <v>0.28389999999999999</v>
      </c>
      <c r="E12" s="205">
        <v>1E-3</v>
      </c>
      <c r="F12" s="206">
        <f t="shared" si="4"/>
        <v>12129587.883057415</v>
      </c>
      <c r="G12" s="207">
        <f t="shared" si="5"/>
        <v>111444.63428772839</v>
      </c>
    </row>
    <row r="13" spans="1:25" ht="15.75" customHeight="1">
      <c r="A13" s="198">
        <v>295.93869999999998</v>
      </c>
      <c r="B13" s="203">
        <v>176268</v>
      </c>
      <c r="C13" s="155">
        <v>9314.68</v>
      </c>
      <c r="D13" s="208">
        <v>1.6559999999999998E-2</v>
      </c>
      <c r="E13" s="205">
        <v>1.5E-3</v>
      </c>
      <c r="F13" s="206">
        <f t="shared" si="4"/>
        <v>10644202.898550726</v>
      </c>
      <c r="G13" s="207">
        <f t="shared" si="5"/>
        <v>1116229.118676645</v>
      </c>
    </row>
    <row r="14" spans="1:25" ht="15.75" customHeight="1">
      <c r="A14" s="198">
        <v>344.27850000000001</v>
      </c>
      <c r="B14" s="203">
        <v>9832300</v>
      </c>
      <c r="C14" s="155">
        <v>9868.89</v>
      </c>
      <c r="D14" s="208">
        <v>1</v>
      </c>
      <c r="E14" s="205">
        <v>5.9999999999999995E-4</v>
      </c>
      <c r="F14" s="206">
        <f t="shared" si="4"/>
        <v>9832300</v>
      </c>
      <c r="G14" s="207">
        <f t="shared" si="5"/>
        <v>11497.72474085634</v>
      </c>
    </row>
    <row r="15" spans="1:25" ht="15.75" customHeight="1">
      <c r="A15" s="198">
        <v>367.78910000000002</v>
      </c>
      <c r="B15" s="203">
        <v>310037</v>
      </c>
      <c r="C15" s="155">
        <v>1239.0999999999999</v>
      </c>
      <c r="D15" s="208">
        <v>3.2320000000000002E-2</v>
      </c>
      <c r="E15" s="205">
        <v>1.5E-3</v>
      </c>
      <c r="F15" s="206">
        <f t="shared" si="4"/>
        <v>9592728.9603960384</v>
      </c>
      <c r="G15" s="207">
        <f t="shared" si="5"/>
        <v>446854.7872052507</v>
      </c>
    </row>
    <row r="16" spans="1:25" ht="15.75" customHeight="1">
      <c r="A16" s="198">
        <v>411.11649999999997</v>
      </c>
      <c r="B16" s="203">
        <v>708569</v>
      </c>
      <c r="C16" s="155">
        <v>17959</v>
      </c>
      <c r="D16" s="208">
        <v>8.4129999999999996E-2</v>
      </c>
      <c r="E16" s="205">
        <v>2.5999999999999999E-3</v>
      </c>
      <c r="F16" s="206">
        <f t="shared" si="4"/>
        <v>8422310.7096160706</v>
      </c>
      <c r="G16" s="207">
        <f t="shared" si="5"/>
        <v>336627.35695240414</v>
      </c>
    </row>
    <row r="17" spans="1:7" ht="15.75" customHeight="1">
      <c r="A17" s="198">
        <v>443.9606</v>
      </c>
      <c r="B17" s="203">
        <v>976153</v>
      </c>
      <c r="C17" s="155">
        <v>5122.45</v>
      </c>
      <c r="D17" s="208">
        <v>0.10630000000000001</v>
      </c>
      <c r="E17" s="205">
        <v>2.9999999999999997E-4</v>
      </c>
      <c r="F17" s="206">
        <f t="shared" si="4"/>
        <v>9183000.9407337718</v>
      </c>
      <c r="G17" s="207">
        <f t="shared" si="5"/>
        <v>54715.594227873051</v>
      </c>
    </row>
    <row r="18" spans="1:7" ht="15.75" customHeight="1">
      <c r="A18" s="198">
        <v>488.67919999999998</v>
      </c>
      <c r="B18" s="203">
        <v>115319</v>
      </c>
      <c r="C18" s="155">
        <v>1162.28</v>
      </c>
      <c r="D18" s="208">
        <v>1.558E-2</v>
      </c>
      <c r="E18" s="205">
        <v>1E-3</v>
      </c>
      <c r="F18" s="206">
        <f t="shared" si="4"/>
        <v>7401732.9910141202</v>
      </c>
      <c r="G18" s="207">
        <f t="shared" si="5"/>
        <v>480900.67951615411</v>
      </c>
    </row>
    <row r="19" spans="1:7" ht="15.75" customHeight="1">
      <c r="A19" s="198">
        <v>586.26480000000004</v>
      </c>
      <c r="B19" s="203">
        <v>120113</v>
      </c>
      <c r="C19" s="155">
        <v>1595.16</v>
      </c>
      <c r="D19" s="208">
        <v>1.7100000000000001E-2</v>
      </c>
      <c r="E19" s="205">
        <v>1.2999999999999999E-3</v>
      </c>
      <c r="F19" s="206">
        <f t="shared" si="4"/>
        <v>7024152.0467836251</v>
      </c>
      <c r="G19" s="207">
        <f t="shared" si="5"/>
        <v>542086.52246417443</v>
      </c>
    </row>
    <row r="20" spans="1:7" ht="15.75" customHeight="1">
      <c r="A20" s="198">
        <v>678.62300000000005</v>
      </c>
      <c r="B20" s="203">
        <v>175615</v>
      </c>
      <c r="C20" s="155">
        <v>1624.52</v>
      </c>
      <c r="D20" s="208">
        <v>1.7770000000000001E-2</v>
      </c>
      <c r="E20" s="205">
        <v>1.1999999999999999E-3</v>
      </c>
      <c r="F20" s="206">
        <f t="shared" si="4"/>
        <v>9882667.4169949349</v>
      </c>
      <c r="G20" s="207">
        <f t="shared" si="5"/>
        <v>673604.40875175688</v>
      </c>
    </row>
    <row r="21" spans="1:7" ht="15.75" customHeight="1">
      <c r="A21" s="198">
        <v>688.67</v>
      </c>
      <c r="B21" s="203">
        <v>202009</v>
      </c>
      <c r="C21" s="155">
        <v>4017.37</v>
      </c>
      <c r="D21" s="208">
        <v>3.2210000000000003E-2</v>
      </c>
      <c r="E21" s="205">
        <v>1.9E-3</v>
      </c>
      <c r="F21" s="206">
        <f t="shared" si="4"/>
        <v>6271623.7193418192</v>
      </c>
      <c r="G21" s="207">
        <f t="shared" si="5"/>
        <v>390408.82927240292</v>
      </c>
    </row>
    <row r="22" spans="1:7" ht="15.75" customHeight="1">
      <c r="A22" s="198">
        <v>778.90449999999998</v>
      </c>
      <c r="B22" s="203">
        <v>2911740</v>
      </c>
      <c r="C22" s="155">
        <v>6272.43</v>
      </c>
      <c r="D22" s="208">
        <v>0.48620000000000002</v>
      </c>
      <c r="E22" s="205">
        <v>2.2000000000000001E-3</v>
      </c>
      <c r="F22" s="206">
        <f t="shared" si="4"/>
        <v>5988770.0534759359</v>
      </c>
      <c r="G22" s="207">
        <f t="shared" si="5"/>
        <v>30012.713358440713</v>
      </c>
    </row>
    <row r="23" spans="1:7" ht="15.75" customHeight="1">
      <c r="A23" s="198">
        <v>867.38</v>
      </c>
      <c r="B23" s="203">
        <v>889588</v>
      </c>
      <c r="C23" s="155">
        <v>1341.56</v>
      </c>
      <c r="D23" s="208">
        <v>0.159</v>
      </c>
      <c r="E23" s="205">
        <v>8.9999999999999998E-4</v>
      </c>
      <c r="F23" s="206">
        <f t="shared" si="4"/>
        <v>5594893.0817610063</v>
      </c>
      <c r="G23" s="207">
        <f t="shared" si="5"/>
        <v>32773.918859242869</v>
      </c>
    </row>
    <row r="24" spans="1:7" ht="15.75" customHeight="1">
      <c r="A24" s="198">
        <v>964.05700000000002</v>
      </c>
      <c r="B24" s="203">
        <v>2905460</v>
      </c>
      <c r="C24" s="155">
        <v>4893.84</v>
      </c>
      <c r="D24" s="208">
        <v>0.54569999999999996</v>
      </c>
      <c r="E24" s="205">
        <v>1.2999999999999999E-3</v>
      </c>
      <c r="F24" s="206">
        <f t="shared" si="4"/>
        <v>5324280.7403335171</v>
      </c>
      <c r="G24" s="207">
        <f t="shared" si="5"/>
        <v>15533.981996833838</v>
      </c>
    </row>
    <row r="25" spans="1:7" ht="15.75" customHeight="1">
      <c r="A25" s="198">
        <v>1005.27</v>
      </c>
      <c r="B25" s="203">
        <v>145409</v>
      </c>
      <c r="C25" s="155">
        <v>1978.24</v>
      </c>
      <c r="D25" s="208">
        <v>2.4799999999999999E-2</v>
      </c>
      <c r="E25" s="205">
        <v>4.0000000000000002E-4</v>
      </c>
      <c r="F25" s="206">
        <f t="shared" si="4"/>
        <v>5863266.1290322579</v>
      </c>
      <c r="G25" s="207">
        <f t="shared" si="5"/>
        <v>123718.03506682139</v>
      </c>
    </row>
    <row r="26" spans="1:7" ht="15.75" customHeight="1">
      <c r="A26" s="198">
        <v>1085.837</v>
      </c>
      <c r="B26" s="203">
        <v>1790880</v>
      </c>
      <c r="C26" s="155">
        <v>1481.31</v>
      </c>
      <c r="D26" s="208">
        <v>0.38040000000000002</v>
      </c>
      <c r="E26" s="205">
        <v>1E-3</v>
      </c>
      <c r="F26" s="206">
        <f t="shared" si="4"/>
        <v>4707886.4353312301</v>
      </c>
      <c r="G26" s="207">
        <f t="shared" si="5"/>
        <v>12974.317765750873</v>
      </c>
    </row>
    <row r="27" spans="1:7" ht="15.75" customHeight="1">
      <c r="A27" s="198">
        <v>1112.076</v>
      </c>
      <c r="B27" s="203">
        <v>2502240</v>
      </c>
      <c r="C27" s="155">
        <v>1718.67</v>
      </c>
      <c r="D27" s="208">
        <v>0.51400000000000001</v>
      </c>
      <c r="E27" s="205">
        <v>2.3E-3</v>
      </c>
      <c r="F27" s="206">
        <f t="shared" si="4"/>
        <v>4868171.2062256811</v>
      </c>
      <c r="G27" s="207">
        <f t="shared" si="5"/>
        <v>22038.775977154917</v>
      </c>
    </row>
    <row r="28" spans="1:7" ht="15.75" customHeight="1">
      <c r="A28" s="198">
        <v>1212.9480000000001</v>
      </c>
      <c r="B28" s="203">
        <v>246450</v>
      </c>
      <c r="C28" s="155">
        <v>759.74199999999996</v>
      </c>
      <c r="D28" s="208">
        <v>5.3199999999999997E-2</v>
      </c>
      <c r="E28" s="205">
        <v>2.0999999999999999E-3</v>
      </c>
      <c r="F28" s="206">
        <f t="shared" si="4"/>
        <v>4632518.7969924817</v>
      </c>
      <c r="G28" s="207">
        <f t="shared" si="5"/>
        <v>183419.37671963178</v>
      </c>
    </row>
    <row r="29" spans="1:7" ht="15.75" customHeight="1">
      <c r="A29" s="198">
        <v>1299.1420000000001</v>
      </c>
      <c r="B29" s="203">
        <v>268892</v>
      </c>
      <c r="C29" s="155">
        <v>5198.58</v>
      </c>
      <c r="D29" s="208">
        <v>6.1400000000000003E-2</v>
      </c>
      <c r="E29" s="205">
        <v>2.9999999999999997E-4</v>
      </c>
      <c r="F29" s="206">
        <f t="shared" si="4"/>
        <v>4379348.5342019545</v>
      </c>
      <c r="G29" s="207">
        <f t="shared" si="5"/>
        <v>87329.403982780452</v>
      </c>
    </row>
    <row r="30" spans="1:7" ht="15.75" customHeight="1">
      <c r="A30" s="198">
        <v>1408.0129999999999</v>
      </c>
      <c r="B30" s="203">
        <v>3346920</v>
      </c>
      <c r="C30" s="155">
        <v>1943.38</v>
      </c>
      <c r="D30" s="208">
        <v>0.78480000000000005</v>
      </c>
      <c r="E30" s="205">
        <v>1.2999999999999999E-3</v>
      </c>
      <c r="F30" s="206">
        <f t="shared" si="4"/>
        <v>4264678.8990825685</v>
      </c>
      <c r="G30" s="207">
        <f t="shared" si="5"/>
        <v>7485.7616331341487</v>
      </c>
    </row>
    <row r="32" spans="1:7" ht="15.75" customHeight="1">
      <c r="A32" s="169" t="s">
        <v>382</v>
      </c>
    </row>
    <row r="33" spans="1:7" ht="15.75" customHeight="1">
      <c r="A33" s="155" t="s">
        <v>373</v>
      </c>
      <c r="B33" s="155" t="s">
        <v>374</v>
      </c>
      <c r="C33" s="155" t="s">
        <v>375</v>
      </c>
      <c r="D33" s="155" t="s">
        <v>376</v>
      </c>
      <c r="E33" s="155" t="s">
        <v>377</v>
      </c>
      <c r="F33" s="155" t="s">
        <v>378</v>
      </c>
      <c r="G33" s="155" t="s">
        <v>379</v>
      </c>
    </row>
    <row r="34" spans="1:7" ht="14">
      <c r="A34" s="198">
        <v>846.77</v>
      </c>
      <c r="B34" s="209">
        <v>9380000</v>
      </c>
      <c r="C34" s="210">
        <v>6766.26</v>
      </c>
      <c r="D34" s="211">
        <v>1</v>
      </c>
      <c r="E34" s="211">
        <v>0</v>
      </c>
      <c r="F34" s="212">
        <f t="shared" ref="F34:F47" si="6">(((B34/D34)))</f>
        <v>9380000</v>
      </c>
      <c r="G34" s="203">
        <f t="shared" ref="G34:G47" si="7">F34*SQRT((C34/B34)^2+(E34/D34)^2)</f>
        <v>6766.26</v>
      </c>
    </row>
    <row r="35" spans="1:7" ht="14">
      <c r="A35" s="198">
        <v>1037.8430000000001</v>
      </c>
      <c r="B35" s="209">
        <v>1170000</v>
      </c>
      <c r="C35" s="210">
        <v>1302.8699999999999</v>
      </c>
      <c r="D35" s="211">
        <v>0.1406</v>
      </c>
      <c r="E35" s="211">
        <v>4.0000000000000002E-4</v>
      </c>
      <c r="F35" s="212">
        <f t="shared" si="6"/>
        <v>8321479.374110953</v>
      </c>
      <c r="G35" s="203">
        <f t="shared" si="7"/>
        <v>25423.129658772239</v>
      </c>
    </row>
    <row r="36" spans="1:7" ht="14">
      <c r="A36" s="198">
        <v>1175.1010000000001</v>
      </c>
      <c r="B36" s="209">
        <v>174939</v>
      </c>
      <c r="C36" s="210">
        <v>1154.5899999999999</v>
      </c>
      <c r="D36" s="211">
        <v>2.2530000000000001E-2</v>
      </c>
      <c r="E36" s="211">
        <v>5.9999999999999995E-4</v>
      </c>
      <c r="F36" s="212">
        <f t="shared" si="6"/>
        <v>7764713.7150466042</v>
      </c>
      <c r="G36" s="203">
        <f t="shared" si="7"/>
        <v>213038.90405926135</v>
      </c>
    </row>
    <row r="37" spans="1:7" ht="14">
      <c r="A37" s="198">
        <v>1238.288</v>
      </c>
      <c r="B37" s="209">
        <v>5030000</v>
      </c>
      <c r="C37" s="210">
        <v>2386.5700000000002</v>
      </c>
      <c r="D37" s="211">
        <v>0.66500000000000004</v>
      </c>
      <c r="E37" s="211">
        <v>1.1999999999999999E-3</v>
      </c>
      <c r="F37" s="212">
        <f t="shared" si="6"/>
        <v>7563909.7744360901</v>
      </c>
      <c r="G37" s="203">
        <f t="shared" si="7"/>
        <v>14113.08832063314</v>
      </c>
    </row>
    <row r="38" spans="1:7" ht="15.75" customHeight="1">
      <c r="A38" s="198">
        <v>1360.212</v>
      </c>
      <c r="B38" s="203">
        <v>311166</v>
      </c>
      <c r="C38" s="155">
        <v>790.99099999999999</v>
      </c>
      <c r="D38" s="211">
        <v>4.2860000000000002E-2</v>
      </c>
      <c r="E38" s="211">
        <v>1.1999999999999999E-3</v>
      </c>
      <c r="F38" s="212">
        <f t="shared" si="6"/>
        <v>7260055.9962669155</v>
      </c>
      <c r="G38" s="203">
        <f t="shared" si="7"/>
        <v>204104.09596408528</v>
      </c>
    </row>
    <row r="39" spans="1:7" ht="15.75" customHeight="1">
      <c r="A39" s="198">
        <v>1771.357</v>
      </c>
      <c r="B39" s="203">
        <v>927802</v>
      </c>
      <c r="C39" s="155">
        <v>1133.32</v>
      </c>
      <c r="D39" s="211">
        <v>0.1542</v>
      </c>
      <c r="E39" s="211">
        <v>5.9999999999999995E-4</v>
      </c>
      <c r="F39" s="212">
        <f t="shared" si="6"/>
        <v>6016874.1893644612</v>
      </c>
      <c r="G39" s="203">
        <f t="shared" si="7"/>
        <v>24538.494047624048</v>
      </c>
    </row>
    <row r="40" spans="1:7" ht="15.75" customHeight="1">
      <c r="A40" s="198">
        <v>2015.2149999999999</v>
      </c>
      <c r="B40" s="203">
        <v>164902</v>
      </c>
      <c r="C40" s="155">
        <v>692.44200000000001</v>
      </c>
      <c r="D40" s="211">
        <v>3.0179999999999998E-2</v>
      </c>
      <c r="E40" s="211">
        <v>1.1999999999999999E-3</v>
      </c>
      <c r="F40" s="212">
        <f t="shared" si="6"/>
        <v>5463949.6355202124</v>
      </c>
      <c r="G40" s="203">
        <f t="shared" si="7"/>
        <v>218462.61672277344</v>
      </c>
    </row>
    <row r="41" spans="1:7" ht="15.75" customHeight="1">
      <c r="A41" s="198">
        <v>2034.7909999999999</v>
      </c>
      <c r="B41" s="203">
        <v>426827</v>
      </c>
      <c r="C41" s="155">
        <v>759.12900000000002</v>
      </c>
      <c r="D41" s="211">
        <v>7.7740000000000004E-2</v>
      </c>
      <c r="E41" s="211">
        <v>2.8E-3</v>
      </c>
      <c r="F41" s="212">
        <f t="shared" si="6"/>
        <v>5490442.5006431695</v>
      </c>
      <c r="G41" s="203">
        <f t="shared" si="7"/>
        <v>197992.93088659379</v>
      </c>
    </row>
    <row r="42" spans="1:7" ht="15.75" customHeight="1">
      <c r="A42" s="198">
        <v>2598.5</v>
      </c>
      <c r="B42" s="203">
        <v>766027</v>
      </c>
      <c r="C42" s="155">
        <v>927.94500000000005</v>
      </c>
      <c r="D42" s="211">
        <v>0.16980000000000001</v>
      </c>
      <c r="E42" s="211">
        <v>4.0000000000000002E-4</v>
      </c>
      <c r="F42" s="212">
        <f t="shared" si="6"/>
        <v>4511348.6454652529</v>
      </c>
      <c r="G42" s="203">
        <f t="shared" si="7"/>
        <v>11950.228107422046</v>
      </c>
    </row>
    <row r="43" spans="1:7" ht="15.75" customHeight="1">
      <c r="A43" s="198">
        <v>3009.645</v>
      </c>
      <c r="B43" s="203">
        <v>41900</v>
      </c>
      <c r="C43" s="155">
        <v>848.57399999999996</v>
      </c>
      <c r="D43" s="211">
        <v>1.0370000000000001E-2</v>
      </c>
      <c r="E43" s="211">
        <v>1.2999999999999999E-3</v>
      </c>
      <c r="F43" s="212">
        <f t="shared" si="6"/>
        <v>4040501.4464802314</v>
      </c>
      <c r="G43" s="203">
        <f t="shared" si="7"/>
        <v>513091.09056059283</v>
      </c>
    </row>
    <row r="44" spans="1:7" ht="15.75" customHeight="1">
      <c r="A44" s="198">
        <v>3202.029</v>
      </c>
      <c r="B44" s="203">
        <v>118048</v>
      </c>
      <c r="C44" s="155">
        <v>370.41399999999999</v>
      </c>
      <c r="D44" s="211">
        <v>3.211E-2</v>
      </c>
      <c r="E44" s="211">
        <v>1.1999999999999999E-3</v>
      </c>
      <c r="F44" s="212">
        <f t="shared" si="6"/>
        <v>3676362.5038928683</v>
      </c>
      <c r="G44" s="203">
        <f t="shared" si="7"/>
        <v>137874.75006608595</v>
      </c>
    </row>
    <row r="45" spans="1:7" ht="15.75" customHeight="1">
      <c r="A45" s="198">
        <v>3253.5030000000002</v>
      </c>
      <c r="B45" s="203">
        <v>287339</v>
      </c>
      <c r="C45" s="155">
        <v>583.52300000000002</v>
      </c>
      <c r="D45" s="211">
        <v>7.9280000000000003E-2</v>
      </c>
      <c r="E45" s="211">
        <v>2.0999999999999999E-3</v>
      </c>
      <c r="F45" s="212">
        <f t="shared" si="6"/>
        <v>3624356.710393542</v>
      </c>
      <c r="G45" s="203">
        <f t="shared" si="7"/>
        <v>96285.12563760551</v>
      </c>
    </row>
    <row r="46" spans="1:7" ht="15.75" customHeight="1">
      <c r="A46" s="198">
        <v>3273.0790000000002</v>
      </c>
      <c r="B46" s="203">
        <v>67513.600000000006</v>
      </c>
      <c r="C46" s="155">
        <v>320.32100000000003</v>
      </c>
      <c r="D46" s="211">
        <v>1.8769999999999998E-2</v>
      </c>
      <c r="E46" s="211">
        <v>2.0000000000000001E-4</v>
      </c>
      <c r="F46" s="212">
        <f t="shared" si="6"/>
        <v>3596888.6521044225</v>
      </c>
      <c r="G46" s="203">
        <f t="shared" si="7"/>
        <v>41953.678571817967</v>
      </c>
    </row>
    <row r="47" spans="1:7" ht="13">
      <c r="A47" s="198">
        <v>3451.232</v>
      </c>
      <c r="B47" s="203">
        <v>33417.4</v>
      </c>
      <c r="C47" s="155">
        <v>197.59700000000001</v>
      </c>
      <c r="D47" s="211">
        <v>9.4999999999999998E-3</v>
      </c>
      <c r="E47" s="211">
        <v>5.0000000000000001E-4</v>
      </c>
      <c r="F47" s="212">
        <f t="shared" si="6"/>
        <v>3517621.0526315793</v>
      </c>
      <c r="G47" s="203">
        <f t="shared" si="7"/>
        <v>186302.67696612648</v>
      </c>
    </row>
    <row r="49" spans="1:5" ht="13">
      <c r="A49" s="169"/>
    </row>
    <row r="51" spans="1:5" ht="13">
      <c r="A51" s="198"/>
      <c r="D51" s="205"/>
      <c r="E51" s="205"/>
    </row>
    <row r="52" spans="1:5" ht="13">
      <c r="A52" s="198"/>
      <c r="D52" s="205"/>
      <c r="E52" s="205"/>
    </row>
    <row r="53" spans="1:5" ht="13">
      <c r="A53" s="198"/>
      <c r="D53" s="205"/>
      <c r="E53" s="205"/>
    </row>
    <row r="54" spans="1:5" ht="13">
      <c r="A54" s="198"/>
      <c r="D54" s="205"/>
      <c r="E54" s="205"/>
    </row>
    <row r="55" spans="1:5" ht="13">
      <c r="A55" s="198"/>
      <c r="D55" s="205"/>
      <c r="E55" s="205"/>
    </row>
    <row r="56" spans="1:5" ht="13">
      <c r="A56" s="198"/>
      <c r="D56" s="205"/>
      <c r="E56" s="205"/>
    </row>
    <row r="57" spans="1:5" ht="13">
      <c r="A57" s="198"/>
      <c r="D57" s="205"/>
      <c r="E57" s="205"/>
    </row>
    <row r="58" spans="1:5" ht="13">
      <c r="A58" s="198"/>
      <c r="D58" s="205"/>
      <c r="E58" s="205"/>
    </row>
    <row r="71" spans="1:7" ht="13">
      <c r="A71" s="155" t="s">
        <v>383</v>
      </c>
    </row>
    <row r="72" spans="1:7" ht="13">
      <c r="A72" s="169" t="s">
        <v>384</v>
      </c>
    </row>
    <row r="73" spans="1:7" ht="13">
      <c r="A73" s="155" t="s">
        <v>373</v>
      </c>
      <c r="B73" s="155" t="s">
        <v>374</v>
      </c>
      <c r="C73" s="155" t="s">
        <v>375</v>
      </c>
      <c r="D73" s="155" t="s">
        <v>376</v>
      </c>
      <c r="E73" s="155" t="s">
        <v>377</v>
      </c>
      <c r="F73" s="155" t="s">
        <v>378</v>
      </c>
      <c r="G73" s="155" t="s">
        <v>379</v>
      </c>
    </row>
    <row r="74" spans="1:7" ht="13">
      <c r="A74" s="213">
        <v>53.162199999999999</v>
      </c>
      <c r="B74" s="155">
        <v>173867.85133400001</v>
      </c>
      <c r="C74" s="155">
        <v>3573.2691340000001</v>
      </c>
      <c r="D74" s="214">
        <v>3.4500000000000003E-2</v>
      </c>
      <c r="E74" s="214">
        <v>5.0000000000000001E-4</v>
      </c>
      <c r="F74" s="215">
        <f t="shared" ref="F74:F81" si="8">(((B74/D74)))</f>
        <v>5039647.8647536226</v>
      </c>
      <c r="G74" s="216">
        <f t="shared" ref="G74:G81" si="9">F74*SQRT((C74/B74)^2+(E74/D74)^2)</f>
        <v>126735.84471897378</v>
      </c>
    </row>
    <row r="75" spans="1:7" ht="13">
      <c r="A75" s="213">
        <v>80.997900000000001</v>
      </c>
      <c r="B75" s="155">
        <v>6174973.0280820001</v>
      </c>
      <c r="C75" s="155">
        <v>33937.972287999997</v>
      </c>
      <c r="D75" s="214">
        <v>0.53100000000000003</v>
      </c>
      <c r="E75" s="214">
        <v>5.0000000000000001E-4</v>
      </c>
      <c r="F75" s="215">
        <f t="shared" si="8"/>
        <v>11628951.088666666</v>
      </c>
      <c r="G75" s="216">
        <f t="shared" si="9"/>
        <v>64844.551620069709</v>
      </c>
    </row>
    <row r="76" spans="1:7" ht="13">
      <c r="A76" s="213">
        <v>160.61199999999999</v>
      </c>
      <c r="B76" s="155">
        <v>139284.392185</v>
      </c>
      <c r="C76" s="155">
        <v>1107.2360200000001</v>
      </c>
      <c r="D76" s="214">
        <v>1.0279999999999999E-2</v>
      </c>
      <c r="E76" s="214">
        <v>8.0000000000000004E-4</v>
      </c>
      <c r="F76" s="215">
        <f t="shared" si="8"/>
        <v>13549065.387645915</v>
      </c>
      <c r="G76" s="216">
        <f t="shared" si="9"/>
        <v>1059888.9060123479</v>
      </c>
    </row>
    <row r="77" spans="1:7" ht="13">
      <c r="A77" s="213">
        <v>223.23679999999999</v>
      </c>
      <c r="B77" s="155">
        <v>70627.435339999996</v>
      </c>
      <c r="C77" s="155">
        <v>2812.6979139999999</v>
      </c>
      <c r="D77" s="214">
        <v>7.3000000000000001E-3</v>
      </c>
      <c r="E77" s="214">
        <v>5.0000000000000001E-4</v>
      </c>
      <c r="F77" s="215">
        <f t="shared" si="8"/>
        <v>9674991.1424657535</v>
      </c>
      <c r="G77" s="216">
        <f t="shared" si="9"/>
        <v>766543.72624097602</v>
      </c>
    </row>
    <row r="78" spans="1:7" ht="13">
      <c r="A78" s="213">
        <v>276.39890000000003</v>
      </c>
      <c r="B78" s="155">
        <v>984641.47016699996</v>
      </c>
      <c r="C78" s="155">
        <v>25253.698075</v>
      </c>
      <c r="D78" s="214">
        <v>0.1154</v>
      </c>
      <c r="E78" s="214">
        <v>6.9999999999999999E-4</v>
      </c>
      <c r="F78" s="215">
        <f t="shared" si="8"/>
        <v>8532421.7518804148</v>
      </c>
      <c r="G78" s="216">
        <f t="shared" si="9"/>
        <v>224873.33236215691</v>
      </c>
    </row>
    <row r="79" spans="1:7" ht="13">
      <c r="A79" s="213">
        <v>302.85079999999999</v>
      </c>
      <c r="B79" s="155">
        <v>2387632.8141760002</v>
      </c>
      <c r="C79" s="155">
        <v>9887.2004159999997</v>
      </c>
      <c r="D79" s="214">
        <v>0.29549999999999998</v>
      </c>
      <c r="E79" s="214">
        <v>1.8E-3</v>
      </c>
      <c r="F79" s="215">
        <f t="shared" si="8"/>
        <v>8079975.6824906943</v>
      </c>
      <c r="G79" s="216">
        <f t="shared" si="9"/>
        <v>59514.229673473339</v>
      </c>
    </row>
    <row r="80" spans="1:7" ht="13">
      <c r="A80" s="217">
        <v>356.0129</v>
      </c>
      <c r="B80" s="155">
        <v>7450616.4647220001</v>
      </c>
      <c r="C80" s="155">
        <v>3737.8387630000002</v>
      </c>
      <c r="D80" s="214">
        <v>1</v>
      </c>
      <c r="E80" s="214">
        <v>0</v>
      </c>
      <c r="F80" s="215">
        <f t="shared" si="8"/>
        <v>7450616.4647220001</v>
      </c>
      <c r="G80" s="216">
        <f t="shared" si="9"/>
        <v>3737.8387629999997</v>
      </c>
    </row>
    <row r="81" spans="1:7" ht="13">
      <c r="A81" s="213">
        <v>383.8485</v>
      </c>
      <c r="B81" s="155">
        <v>1023736.7684619999</v>
      </c>
      <c r="C81" s="155">
        <v>2292.1888570000001</v>
      </c>
      <c r="D81" s="214">
        <v>0.14410000000000001</v>
      </c>
      <c r="E81" s="214">
        <v>8.9999999999999998E-4</v>
      </c>
      <c r="F81" s="215">
        <f t="shared" si="8"/>
        <v>7104349.5382512137</v>
      </c>
      <c r="G81" s="216">
        <f t="shared" si="9"/>
        <v>47136.493873421743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D9:E12"/>
  <sheetViews>
    <sheetView workbookViewId="0"/>
  </sheetViews>
  <sheetFormatPr baseColWidth="10" defaultColWidth="12.6640625" defaultRowHeight="15.75" customHeight="1"/>
  <sheetData>
    <row r="9" spans="4:5" ht="15.75" customHeight="1">
      <c r="D9" s="155" t="s">
        <v>385</v>
      </c>
      <c r="E9" s="155" t="s">
        <v>386</v>
      </c>
    </row>
    <row r="10" spans="4:5" ht="15.75" customHeight="1">
      <c r="D10" s="155">
        <v>-1245.7</v>
      </c>
      <c r="E10" s="155">
        <v>1.294</v>
      </c>
    </row>
    <row r="11" spans="4:5" ht="15.75" customHeight="1">
      <c r="D11" s="155">
        <v>-1245.3</v>
      </c>
    </row>
    <row r="12" spans="4:5" ht="15.75" customHeight="1">
      <c r="D12" s="155">
        <v>-1250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72"/>
  <sheetViews>
    <sheetView workbookViewId="0"/>
  </sheetViews>
  <sheetFormatPr baseColWidth="10" defaultColWidth="12.6640625" defaultRowHeight="15.75" customHeight="1"/>
  <cols>
    <col min="1" max="1" width="17.6640625" customWidth="1"/>
    <col min="2" max="2" width="11.5" customWidth="1"/>
    <col min="16" max="16" width="23.6640625" customWidth="1"/>
  </cols>
  <sheetData>
    <row r="1" spans="1:26" ht="15.75" customHeight="1">
      <c r="A1" s="280" t="s">
        <v>387</v>
      </c>
      <c r="B1" s="281"/>
      <c r="C1" s="281"/>
      <c r="D1" s="281"/>
      <c r="E1" s="282" t="s">
        <v>388</v>
      </c>
      <c r="F1" s="281"/>
      <c r="G1" s="281"/>
      <c r="H1" s="149"/>
      <c r="I1" s="149"/>
      <c r="J1" s="149"/>
      <c r="K1" s="1"/>
      <c r="L1" s="149"/>
      <c r="M1" s="149"/>
      <c r="N1" s="149"/>
      <c r="O1" s="149"/>
      <c r="P1" s="14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83" t="s">
        <v>389</v>
      </c>
      <c r="B2" s="281"/>
      <c r="C2" s="281"/>
      <c r="D2" s="281"/>
      <c r="E2" s="1"/>
      <c r="F2" s="151"/>
      <c r="G2" s="151"/>
      <c r="H2" s="151"/>
      <c r="I2" s="151"/>
      <c r="J2" s="151"/>
      <c r="K2" s="1"/>
      <c r="L2" s="159"/>
      <c r="M2" s="159"/>
      <c r="N2" s="159"/>
      <c r="O2" s="15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E3" s="1"/>
      <c r="F3" s="151"/>
      <c r="G3" s="151"/>
      <c r="H3" s="151"/>
      <c r="I3" s="151"/>
      <c r="J3" s="151"/>
      <c r="K3" s="1"/>
      <c r="L3" s="159"/>
      <c r="M3" s="159"/>
      <c r="N3" s="159"/>
      <c r="O3" s="15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19" t="s">
        <v>390</v>
      </c>
      <c r="B4" s="220"/>
      <c r="C4" s="1"/>
      <c r="D4" s="1"/>
      <c r="E4" s="1"/>
      <c r="F4" s="151"/>
      <c r="G4" s="151"/>
      <c r="H4" s="151"/>
      <c r="I4" s="151"/>
      <c r="J4" s="151"/>
      <c r="K4" s="1"/>
      <c r="L4" s="159"/>
      <c r="M4" s="159"/>
      <c r="N4" s="159"/>
      <c r="O4" s="1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21" t="s">
        <v>391</v>
      </c>
      <c r="B5" s="222">
        <v>150000</v>
      </c>
      <c r="C5" s="1"/>
      <c r="D5" s="1"/>
      <c r="E5" s="1"/>
      <c r="F5" s="151"/>
      <c r="G5" s="151"/>
      <c r="H5" s="151"/>
      <c r="I5" s="151"/>
      <c r="J5" s="151"/>
      <c r="K5" s="1"/>
      <c r="L5" s="159"/>
      <c r="M5" s="159"/>
      <c r="N5" s="159"/>
      <c r="O5" s="15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21" t="s">
        <v>392</v>
      </c>
      <c r="B6" s="222">
        <v>10000</v>
      </c>
      <c r="C6" s="1"/>
      <c r="D6" s="1"/>
      <c r="E6" s="1"/>
      <c r="F6" s="151"/>
      <c r="G6" s="151"/>
      <c r="H6" s="151"/>
      <c r="I6" s="151"/>
      <c r="J6" s="151"/>
      <c r="K6" s="1"/>
      <c r="L6" s="159"/>
      <c r="M6" s="159"/>
      <c r="N6" s="159"/>
      <c r="O6" s="1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21" t="s">
        <v>393</v>
      </c>
      <c r="B7" s="222">
        <v>10000000</v>
      </c>
      <c r="C7" s="1"/>
      <c r="D7" s="1"/>
      <c r="E7" s="1"/>
      <c r="F7" s="151"/>
      <c r="G7" s="151"/>
      <c r="H7" s="151"/>
      <c r="I7" s="151"/>
      <c r="J7" s="151"/>
      <c r="K7" s="1"/>
      <c r="L7" s="159"/>
      <c r="M7" s="159"/>
      <c r="N7" s="159"/>
      <c r="O7" s="15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21" t="s">
        <v>394</v>
      </c>
      <c r="B8" s="221">
        <v>0</v>
      </c>
      <c r="C8" s="1"/>
      <c r="D8" s="1"/>
      <c r="E8" s="1"/>
      <c r="F8" s="151"/>
      <c r="G8" s="151"/>
      <c r="H8" s="151"/>
      <c r="I8" s="151"/>
      <c r="J8" s="151"/>
      <c r="K8" s="1"/>
      <c r="L8" s="159"/>
      <c r="M8" s="159"/>
      <c r="N8" s="159"/>
      <c r="O8" s="15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51"/>
      <c r="G9" s="151"/>
      <c r="H9" s="151"/>
      <c r="I9" s="151"/>
      <c r="J9" s="151"/>
      <c r="K9" s="1"/>
      <c r="L9" s="159"/>
      <c r="M9" s="159"/>
      <c r="N9" s="159"/>
      <c r="O9" s="15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19" t="s">
        <v>395</v>
      </c>
      <c r="B10" s="220" t="s">
        <v>396</v>
      </c>
      <c r="C10" s="1"/>
      <c r="D10" s="1"/>
      <c r="E10" s="1"/>
      <c r="F10" s="151"/>
      <c r="G10" s="151"/>
      <c r="H10" s="151"/>
      <c r="I10" s="151"/>
      <c r="J10" s="151"/>
      <c r="K10" s="1"/>
      <c r="L10" s="159"/>
      <c r="M10" s="159"/>
      <c r="N10" s="159"/>
      <c r="O10" s="15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21" t="s">
        <v>397</v>
      </c>
      <c r="B11" s="221">
        <v>0.84450000000000003</v>
      </c>
      <c r="C11" s="223"/>
      <c r="D11" s="1"/>
      <c r="E11" s="1"/>
      <c r="F11" s="151"/>
      <c r="G11" s="151"/>
      <c r="H11" s="151"/>
      <c r="I11" s="151"/>
      <c r="J11" s="151"/>
      <c r="K11" s="1"/>
      <c r="L11" s="159"/>
      <c r="M11" s="159"/>
      <c r="N11" s="159"/>
      <c r="O11" s="15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21" t="s">
        <v>398</v>
      </c>
      <c r="B12" s="221">
        <v>1.5264</v>
      </c>
      <c r="C12" s="223"/>
      <c r="D12" s="1"/>
      <c r="E12" s="1"/>
      <c r="F12" s="151"/>
      <c r="G12" s="151"/>
      <c r="H12" s="151"/>
      <c r="I12" s="151"/>
      <c r="J12" s="151"/>
      <c r="K12" s="1"/>
      <c r="L12" s="159"/>
      <c r="M12" s="159"/>
      <c r="N12" s="159"/>
      <c r="O12" s="15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21" t="s">
        <v>399</v>
      </c>
      <c r="B13" s="221">
        <f>32*60</f>
        <v>1920</v>
      </c>
      <c r="C13" s="1"/>
      <c r="D13" s="1"/>
      <c r="E13" s="1"/>
      <c r="F13" s="151"/>
      <c r="G13" s="151"/>
      <c r="H13" s="151"/>
      <c r="I13" s="151"/>
      <c r="J13" s="151"/>
      <c r="K13" s="1"/>
      <c r="L13" s="159"/>
      <c r="M13" s="159"/>
      <c r="N13" s="159"/>
      <c r="O13" s="15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21" t="s">
        <v>400</v>
      </c>
      <c r="B14" s="221">
        <v>2.5110000000000001</v>
      </c>
      <c r="C14" s="1"/>
      <c r="D14" s="1"/>
      <c r="E14" s="1"/>
      <c r="F14" s="151"/>
      <c r="G14" s="151"/>
      <c r="H14" s="151"/>
      <c r="I14" s="151"/>
      <c r="J14" s="151"/>
      <c r="K14" s="1"/>
      <c r="L14" s="159"/>
      <c r="M14" s="159"/>
      <c r="N14" s="159"/>
      <c r="O14" s="15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24"/>
      <c r="B15" s="1"/>
      <c r="C15" s="1"/>
      <c r="D15" s="1"/>
      <c r="E15" s="1"/>
      <c r="F15" s="151"/>
      <c r="G15" s="151"/>
      <c r="H15" s="151"/>
      <c r="I15" s="151"/>
      <c r="J15" s="151"/>
      <c r="K15" s="1"/>
      <c r="L15" s="159"/>
      <c r="M15" s="159"/>
      <c r="N15" s="159"/>
      <c r="O15" s="15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25" t="s">
        <v>401</v>
      </c>
      <c r="B16" s="226"/>
      <c r="C16" s="1"/>
      <c r="D16" s="1"/>
      <c r="E16" s="1"/>
      <c r="F16" s="151"/>
      <c r="G16" s="151"/>
      <c r="H16" s="151"/>
      <c r="I16" s="151"/>
      <c r="J16" s="151"/>
      <c r="K16" s="1"/>
      <c r="L16" s="159"/>
      <c r="M16" s="159"/>
      <c r="N16" s="159"/>
      <c r="O16" s="15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27" t="s">
        <v>402</v>
      </c>
      <c r="B17" s="228">
        <f t="shared" ref="B17:B20" si="0">LN(2)/B11</f>
        <v>0.82077818894013643</v>
      </c>
      <c r="C17" s="1"/>
      <c r="D17" s="1"/>
      <c r="E17" s="1"/>
      <c r="F17" s="151"/>
      <c r="G17" s="151"/>
      <c r="H17" s="151"/>
      <c r="I17" s="151"/>
      <c r="J17" s="151"/>
      <c r="K17" s="1"/>
      <c r="L17" s="159"/>
      <c r="M17" s="159"/>
      <c r="N17" s="159"/>
      <c r="O17" s="15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27" t="s">
        <v>403</v>
      </c>
      <c r="B18" s="228">
        <f t="shared" si="0"/>
        <v>0.45410585728507946</v>
      </c>
      <c r="C18" s="1"/>
      <c r="D18" s="1"/>
      <c r="E18" s="1"/>
      <c r="F18" s="151"/>
      <c r="G18" s="151"/>
      <c r="H18" s="151"/>
      <c r="I18" s="151"/>
      <c r="J18" s="151"/>
      <c r="K18" s="1"/>
      <c r="L18" s="159"/>
      <c r="M18" s="159"/>
      <c r="N18" s="159"/>
      <c r="O18" s="15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27" t="s">
        <v>404</v>
      </c>
      <c r="B19" s="228">
        <f t="shared" si="0"/>
        <v>3.6101415654163816E-4</v>
      </c>
      <c r="C19" s="1"/>
      <c r="D19" s="1"/>
      <c r="E19" s="1"/>
      <c r="F19" s="151"/>
      <c r="G19" s="151"/>
      <c r="H19" s="151"/>
      <c r="I19" s="151"/>
      <c r="J19" s="151"/>
      <c r="K19" s="1"/>
      <c r="L19" s="159"/>
      <c r="M19" s="159"/>
      <c r="N19" s="159"/>
      <c r="P19" s="15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27" t="s">
        <v>405</v>
      </c>
      <c r="B20" s="228">
        <f t="shared" si="0"/>
        <v>0.27604427740340315</v>
      </c>
      <c r="C20" s="1"/>
      <c r="D20" s="1"/>
      <c r="E20" s="1"/>
      <c r="F20" s="151"/>
      <c r="G20" s="151"/>
      <c r="H20" s="151"/>
      <c r="I20" s="151"/>
      <c r="J20" s="151"/>
      <c r="K20" s="1"/>
      <c r="L20" s="159"/>
      <c r="M20" s="159"/>
      <c r="N20" s="159"/>
      <c r="O20" s="15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51"/>
      <c r="G21" s="151"/>
      <c r="H21" s="151"/>
      <c r="I21" s="151"/>
      <c r="J21" s="151"/>
      <c r="K21" s="1"/>
      <c r="L21" s="159"/>
      <c r="M21" s="159"/>
      <c r="N21" s="159"/>
      <c r="O21" s="15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21" t="s">
        <v>406</v>
      </c>
      <c r="B22" s="221">
        <v>2</v>
      </c>
      <c r="C22" s="1"/>
      <c r="D22" s="1"/>
      <c r="E22" s="1"/>
      <c r="F22" s="151"/>
      <c r="G22" s="151"/>
      <c r="H22" s="151"/>
      <c r="I22" s="151"/>
      <c r="J22" s="151"/>
      <c r="K22" s="1"/>
      <c r="L22" s="159"/>
      <c r="M22" s="159"/>
      <c r="N22" s="159"/>
      <c r="O22" s="15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21" t="s">
        <v>407</v>
      </c>
      <c r="B23" s="221">
        <v>20</v>
      </c>
      <c r="C23" s="1"/>
      <c r="D23" s="1"/>
      <c r="E23" s="1"/>
      <c r="F23" s="151"/>
      <c r="G23" s="151"/>
      <c r="H23" s="151"/>
      <c r="I23" s="151"/>
      <c r="J23" s="151"/>
      <c r="K23" s="1"/>
      <c r="L23" s="159"/>
      <c r="M23" s="159"/>
      <c r="N23" s="159"/>
      <c r="O23" s="15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29" t="s">
        <v>408</v>
      </c>
      <c r="B24" s="229">
        <v>500</v>
      </c>
      <c r="C24" s="1"/>
      <c r="D24" s="1"/>
      <c r="E24" s="1"/>
      <c r="F24" s="151"/>
      <c r="G24" s="151"/>
      <c r="H24" s="151"/>
      <c r="I24" s="151"/>
      <c r="J24" s="151"/>
      <c r="K24" s="1"/>
      <c r="L24" s="159"/>
      <c r="M24" s="159"/>
      <c r="N24" s="159"/>
      <c r="O24" s="15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23"/>
      <c r="B25" s="223"/>
      <c r="C25" s="1"/>
      <c r="D25" s="1"/>
      <c r="E25" s="1"/>
      <c r="F25" s="151"/>
      <c r="G25" s="151"/>
      <c r="H25" s="151"/>
      <c r="I25" s="151"/>
      <c r="J25" s="151"/>
      <c r="K25" s="1"/>
      <c r="L25" s="159"/>
      <c r="M25" s="159"/>
      <c r="N25" s="159"/>
      <c r="O25" s="15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21" t="s">
        <v>409</v>
      </c>
      <c r="B26" s="221">
        <v>50</v>
      </c>
      <c r="C26" s="1"/>
      <c r="D26" s="1"/>
      <c r="E26" s="1"/>
      <c r="F26" s="151"/>
      <c r="G26" s="151"/>
      <c r="H26" s="151"/>
      <c r="I26" s="151"/>
      <c r="J26" s="151"/>
      <c r="K26" s="1"/>
      <c r="L26" s="159"/>
      <c r="M26" s="159"/>
      <c r="N26" s="159"/>
      <c r="O26" s="15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51"/>
      <c r="G27" s="151"/>
      <c r="H27" s="151"/>
      <c r="I27" s="151"/>
      <c r="J27" s="151"/>
      <c r="K27" s="1"/>
      <c r="L27" s="159"/>
      <c r="M27" s="159"/>
      <c r="N27" s="159"/>
      <c r="O27" s="15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51"/>
      <c r="G28" s="151"/>
      <c r="H28" s="151"/>
      <c r="I28" s="151"/>
      <c r="J28" s="151"/>
      <c r="K28" s="1"/>
      <c r="L28" s="159"/>
      <c r="M28" s="159"/>
      <c r="N28" s="159"/>
      <c r="O28" s="15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51"/>
      <c r="G29" s="151"/>
      <c r="H29" s="151"/>
      <c r="I29" s="151"/>
      <c r="J29" s="151"/>
      <c r="K29" s="1"/>
      <c r="L29" s="159"/>
      <c r="M29" s="159"/>
      <c r="N29" s="159"/>
      <c r="O29" s="15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51"/>
      <c r="G30" s="151"/>
      <c r="H30" s="151"/>
      <c r="I30" s="151"/>
      <c r="J30" s="151"/>
      <c r="K30" s="1"/>
      <c r="L30" s="159"/>
      <c r="M30" s="159"/>
      <c r="N30" s="159"/>
      <c r="O30" s="15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51"/>
      <c r="G31" s="151"/>
      <c r="H31" s="151"/>
      <c r="I31" s="151"/>
      <c r="J31" s="151"/>
      <c r="K31" s="1"/>
      <c r="L31" s="159"/>
      <c r="M31" s="159"/>
      <c r="N31" s="159"/>
      <c r="O31" s="15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51"/>
      <c r="G32" s="151"/>
      <c r="H32" s="151"/>
      <c r="I32" s="151"/>
      <c r="J32" s="151"/>
      <c r="K32" s="1"/>
      <c r="L32" s="159"/>
      <c r="M32" s="159"/>
      <c r="N32" s="159"/>
      <c r="O32" s="15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51"/>
      <c r="G33" s="151"/>
      <c r="H33" s="151"/>
      <c r="I33" s="151"/>
      <c r="J33" s="151"/>
      <c r="K33" s="1"/>
      <c r="L33" s="159"/>
      <c r="M33" s="159"/>
      <c r="N33" s="159"/>
      <c r="O33" s="15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51"/>
      <c r="G34" s="151"/>
      <c r="H34" s="151"/>
      <c r="I34" s="151"/>
      <c r="J34" s="151"/>
      <c r="K34" s="1"/>
      <c r="L34" s="159"/>
      <c r="M34" s="159"/>
      <c r="N34" s="159"/>
      <c r="O34" s="15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51"/>
      <c r="G35" s="151"/>
      <c r="H35" s="151"/>
      <c r="I35" s="151"/>
      <c r="J35" s="151"/>
      <c r="K35" s="1"/>
      <c r="L35" s="159"/>
      <c r="M35" s="159"/>
      <c r="N35" s="159"/>
      <c r="O35" s="15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51"/>
      <c r="G36" s="151"/>
      <c r="H36" s="151"/>
      <c r="I36" s="151"/>
      <c r="J36" s="151"/>
      <c r="K36" s="1"/>
      <c r="L36" s="159"/>
      <c r="M36" s="159"/>
      <c r="N36" s="159"/>
      <c r="O36" s="159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51"/>
      <c r="G37" s="151"/>
      <c r="H37" s="151"/>
      <c r="I37" s="151"/>
      <c r="J37" s="151"/>
      <c r="K37" s="1"/>
      <c r="L37" s="159"/>
      <c r="M37" s="159"/>
      <c r="N37" s="159"/>
      <c r="O37" s="15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51"/>
      <c r="G38" s="151"/>
      <c r="H38" s="151"/>
      <c r="I38" s="151"/>
      <c r="J38" s="151"/>
      <c r="K38" s="1"/>
      <c r="L38" s="159"/>
      <c r="M38" s="159"/>
      <c r="N38" s="159"/>
      <c r="O38" s="15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51"/>
      <c r="G39" s="151"/>
      <c r="H39" s="151"/>
      <c r="I39" s="151"/>
      <c r="J39" s="151"/>
      <c r="K39" s="1"/>
      <c r="L39" s="159"/>
      <c r="M39" s="159"/>
      <c r="N39" s="159"/>
      <c r="O39" s="15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51"/>
      <c r="G40" s="151"/>
      <c r="H40" s="151"/>
      <c r="I40" s="151"/>
      <c r="J40" s="151"/>
      <c r="K40" s="1"/>
      <c r="L40" s="159"/>
      <c r="M40" s="159"/>
      <c r="N40" s="159"/>
      <c r="O40" s="15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51"/>
      <c r="G41" s="151"/>
      <c r="H41" s="151"/>
      <c r="I41" s="151"/>
      <c r="J41" s="151"/>
      <c r="K41" s="1"/>
      <c r="L41" s="159"/>
      <c r="M41" s="159"/>
      <c r="N41" s="159"/>
      <c r="O41" s="15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51"/>
      <c r="G42" s="151"/>
      <c r="H42" s="151"/>
      <c r="I42" s="151"/>
      <c r="J42" s="151"/>
      <c r="K42" s="1"/>
      <c r="L42" s="159"/>
      <c r="M42" s="159"/>
      <c r="N42" s="159"/>
      <c r="O42" s="15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51"/>
      <c r="G43" s="151"/>
      <c r="H43" s="151"/>
      <c r="I43" s="151"/>
      <c r="J43" s="151"/>
      <c r="K43" s="1"/>
      <c r="L43" s="159"/>
      <c r="M43" s="159"/>
      <c r="N43" s="159"/>
      <c r="O43" s="15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51"/>
      <c r="G44" s="151"/>
      <c r="H44" s="151"/>
      <c r="I44" s="151"/>
      <c r="J44" s="151"/>
      <c r="K44" s="1"/>
      <c r="L44" s="159"/>
      <c r="M44" s="159"/>
      <c r="N44" s="159"/>
      <c r="O44" s="159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51"/>
      <c r="G45" s="151"/>
      <c r="H45" s="151"/>
      <c r="I45" s="151"/>
      <c r="J45" s="151"/>
      <c r="K45" s="1"/>
      <c r="L45" s="159"/>
      <c r="M45" s="159"/>
      <c r="N45" s="159"/>
      <c r="O45" s="15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51"/>
      <c r="G46" s="151"/>
      <c r="H46" s="151"/>
      <c r="I46" s="151"/>
      <c r="J46" s="151"/>
      <c r="K46" s="1"/>
      <c r="L46" s="159"/>
      <c r="M46" s="159"/>
      <c r="N46" s="159"/>
      <c r="O46" s="159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1"/>
      <c r="C47" s="1"/>
      <c r="D47" s="1"/>
      <c r="E47" s="1"/>
      <c r="F47" s="151"/>
      <c r="G47" s="151"/>
      <c r="H47" s="151"/>
      <c r="I47" s="151"/>
      <c r="J47" s="151"/>
      <c r="K47" s="1"/>
      <c r="L47" s="159"/>
      <c r="M47" s="159"/>
      <c r="N47" s="159"/>
      <c r="O47" s="159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1"/>
      <c r="C48" s="1"/>
      <c r="D48" s="1"/>
      <c r="E48" s="1"/>
      <c r="F48" s="151"/>
      <c r="G48" s="151"/>
      <c r="H48" s="151"/>
      <c r="I48" s="151"/>
      <c r="J48" s="151"/>
      <c r="K48" s="1"/>
      <c r="L48" s="159"/>
      <c r="M48" s="159"/>
      <c r="N48" s="159"/>
      <c r="O48" s="15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1"/>
      <c r="F49" s="151"/>
      <c r="G49" s="151"/>
      <c r="H49" s="151"/>
      <c r="I49" s="151"/>
      <c r="J49" s="151"/>
      <c r="K49" s="1"/>
      <c r="L49" s="159"/>
      <c r="M49" s="159"/>
      <c r="N49" s="159"/>
      <c r="O49" s="159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1"/>
      <c r="F50" s="151"/>
      <c r="G50" s="151"/>
      <c r="H50" s="151"/>
      <c r="I50" s="151"/>
      <c r="J50" s="151"/>
      <c r="K50" s="1"/>
      <c r="L50" s="159"/>
      <c r="M50" s="159"/>
      <c r="N50" s="159"/>
      <c r="O50" s="15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51"/>
      <c r="G51" s="151"/>
      <c r="H51" s="151"/>
      <c r="I51" s="151"/>
      <c r="J51" s="151"/>
      <c r="K51" s="1"/>
      <c r="L51" s="159"/>
      <c r="M51" s="159"/>
      <c r="N51" s="159"/>
      <c r="O51" s="15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51"/>
      <c r="G52" s="151"/>
      <c r="H52" s="151"/>
      <c r="I52" s="151"/>
      <c r="J52" s="151"/>
      <c r="K52" s="1"/>
      <c r="L52" s="159"/>
      <c r="M52" s="159"/>
      <c r="N52" s="159"/>
      <c r="O52" s="15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51"/>
      <c r="G53" s="151"/>
      <c r="H53" s="151"/>
      <c r="I53" s="151"/>
      <c r="J53" s="151"/>
      <c r="K53" s="1"/>
      <c r="L53" s="159"/>
      <c r="M53" s="159"/>
      <c r="N53" s="159"/>
      <c r="O53" s="15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51"/>
      <c r="G54" s="151"/>
      <c r="H54" s="151"/>
      <c r="I54" s="151"/>
      <c r="J54" s="151"/>
      <c r="K54" s="1"/>
      <c r="L54" s="159"/>
      <c r="M54" s="159"/>
      <c r="N54" s="159"/>
      <c r="O54" s="159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51"/>
      <c r="G55" s="151"/>
      <c r="H55" s="151"/>
      <c r="I55" s="151"/>
      <c r="J55" s="151"/>
      <c r="K55" s="1"/>
      <c r="L55" s="159"/>
      <c r="M55" s="159"/>
      <c r="N55" s="159"/>
      <c r="O55" s="15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51"/>
      <c r="G56" s="151"/>
      <c r="H56" s="151"/>
      <c r="I56" s="151"/>
      <c r="J56" s="151"/>
      <c r="K56" s="1"/>
      <c r="L56" s="159"/>
      <c r="M56" s="159"/>
      <c r="N56" s="159"/>
      <c r="O56" s="15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51"/>
      <c r="G57" s="151"/>
      <c r="H57" s="151"/>
      <c r="I57" s="151"/>
      <c r="J57" s="151"/>
      <c r="K57" s="1"/>
      <c r="L57" s="159"/>
      <c r="M57" s="159"/>
      <c r="N57" s="159"/>
      <c r="O57" s="15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51"/>
      <c r="G58" s="151"/>
      <c r="H58" s="151"/>
      <c r="I58" s="151"/>
      <c r="J58" s="151"/>
      <c r="K58" s="1"/>
      <c r="L58" s="159"/>
      <c r="M58" s="159"/>
      <c r="N58" s="159"/>
      <c r="O58" s="15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51"/>
      <c r="G59" s="151"/>
      <c r="H59" s="151"/>
      <c r="I59" s="151"/>
      <c r="J59" s="151"/>
      <c r="K59" s="1"/>
      <c r="L59" s="159"/>
      <c r="M59" s="159"/>
      <c r="N59" s="159"/>
      <c r="O59" s="15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51"/>
      <c r="G60" s="151"/>
      <c r="H60" s="151"/>
      <c r="I60" s="151"/>
      <c r="J60" s="151"/>
      <c r="K60" s="1"/>
      <c r="L60" s="159"/>
      <c r="M60" s="159"/>
      <c r="N60" s="159"/>
      <c r="O60" s="15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51"/>
      <c r="G61" s="151"/>
      <c r="H61" s="151"/>
      <c r="I61" s="151"/>
      <c r="J61" s="151"/>
      <c r="K61" s="1"/>
      <c r="L61" s="159"/>
      <c r="M61" s="159"/>
      <c r="N61" s="159"/>
      <c r="O61" s="15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51"/>
      <c r="G62" s="151"/>
      <c r="H62" s="151"/>
      <c r="I62" s="151"/>
      <c r="J62" s="151"/>
      <c r="K62" s="1"/>
      <c r="L62" s="159"/>
      <c r="M62" s="159"/>
      <c r="N62" s="159"/>
      <c r="O62" s="15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51"/>
      <c r="G63" s="151"/>
      <c r="H63" s="151"/>
      <c r="I63" s="151"/>
      <c r="J63" s="151"/>
      <c r="K63" s="1"/>
      <c r="L63" s="159"/>
      <c r="M63" s="159"/>
      <c r="N63" s="159"/>
      <c r="O63" s="159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51"/>
      <c r="G64" s="151"/>
      <c r="H64" s="151"/>
      <c r="I64" s="151"/>
      <c r="J64" s="151"/>
      <c r="K64" s="1"/>
      <c r="L64" s="159"/>
      <c r="M64" s="159"/>
      <c r="N64" s="159"/>
      <c r="O64" s="159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51"/>
      <c r="G65" s="151"/>
      <c r="H65" s="151"/>
      <c r="I65" s="151"/>
      <c r="J65" s="151"/>
      <c r="K65" s="1"/>
      <c r="L65" s="159"/>
      <c r="M65" s="159"/>
      <c r="N65" s="159"/>
      <c r="O65" s="159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51"/>
      <c r="G66" s="151"/>
      <c r="H66" s="151"/>
      <c r="I66" s="151"/>
      <c r="J66" s="151"/>
      <c r="K66" s="1"/>
      <c r="L66" s="159"/>
      <c r="M66" s="159"/>
      <c r="N66" s="159"/>
      <c r="O66" s="159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51"/>
      <c r="G67" s="151"/>
      <c r="H67" s="151"/>
      <c r="I67" s="151"/>
      <c r="J67" s="151"/>
      <c r="K67" s="1"/>
      <c r="L67" s="159"/>
      <c r="M67" s="159"/>
      <c r="N67" s="159"/>
      <c r="O67" s="159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51"/>
      <c r="G68" s="151"/>
      <c r="H68" s="151"/>
      <c r="I68" s="151"/>
      <c r="J68" s="151"/>
      <c r="K68" s="1"/>
      <c r="L68" s="159"/>
      <c r="M68" s="159"/>
      <c r="N68" s="159"/>
      <c r="O68" s="159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51"/>
      <c r="G69" s="151"/>
      <c r="H69" s="151"/>
      <c r="I69" s="151"/>
      <c r="J69" s="151"/>
      <c r="K69" s="1"/>
      <c r="L69" s="159"/>
      <c r="M69" s="159"/>
      <c r="N69" s="159"/>
      <c r="O69" s="159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51"/>
      <c r="G70" s="151"/>
      <c r="H70" s="151"/>
      <c r="I70" s="151"/>
      <c r="J70" s="151"/>
      <c r="K70" s="1"/>
      <c r="L70" s="159"/>
      <c r="M70" s="159"/>
      <c r="N70" s="159"/>
      <c r="O70" s="15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51"/>
      <c r="G71" s="151"/>
      <c r="H71" s="151"/>
      <c r="I71" s="151"/>
      <c r="J71" s="151"/>
      <c r="K71" s="1"/>
      <c r="L71" s="159"/>
      <c r="M71" s="159"/>
      <c r="N71" s="159"/>
      <c r="O71" s="15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51"/>
      <c r="G72" s="151"/>
      <c r="H72" s="151"/>
      <c r="I72" s="151"/>
      <c r="J72" s="151"/>
      <c r="K72" s="1"/>
      <c r="L72" s="159"/>
      <c r="M72" s="159"/>
      <c r="N72" s="159"/>
      <c r="O72" s="15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51"/>
      <c r="G73" s="151"/>
      <c r="H73" s="151"/>
      <c r="I73" s="151"/>
      <c r="J73" s="151"/>
      <c r="K73" s="1"/>
      <c r="L73" s="159"/>
      <c r="M73" s="159"/>
      <c r="N73" s="159"/>
      <c r="O73" s="15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51"/>
      <c r="G74" s="151"/>
      <c r="H74" s="151"/>
      <c r="I74" s="151"/>
      <c r="J74" s="151"/>
      <c r="K74" s="1"/>
      <c r="L74" s="159"/>
      <c r="M74" s="159"/>
      <c r="N74" s="159"/>
      <c r="O74" s="15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51"/>
      <c r="G75" s="151"/>
      <c r="H75" s="151"/>
      <c r="I75" s="151"/>
      <c r="J75" s="151"/>
      <c r="K75" s="1"/>
      <c r="L75" s="159"/>
      <c r="M75" s="159"/>
      <c r="N75" s="159"/>
      <c r="O75" s="159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51"/>
      <c r="G76" s="151"/>
      <c r="H76" s="151"/>
      <c r="I76" s="151"/>
      <c r="J76" s="151"/>
      <c r="K76" s="1"/>
      <c r="L76" s="159"/>
      <c r="M76" s="159"/>
      <c r="N76" s="159"/>
      <c r="O76" s="15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51"/>
      <c r="G77" s="151"/>
      <c r="H77" s="151"/>
      <c r="I77" s="151"/>
      <c r="J77" s="151"/>
      <c r="K77" s="1"/>
      <c r="L77" s="159"/>
      <c r="M77" s="159"/>
      <c r="N77" s="159"/>
      <c r="O77" s="159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51"/>
      <c r="G78" s="151"/>
      <c r="H78" s="151"/>
      <c r="I78" s="151"/>
      <c r="J78" s="151"/>
      <c r="K78" s="1"/>
      <c r="L78" s="159"/>
      <c r="M78" s="159"/>
      <c r="N78" s="159"/>
      <c r="O78" s="159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51"/>
      <c r="G79" s="151"/>
      <c r="H79" s="151"/>
      <c r="I79" s="151"/>
      <c r="J79" s="151"/>
      <c r="K79" s="1"/>
      <c r="L79" s="159"/>
      <c r="M79" s="159"/>
      <c r="N79" s="159"/>
      <c r="O79" s="159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51"/>
      <c r="G80" s="151"/>
      <c r="H80" s="151"/>
      <c r="I80" s="151"/>
      <c r="J80" s="151"/>
      <c r="K80" s="1"/>
      <c r="L80" s="159"/>
      <c r="M80" s="159"/>
      <c r="N80" s="159"/>
      <c r="O80" s="159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51"/>
      <c r="G81" s="151"/>
      <c r="H81" s="151"/>
      <c r="I81" s="151"/>
      <c r="J81" s="151"/>
      <c r="K81" s="1"/>
      <c r="L81" s="159"/>
      <c r="M81" s="159"/>
      <c r="N81" s="159"/>
      <c r="O81" s="159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51"/>
      <c r="G82" s="151"/>
      <c r="H82" s="151"/>
      <c r="I82" s="151"/>
      <c r="J82" s="151"/>
      <c r="K82" s="1"/>
      <c r="L82" s="159"/>
      <c r="M82" s="159"/>
      <c r="N82" s="159"/>
      <c r="O82" s="15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51"/>
      <c r="G83" s="151"/>
      <c r="H83" s="151"/>
      <c r="I83" s="151"/>
      <c r="J83" s="151"/>
      <c r="K83" s="1"/>
      <c r="L83" s="159"/>
      <c r="M83" s="159"/>
      <c r="N83" s="159"/>
      <c r="O83" s="159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51"/>
      <c r="G84" s="151"/>
      <c r="H84" s="151"/>
      <c r="I84" s="151"/>
      <c r="J84" s="151"/>
      <c r="K84" s="1"/>
      <c r="L84" s="159"/>
      <c r="M84" s="159"/>
      <c r="N84" s="159"/>
      <c r="O84" s="159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51"/>
      <c r="G85" s="151"/>
      <c r="H85" s="151"/>
      <c r="I85" s="151"/>
      <c r="J85" s="151"/>
      <c r="K85" s="1"/>
      <c r="L85" s="159"/>
      <c r="M85" s="159"/>
      <c r="N85" s="159"/>
      <c r="O85" s="15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51"/>
      <c r="G86" s="151"/>
      <c r="H86" s="151"/>
      <c r="I86" s="151"/>
      <c r="J86" s="151"/>
      <c r="K86" s="1"/>
      <c r="L86" s="159"/>
      <c r="M86" s="159"/>
      <c r="N86" s="159"/>
      <c r="O86" s="159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51"/>
      <c r="G87" s="151"/>
      <c r="H87" s="151"/>
      <c r="I87" s="151"/>
      <c r="J87" s="151"/>
      <c r="K87" s="1"/>
      <c r="L87" s="159"/>
      <c r="M87" s="159"/>
      <c r="N87" s="159"/>
      <c r="O87" s="159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230" t="s">
        <v>410</v>
      </c>
      <c r="B88" s="227"/>
      <c r="C88" s="1"/>
      <c r="D88" s="1"/>
      <c r="E88" s="1"/>
      <c r="F88" s="151"/>
      <c r="G88" s="151"/>
      <c r="H88" s="151"/>
      <c r="I88" s="151"/>
      <c r="J88" s="151"/>
      <c r="K88" s="1"/>
      <c r="L88" s="159"/>
      <c r="M88" s="159"/>
      <c r="N88" s="159"/>
      <c r="O88" s="159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227" t="s">
        <v>411</v>
      </c>
      <c r="B89" s="228">
        <f t="shared" ref="B89:B92" si="1">EXP(B17*$B$22)</f>
        <v>5.1631991509877935</v>
      </c>
      <c r="C89" s="1"/>
      <c r="D89" s="1"/>
      <c r="E89" s="1"/>
      <c r="F89" s="151"/>
      <c r="G89" s="151"/>
      <c r="H89" s="151"/>
      <c r="I89" s="151"/>
      <c r="J89" s="151"/>
      <c r="K89" s="1"/>
      <c r="L89" s="159"/>
      <c r="M89" s="159"/>
      <c r="N89" s="159"/>
      <c r="O89" s="159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227" t="s">
        <v>412</v>
      </c>
      <c r="B90" s="228">
        <f t="shared" si="1"/>
        <v>2.4798838256164557</v>
      </c>
      <c r="C90" s="1"/>
      <c r="D90" s="1"/>
      <c r="E90" s="1"/>
      <c r="F90" s="151"/>
      <c r="G90" s="151"/>
      <c r="H90" s="151"/>
      <c r="I90" s="151"/>
      <c r="J90" s="151"/>
      <c r="K90" s="1"/>
      <c r="L90" s="159"/>
      <c r="M90" s="159"/>
      <c r="N90" s="159"/>
      <c r="O90" s="159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227" t="s">
        <v>413</v>
      </c>
      <c r="B91" s="228">
        <f t="shared" si="1"/>
        <v>1.0007222890382723</v>
      </c>
      <c r="C91" s="1"/>
      <c r="D91" s="1"/>
      <c r="E91" s="1"/>
      <c r="F91" s="151"/>
      <c r="G91" s="151"/>
      <c r="H91" s="151"/>
      <c r="I91" s="151"/>
      <c r="J91" s="151"/>
      <c r="K91" s="1"/>
      <c r="L91" s="159"/>
      <c r="M91" s="159"/>
      <c r="N91" s="159"/>
      <c r="O91" s="15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227" t="s">
        <v>414</v>
      </c>
      <c r="B92" s="228">
        <f t="shared" si="1"/>
        <v>1.7368767947002739</v>
      </c>
      <c r="C92" s="1"/>
      <c r="D92" s="1"/>
      <c r="E92" s="1"/>
      <c r="F92" s="151"/>
      <c r="G92" s="151"/>
      <c r="H92" s="151"/>
      <c r="I92" s="151"/>
      <c r="J92" s="151"/>
      <c r="K92" s="1"/>
      <c r="L92" s="159"/>
      <c r="M92" s="159"/>
      <c r="N92" s="159"/>
      <c r="O92" s="15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227" t="s">
        <v>415</v>
      </c>
      <c r="B93" s="228">
        <f>B18-B17</f>
        <v>-0.36667233165505697</v>
      </c>
      <c r="C93" s="1"/>
      <c r="D93" s="1"/>
      <c r="E93" s="1"/>
      <c r="F93" s="151"/>
      <c r="G93" s="151"/>
      <c r="H93" s="151"/>
      <c r="I93" s="151"/>
      <c r="J93" s="151"/>
      <c r="K93" s="1"/>
      <c r="L93" s="159"/>
      <c r="M93" s="159"/>
      <c r="N93" s="159"/>
      <c r="O93" s="15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51"/>
      <c r="G94" s="151"/>
      <c r="H94" s="151"/>
      <c r="I94" s="151"/>
      <c r="J94" s="151"/>
      <c r="K94" s="1"/>
      <c r="L94" s="159"/>
      <c r="M94" s="159"/>
      <c r="N94" s="159"/>
      <c r="O94" s="159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51"/>
      <c r="G95" s="151"/>
      <c r="H95" s="151"/>
      <c r="I95" s="151"/>
      <c r="J95" s="151"/>
      <c r="K95" s="1"/>
      <c r="L95" s="159"/>
      <c r="M95" s="159"/>
      <c r="N95" s="159"/>
      <c r="O95" s="159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51"/>
      <c r="G96" s="151"/>
      <c r="H96" s="151"/>
      <c r="I96" s="151"/>
      <c r="J96" s="151"/>
      <c r="K96" s="1"/>
      <c r="L96" s="159"/>
      <c r="M96" s="159"/>
      <c r="N96" s="159"/>
      <c r="O96" s="159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51"/>
      <c r="G97" s="151"/>
      <c r="H97" s="151"/>
      <c r="I97" s="151"/>
      <c r="J97" s="151"/>
      <c r="K97" s="1"/>
      <c r="L97" s="159"/>
      <c r="M97" s="159"/>
      <c r="N97" s="159"/>
      <c r="O97" s="159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51"/>
      <c r="G98" s="151"/>
      <c r="H98" s="151"/>
      <c r="I98" s="151"/>
      <c r="J98" s="151"/>
      <c r="K98" s="1"/>
      <c r="L98" s="159"/>
      <c r="M98" s="159"/>
      <c r="N98" s="159"/>
      <c r="O98" s="15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51"/>
      <c r="G99" s="151"/>
      <c r="H99" s="151"/>
      <c r="I99" s="151"/>
      <c r="J99" s="151"/>
      <c r="K99" s="1"/>
      <c r="L99" s="159"/>
      <c r="M99" s="159"/>
      <c r="N99" s="159"/>
      <c r="O99" s="15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51"/>
      <c r="G100" s="151"/>
      <c r="H100" s="151"/>
      <c r="I100" s="151"/>
      <c r="J100" s="151"/>
      <c r="K100" s="1"/>
      <c r="L100" s="159"/>
      <c r="M100" s="159"/>
      <c r="N100" s="159"/>
      <c r="O100" s="15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51"/>
      <c r="G101" s="151"/>
      <c r="H101" s="151"/>
      <c r="I101" s="151"/>
      <c r="J101" s="151"/>
      <c r="K101" s="1"/>
      <c r="L101" s="159"/>
      <c r="M101" s="159"/>
      <c r="N101" s="159"/>
      <c r="O101" s="15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51"/>
      <c r="G102" s="151"/>
      <c r="H102" s="151"/>
      <c r="I102" s="151"/>
      <c r="J102" s="151"/>
      <c r="K102" s="1"/>
      <c r="L102" s="159"/>
      <c r="M102" s="159"/>
      <c r="N102" s="159"/>
      <c r="O102" s="15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51"/>
      <c r="G103" s="151"/>
      <c r="H103" s="151"/>
      <c r="I103" s="151"/>
      <c r="J103" s="151"/>
      <c r="K103" s="1"/>
      <c r="L103" s="159"/>
      <c r="M103" s="159"/>
      <c r="N103" s="159"/>
      <c r="O103" s="15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51"/>
      <c r="G104" s="151"/>
      <c r="H104" s="151"/>
      <c r="I104" s="151"/>
      <c r="J104" s="151"/>
      <c r="K104" s="1"/>
      <c r="L104" s="159"/>
      <c r="M104" s="159"/>
      <c r="N104" s="159"/>
      <c r="O104" s="15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51"/>
      <c r="G105" s="151"/>
      <c r="H105" s="151"/>
      <c r="I105" s="151"/>
      <c r="J105" s="151"/>
      <c r="K105" s="1"/>
      <c r="L105" s="159"/>
      <c r="M105" s="159"/>
      <c r="N105" s="159"/>
      <c r="O105" s="15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51"/>
      <c r="G106" s="151"/>
      <c r="H106" s="151"/>
      <c r="I106" s="151"/>
      <c r="J106" s="151"/>
      <c r="K106" s="1"/>
      <c r="L106" s="159"/>
      <c r="M106" s="159"/>
      <c r="N106" s="159"/>
      <c r="O106" s="159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51"/>
      <c r="G107" s="151"/>
      <c r="H107" s="151"/>
      <c r="I107" s="151"/>
      <c r="J107" s="151"/>
      <c r="K107" s="1"/>
      <c r="L107" s="159"/>
      <c r="M107" s="159"/>
      <c r="N107" s="159"/>
      <c r="O107" s="159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51"/>
      <c r="G108" s="151"/>
      <c r="H108" s="151"/>
      <c r="I108" s="151"/>
      <c r="J108" s="151"/>
      <c r="K108" s="1"/>
      <c r="L108" s="159"/>
      <c r="M108" s="159"/>
      <c r="N108" s="159"/>
      <c r="O108" s="159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51"/>
      <c r="G109" s="151"/>
      <c r="H109" s="151"/>
      <c r="I109" s="151"/>
      <c r="J109" s="151"/>
      <c r="K109" s="1"/>
      <c r="L109" s="159"/>
      <c r="M109" s="159"/>
      <c r="N109" s="159"/>
      <c r="O109" s="159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51"/>
      <c r="G110" s="151"/>
      <c r="H110" s="151"/>
      <c r="I110" s="151"/>
      <c r="J110" s="151"/>
      <c r="K110" s="1"/>
      <c r="L110" s="159"/>
      <c r="M110" s="159"/>
      <c r="N110" s="159"/>
      <c r="O110" s="159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51"/>
      <c r="G111" s="151"/>
      <c r="H111" s="151"/>
      <c r="I111" s="151"/>
      <c r="J111" s="151"/>
      <c r="K111" s="1"/>
      <c r="L111" s="159"/>
      <c r="M111" s="159"/>
      <c r="N111" s="159"/>
      <c r="O111" s="159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51"/>
      <c r="G112" s="151"/>
      <c r="H112" s="151"/>
      <c r="I112" s="151"/>
      <c r="J112" s="151"/>
      <c r="K112" s="1"/>
      <c r="L112" s="159"/>
      <c r="M112" s="159"/>
      <c r="N112" s="159"/>
      <c r="O112" s="15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51"/>
      <c r="G113" s="151"/>
      <c r="H113" s="151"/>
      <c r="I113" s="151"/>
      <c r="J113" s="151"/>
      <c r="K113" s="1"/>
      <c r="L113" s="159"/>
      <c r="M113" s="159"/>
      <c r="N113" s="159"/>
      <c r="O113" s="15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51"/>
      <c r="G114" s="151"/>
      <c r="H114" s="151"/>
      <c r="I114" s="151"/>
      <c r="J114" s="151"/>
      <c r="K114" s="1"/>
      <c r="L114" s="159"/>
      <c r="M114" s="159"/>
      <c r="N114" s="159"/>
      <c r="O114" s="159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51"/>
      <c r="G115" s="151"/>
      <c r="H115" s="151"/>
      <c r="I115" s="151"/>
      <c r="J115" s="151"/>
      <c r="K115" s="1"/>
      <c r="L115" s="159"/>
      <c r="M115" s="159"/>
      <c r="N115" s="159"/>
      <c r="O115" s="15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51"/>
      <c r="G116" s="151"/>
      <c r="H116" s="151"/>
      <c r="I116" s="151"/>
      <c r="J116" s="151"/>
      <c r="K116" s="1"/>
      <c r="L116" s="159"/>
      <c r="M116" s="159"/>
      <c r="N116" s="159"/>
      <c r="O116" s="159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51"/>
      <c r="G117" s="151"/>
      <c r="H117" s="151"/>
      <c r="I117" s="151"/>
      <c r="J117" s="151"/>
      <c r="K117" s="1"/>
      <c r="L117" s="159"/>
      <c r="M117" s="159"/>
      <c r="N117" s="159"/>
      <c r="O117" s="15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51"/>
      <c r="G118" s="151"/>
      <c r="H118" s="151"/>
      <c r="I118" s="151"/>
      <c r="J118" s="151"/>
      <c r="K118" s="1"/>
      <c r="L118" s="159"/>
      <c r="M118" s="159"/>
      <c r="N118" s="159"/>
      <c r="O118" s="15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51"/>
      <c r="G119" s="151"/>
      <c r="H119" s="151"/>
      <c r="I119" s="151"/>
      <c r="J119" s="151"/>
      <c r="K119" s="1"/>
      <c r="L119" s="159"/>
      <c r="M119" s="159"/>
      <c r="N119" s="159"/>
      <c r="O119" s="15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51"/>
      <c r="G120" s="151"/>
      <c r="H120" s="151"/>
      <c r="I120" s="151"/>
      <c r="J120" s="151"/>
      <c r="K120" s="1"/>
      <c r="L120" s="159"/>
      <c r="M120" s="159"/>
      <c r="N120" s="159"/>
      <c r="O120" s="15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51"/>
      <c r="G121" s="151"/>
      <c r="H121" s="151"/>
      <c r="I121" s="151"/>
      <c r="J121" s="151"/>
      <c r="K121" s="1"/>
      <c r="L121" s="159"/>
      <c r="M121" s="159"/>
      <c r="N121" s="159"/>
      <c r="O121" s="15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51"/>
      <c r="G122" s="151"/>
      <c r="H122" s="151"/>
      <c r="I122" s="151"/>
      <c r="J122" s="151"/>
      <c r="K122" s="1"/>
      <c r="L122" s="159"/>
      <c r="M122" s="159"/>
      <c r="N122" s="159"/>
      <c r="O122" s="15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51"/>
      <c r="G123" s="151"/>
      <c r="H123" s="151"/>
      <c r="I123" s="151"/>
      <c r="J123" s="151"/>
      <c r="K123" s="1"/>
      <c r="L123" s="159"/>
      <c r="M123" s="159"/>
      <c r="N123" s="159"/>
      <c r="O123" s="15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51"/>
      <c r="G124" s="151"/>
      <c r="H124" s="151"/>
      <c r="I124" s="151"/>
      <c r="J124" s="151"/>
      <c r="K124" s="1"/>
      <c r="L124" s="159"/>
      <c r="M124" s="159"/>
      <c r="N124" s="159"/>
      <c r="O124" s="15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51"/>
      <c r="G125" s="151"/>
      <c r="H125" s="151"/>
      <c r="I125" s="151"/>
      <c r="J125" s="151"/>
      <c r="K125" s="1"/>
      <c r="L125" s="159"/>
      <c r="M125" s="159"/>
      <c r="N125" s="159"/>
      <c r="O125" s="15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51"/>
      <c r="G126" s="151"/>
      <c r="H126" s="151"/>
      <c r="I126" s="151"/>
      <c r="J126" s="151"/>
      <c r="K126" s="1"/>
      <c r="L126" s="159"/>
      <c r="M126" s="159"/>
      <c r="N126" s="159"/>
      <c r="O126" s="15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51"/>
      <c r="G127" s="151"/>
      <c r="H127" s="151"/>
      <c r="I127" s="151"/>
      <c r="J127" s="151"/>
      <c r="K127" s="1"/>
      <c r="L127" s="159"/>
      <c r="M127" s="159"/>
      <c r="N127" s="159"/>
      <c r="O127" s="15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51"/>
      <c r="G128" s="151"/>
      <c r="H128" s="151"/>
      <c r="I128" s="151"/>
      <c r="J128" s="151"/>
      <c r="K128" s="1"/>
      <c r="L128" s="159"/>
      <c r="M128" s="159"/>
      <c r="N128" s="159"/>
      <c r="O128" s="159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51"/>
      <c r="G129" s="151"/>
      <c r="H129" s="151"/>
      <c r="I129" s="151"/>
      <c r="J129" s="151"/>
      <c r="K129" s="1"/>
      <c r="L129" s="159"/>
      <c r="M129" s="159"/>
      <c r="N129" s="159"/>
      <c r="O129" s="159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51"/>
      <c r="G130" s="151"/>
      <c r="H130" s="151"/>
      <c r="I130" s="151"/>
      <c r="J130" s="151"/>
      <c r="K130" s="1"/>
      <c r="L130" s="159"/>
      <c r="M130" s="159"/>
      <c r="N130" s="159"/>
      <c r="O130" s="15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51"/>
      <c r="G131" s="151"/>
      <c r="H131" s="151"/>
      <c r="I131" s="151"/>
      <c r="J131" s="151"/>
      <c r="K131" s="1"/>
      <c r="L131" s="159"/>
      <c r="M131" s="159"/>
      <c r="N131" s="159"/>
      <c r="O131" s="15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51"/>
      <c r="G132" s="151"/>
      <c r="H132" s="151"/>
      <c r="I132" s="151"/>
      <c r="J132" s="151"/>
      <c r="K132" s="1"/>
      <c r="L132" s="159"/>
      <c r="M132" s="159"/>
      <c r="N132" s="159"/>
      <c r="O132" s="15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51"/>
      <c r="G133" s="151"/>
      <c r="H133" s="151"/>
      <c r="I133" s="151"/>
      <c r="J133" s="151"/>
      <c r="K133" s="1"/>
      <c r="L133" s="159"/>
      <c r="M133" s="159"/>
      <c r="N133" s="159"/>
      <c r="O133" s="15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51"/>
      <c r="G134" s="151"/>
      <c r="H134" s="151"/>
      <c r="I134" s="151"/>
      <c r="J134" s="151"/>
      <c r="K134" s="1"/>
      <c r="L134" s="159"/>
      <c r="M134" s="159"/>
      <c r="N134" s="159"/>
      <c r="O134" s="15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51"/>
      <c r="G135" s="151"/>
      <c r="H135" s="151"/>
      <c r="I135" s="151"/>
      <c r="J135" s="151"/>
      <c r="K135" s="1"/>
      <c r="L135" s="159"/>
      <c r="M135" s="159"/>
      <c r="N135" s="159"/>
      <c r="O135" s="15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51"/>
      <c r="G136" s="151"/>
      <c r="H136" s="151"/>
      <c r="I136" s="151"/>
      <c r="J136" s="151"/>
      <c r="K136" s="1"/>
      <c r="L136" s="159"/>
      <c r="M136" s="159"/>
      <c r="N136" s="159"/>
      <c r="O136" s="15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51"/>
      <c r="G137" s="151"/>
      <c r="H137" s="151"/>
      <c r="I137" s="151"/>
      <c r="J137" s="151"/>
      <c r="K137" s="1"/>
      <c r="L137" s="159"/>
      <c r="M137" s="159"/>
      <c r="N137" s="159"/>
      <c r="O137" s="15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51"/>
      <c r="G138" s="151"/>
      <c r="H138" s="151"/>
      <c r="I138" s="151"/>
      <c r="J138" s="151"/>
      <c r="K138" s="1"/>
      <c r="L138" s="159"/>
      <c r="M138" s="159"/>
      <c r="N138" s="159"/>
      <c r="O138" s="15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51"/>
      <c r="G139" s="151"/>
      <c r="H139" s="151"/>
      <c r="I139" s="151"/>
      <c r="J139" s="151"/>
      <c r="K139" s="1"/>
      <c r="L139" s="159"/>
      <c r="M139" s="159"/>
      <c r="N139" s="159"/>
      <c r="O139" s="15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51"/>
      <c r="G140" s="151"/>
      <c r="H140" s="151"/>
      <c r="I140" s="151"/>
      <c r="J140" s="151"/>
      <c r="K140" s="1"/>
      <c r="L140" s="159"/>
      <c r="M140" s="159"/>
      <c r="N140" s="159"/>
      <c r="O140" s="159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51"/>
      <c r="G141" s="151"/>
      <c r="H141" s="151"/>
      <c r="I141" s="151"/>
      <c r="J141" s="151"/>
      <c r="K141" s="1"/>
      <c r="L141" s="159"/>
      <c r="M141" s="159"/>
      <c r="N141" s="159"/>
      <c r="O141" s="15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51"/>
      <c r="G142" s="151"/>
      <c r="H142" s="151"/>
      <c r="I142" s="151"/>
      <c r="J142" s="151"/>
      <c r="K142" s="1"/>
      <c r="L142" s="159"/>
      <c r="M142" s="159"/>
      <c r="N142" s="159"/>
      <c r="O142" s="15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51"/>
      <c r="G143" s="151"/>
      <c r="H143" s="151"/>
      <c r="I143" s="151"/>
      <c r="J143" s="151"/>
      <c r="K143" s="1"/>
      <c r="L143" s="159"/>
      <c r="M143" s="159"/>
      <c r="N143" s="159"/>
      <c r="O143" s="15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51"/>
      <c r="G144" s="151"/>
      <c r="H144" s="151"/>
      <c r="I144" s="151"/>
      <c r="J144" s="151"/>
      <c r="K144" s="1"/>
      <c r="L144" s="159"/>
      <c r="M144" s="159"/>
      <c r="N144" s="159"/>
      <c r="O144" s="15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51"/>
      <c r="G145" s="151"/>
      <c r="H145" s="151"/>
      <c r="I145" s="151"/>
      <c r="J145" s="151"/>
      <c r="K145" s="1"/>
      <c r="L145" s="159"/>
      <c r="M145" s="159"/>
      <c r="N145" s="159"/>
      <c r="O145" s="15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51"/>
      <c r="G146" s="151"/>
      <c r="H146" s="151"/>
      <c r="I146" s="151"/>
      <c r="J146" s="151"/>
      <c r="K146" s="1"/>
      <c r="L146" s="159"/>
      <c r="M146" s="159"/>
      <c r="N146" s="159"/>
      <c r="O146" s="15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51"/>
      <c r="G147" s="151"/>
      <c r="H147" s="151"/>
      <c r="I147" s="151"/>
      <c r="J147" s="151"/>
      <c r="K147" s="1"/>
      <c r="L147" s="159"/>
      <c r="M147" s="159"/>
      <c r="N147" s="159"/>
      <c r="O147" s="15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51"/>
      <c r="G148" s="151"/>
      <c r="H148" s="151"/>
      <c r="I148" s="151"/>
      <c r="J148" s="151"/>
      <c r="K148" s="1"/>
      <c r="L148" s="159"/>
      <c r="M148" s="159"/>
      <c r="N148" s="159"/>
      <c r="O148" s="15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51"/>
      <c r="G149" s="151"/>
      <c r="H149" s="151"/>
      <c r="I149" s="151"/>
      <c r="J149" s="151"/>
      <c r="K149" s="1"/>
      <c r="L149" s="159"/>
      <c r="M149" s="159"/>
      <c r="N149" s="159"/>
      <c r="O149" s="15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51"/>
      <c r="G150" s="151"/>
      <c r="H150" s="151"/>
      <c r="I150" s="151"/>
      <c r="J150" s="151"/>
      <c r="K150" s="1"/>
      <c r="L150" s="159"/>
      <c r="M150" s="159"/>
      <c r="N150" s="159"/>
      <c r="O150" s="15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51"/>
      <c r="G151" s="151"/>
      <c r="H151" s="151"/>
      <c r="I151" s="151"/>
      <c r="J151" s="151"/>
      <c r="K151" s="1"/>
      <c r="L151" s="159"/>
      <c r="M151" s="159"/>
      <c r="N151" s="159"/>
      <c r="O151" s="15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51"/>
      <c r="G152" s="151"/>
      <c r="H152" s="151"/>
      <c r="I152" s="151"/>
      <c r="J152" s="151"/>
      <c r="K152" s="1"/>
      <c r="L152" s="159"/>
      <c r="M152" s="159"/>
      <c r="N152" s="159"/>
      <c r="O152" s="15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51"/>
      <c r="G153" s="151"/>
      <c r="H153" s="151"/>
      <c r="I153" s="151"/>
      <c r="J153" s="151"/>
      <c r="K153" s="1"/>
      <c r="L153" s="159"/>
      <c r="M153" s="159"/>
      <c r="N153" s="159"/>
      <c r="O153" s="15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51"/>
      <c r="G154" s="151"/>
      <c r="H154" s="151"/>
      <c r="I154" s="151"/>
      <c r="J154" s="151"/>
      <c r="K154" s="1"/>
      <c r="L154" s="159"/>
      <c r="M154" s="159"/>
      <c r="N154" s="159"/>
      <c r="O154" s="15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51"/>
      <c r="G155" s="151"/>
      <c r="H155" s="151"/>
      <c r="I155" s="151"/>
      <c r="J155" s="151"/>
      <c r="K155" s="1"/>
      <c r="L155" s="159"/>
      <c r="M155" s="159"/>
      <c r="N155" s="159"/>
      <c r="O155" s="15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51"/>
      <c r="G156" s="151"/>
      <c r="H156" s="151"/>
      <c r="I156" s="151"/>
      <c r="J156" s="151"/>
      <c r="K156" s="1"/>
      <c r="L156" s="159"/>
      <c r="M156" s="159"/>
      <c r="N156" s="159"/>
      <c r="O156" s="15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51"/>
      <c r="G157" s="151"/>
      <c r="H157" s="151"/>
      <c r="I157" s="151"/>
      <c r="J157" s="151"/>
      <c r="K157" s="1"/>
      <c r="L157" s="159"/>
      <c r="M157" s="159"/>
      <c r="N157" s="159"/>
      <c r="O157" s="15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51"/>
      <c r="G158" s="151"/>
      <c r="H158" s="151"/>
      <c r="I158" s="151"/>
      <c r="J158" s="151"/>
      <c r="K158" s="1"/>
      <c r="L158" s="159"/>
      <c r="M158" s="159"/>
      <c r="N158" s="159"/>
      <c r="O158" s="159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51"/>
      <c r="G159" s="151"/>
      <c r="H159" s="151"/>
      <c r="I159" s="151"/>
      <c r="J159" s="151"/>
      <c r="K159" s="1"/>
      <c r="L159" s="159"/>
      <c r="M159" s="159"/>
      <c r="N159" s="159"/>
      <c r="O159" s="159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51"/>
      <c r="G160" s="151"/>
      <c r="H160" s="151"/>
      <c r="I160" s="151"/>
      <c r="J160" s="151"/>
      <c r="K160" s="1"/>
      <c r="L160" s="159"/>
      <c r="M160" s="159"/>
      <c r="N160" s="159"/>
      <c r="O160" s="159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51"/>
      <c r="G161" s="151"/>
      <c r="H161" s="151"/>
      <c r="I161" s="151"/>
      <c r="J161" s="151"/>
      <c r="K161" s="1"/>
      <c r="L161" s="159"/>
      <c r="M161" s="159"/>
      <c r="N161" s="159"/>
      <c r="O161" s="15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51"/>
      <c r="G162" s="151"/>
      <c r="H162" s="151"/>
      <c r="I162" s="151"/>
      <c r="J162" s="151"/>
      <c r="K162" s="1"/>
      <c r="L162" s="159"/>
      <c r="M162" s="159"/>
      <c r="N162" s="159"/>
      <c r="O162" s="15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51"/>
      <c r="G163" s="151"/>
      <c r="H163" s="151"/>
      <c r="I163" s="151"/>
      <c r="J163" s="151"/>
      <c r="K163" s="1"/>
      <c r="L163" s="159"/>
      <c r="M163" s="159"/>
      <c r="N163" s="159"/>
      <c r="O163" s="15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51"/>
      <c r="G164" s="151"/>
      <c r="H164" s="151"/>
      <c r="I164" s="151"/>
      <c r="J164" s="151"/>
      <c r="K164" s="1"/>
      <c r="L164" s="159"/>
      <c r="M164" s="159"/>
      <c r="N164" s="159"/>
      <c r="O164" s="15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51"/>
      <c r="G165" s="151"/>
      <c r="H165" s="151"/>
      <c r="I165" s="151"/>
      <c r="J165" s="151"/>
      <c r="K165" s="1"/>
      <c r="L165" s="159"/>
      <c r="M165" s="159"/>
      <c r="N165" s="159"/>
      <c r="O165" s="15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51"/>
      <c r="G166" s="151"/>
      <c r="H166" s="151"/>
      <c r="I166" s="151"/>
      <c r="J166" s="151"/>
      <c r="K166" s="1"/>
      <c r="L166" s="159"/>
      <c r="M166" s="159"/>
      <c r="N166" s="159"/>
      <c r="O166" s="15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51"/>
      <c r="G167" s="151"/>
      <c r="H167" s="151"/>
      <c r="I167" s="151"/>
      <c r="J167" s="151"/>
      <c r="K167" s="1"/>
      <c r="L167" s="159"/>
      <c r="M167" s="159"/>
      <c r="N167" s="159"/>
      <c r="O167" s="15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51"/>
      <c r="G168" s="151"/>
      <c r="H168" s="151"/>
      <c r="I168" s="151"/>
      <c r="J168" s="151"/>
      <c r="K168" s="1"/>
      <c r="L168" s="159"/>
      <c r="M168" s="159"/>
      <c r="N168" s="159"/>
      <c r="O168" s="15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51"/>
      <c r="G169" s="151"/>
      <c r="H169" s="151"/>
      <c r="I169" s="151"/>
      <c r="J169" s="151"/>
      <c r="K169" s="1"/>
      <c r="L169" s="159"/>
      <c r="M169" s="159"/>
      <c r="N169" s="159"/>
      <c r="O169" s="15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51"/>
      <c r="G170" s="151"/>
      <c r="H170" s="151"/>
      <c r="I170" s="151"/>
      <c r="J170" s="151"/>
      <c r="K170" s="1"/>
      <c r="L170" s="159"/>
      <c r="M170" s="159"/>
      <c r="N170" s="159"/>
      <c r="O170" s="15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51"/>
      <c r="G171" s="151"/>
      <c r="H171" s="151"/>
      <c r="I171" s="151"/>
      <c r="J171" s="151"/>
      <c r="K171" s="1"/>
      <c r="L171" s="159"/>
      <c r="M171" s="159"/>
      <c r="N171" s="159"/>
      <c r="O171" s="15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51"/>
      <c r="G172" s="151"/>
      <c r="H172" s="151"/>
      <c r="I172" s="151"/>
      <c r="J172" s="151"/>
      <c r="K172" s="1"/>
      <c r="L172" s="159"/>
      <c r="M172" s="159"/>
      <c r="N172" s="159"/>
      <c r="O172" s="15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51"/>
      <c r="G173" s="151"/>
      <c r="H173" s="151"/>
      <c r="I173" s="151"/>
      <c r="J173" s="151"/>
      <c r="K173" s="1"/>
      <c r="L173" s="159"/>
      <c r="M173" s="159"/>
      <c r="N173" s="159"/>
      <c r="O173" s="15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51"/>
      <c r="G174" s="151"/>
      <c r="H174" s="151"/>
      <c r="I174" s="151"/>
      <c r="J174" s="151"/>
      <c r="K174" s="1"/>
      <c r="L174" s="159"/>
      <c r="M174" s="159"/>
      <c r="N174" s="159"/>
      <c r="O174" s="15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51"/>
      <c r="G175" s="151"/>
      <c r="H175" s="151"/>
      <c r="I175" s="151"/>
      <c r="J175" s="151"/>
      <c r="K175" s="1"/>
      <c r="L175" s="159"/>
      <c r="M175" s="159"/>
      <c r="N175" s="159"/>
      <c r="O175" s="15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51"/>
      <c r="G176" s="151"/>
      <c r="H176" s="151"/>
      <c r="I176" s="151"/>
      <c r="J176" s="151"/>
      <c r="K176" s="1"/>
      <c r="L176" s="159"/>
      <c r="M176" s="159"/>
      <c r="N176" s="159"/>
      <c r="O176" s="15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51"/>
      <c r="G177" s="151"/>
      <c r="H177" s="151"/>
      <c r="I177" s="151"/>
      <c r="J177" s="151"/>
      <c r="K177" s="1"/>
      <c r="L177" s="159"/>
      <c r="M177" s="159"/>
      <c r="N177" s="159"/>
      <c r="O177" s="15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51"/>
      <c r="G178" s="151"/>
      <c r="H178" s="151"/>
      <c r="I178" s="151"/>
      <c r="J178" s="151"/>
      <c r="K178" s="1"/>
      <c r="L178" s="159"/>
      <c r="M178" s="159"/>
      <c r="N178" s="159"/>
      <c r="O178" s="15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51"/>
      <c r="G179" s="151"/>
      <c r="H179" s="151"/>
      <c r="I179" s="151"/>
      <c r="J179" s="151"/>
      <c r="K179" s="1"/>
      <c r="L179" s="159"/>
      <c r="M179" s="159"/>
      <c r="N179" s="159"/>
      <c r="O179" s="15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51"/>
      <c r="G180" s="151"/>
      <c r="H180" s="151"/>
      <c r="I180" s="151"/>
      <c r="J180" s="151"/>
      <c r="K180" s="1"/>
      <c r="L180" s="159"/>
      <c r="M180" s="159"/>
      <c r="N180" s="159"/>
      <c r="O180" s="15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51"/>
      <c r="G181" s="151"/>
      <c r="H181" s="151"/>
      <c r="I181" s="151"/>
      <c r="J181" s="151"/>
      <c r="K181" s="1"/>
      <c r="L181" s="159"/>
      <c r="M181" s="159"/>
      <c r="N181" s="159"/>
      <c r="O181" s="15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51"/>
      <c r="G182" s="151"/>
      <c r="H182" s="151"/>
      <c r="I182" s="151"/>
      <c r="J182" s="151"/>
      <c r="K182" s="1"/>
      <c r="L182" s="159"/>
      <c r="M182" s="159"/>
      <c r="N182" s="159"/>
      <c r="O182" s="15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51"/>
      <c r="G183" s="151"/>
      <c r="H183" s="151"/>
      <c r="I183" s="151"/>
      <c r="J183" s="151"/>
      <c r="K183" s="1"/>
      <c r="L183" s="159"/>
      <c r="M183" s="159"/>
      <c r="N183" s="159"/>
      <c r="O183" s="15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51"/>
      <c r="G184" s="151"/>
      <c r="H184" s="151"/>
      <c r="I184" s="151"/>
      <c r="J184" s="151"/>
      <c r="K184" s="1"/>
      <c r="L184" s="159"/>
      <c r="M184" s="159"/>
      <c r="N184" s="159"/>
      <c r="O184" s="15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51"/>
      <c r="G185" s="151"/>
      <c r="H185" s="151"/>
      <c r="I185" s="151"/>
      <c r="J185" s="151"/>
      <c r="K185" s="1"/>
      <c r="L185" s="159"/>
      <c r="M185" s="159"/>
      <c r="N185" s="159"/>
      <c r="O185" s="15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51"/>
      <c r="G186" s="151"/>
      <c r="H186" s="151"/>
      <c r="I186" s="151"/>
      <c r="J186" s="151"/>
      <c r="K186" s="1"/>
      <c r="L186" s="159"/>
      <c r="M186" s="159"/>
      <c r="N186" s="159"/>
      <c r="O186" s="15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51"/>
      <c r="G187" s="151"/>
      <c r="H187" s="151"/>
      <c r="I187" s="151"/>
      <c r="J187" s="151"/>
      <c r="K187" s="1"/>
      <c r="L187" s="159"/>
      <c r="M187" s="159"/>
      <c r="N187" s="159"/>
      <c r="O187" s="15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51"/>
      <c r="G188" s="151"/>
      <c r="H188" s="151"/>
      <c r="I188" s="151"/>
      <c r="J188" s="151"/>
      <c r="K188" s="1"/>
      <c r="L188" s="159"/>
      <c r="M188" s="159"/>
      <c r="N188" s="159"/>
      <c r="O188" s="15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51"/>
      <c r="G189" s="151"/>
      <c r="H189" s="151"/>
      <c r="I189" s="151"/>
      <c r="J189" s="151"/>
      <c r="K189" s="1"/>
      <c r="L189" s="159"/>
      <c r="M189" s="159"/>
      <c r="N189" s="159"/>
      <c r="O189" s="159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51"/>
      <c r="G190" s="151"/>
      <c r="H190" s="151"/>
      <c r="I190" s="151"/>
      <c r="J190" s="151"/>
      <c r="K190" s="1"/>
      <c r="L190" s="159"/>
      <c r="M190" s="159"/>
      <c r="N190" s="159"/>
      <c r="O190" s="159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51"/>
      <c r="G191" s="151"/>
      <c r="H191" s="151"/>
      <c r="I191" s="151"/>
      <c r="J191" s="151"/>
      <c r="K191" s="1"/>
      <c r="L191" s="159"/>
      <c r="M191" s="159"/>
      <c r="N191" s="159"/>
      <c r="O191" s="15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51"/>
      <c r="G192" s="151"/>
      <c r="H192" s="151"/>
      <c r="I192" s="151"/>
      <c r="J192" s="151"/>
      <c r="K192" s="1"/>
      <c r="L192" s="159"/>
      <c r="M192" s="159"/>
      <c r="N192" s="159"/>
      <c r="O192" s="15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51"/>
      <c r="G193" s="151"/>
      <c r="H193" s="151"/>
      <c r="I193" s="151"/>
      <c r="J193" s="151"/>
      <c r="K193" s="1"/>
      <c r="L193" s="159"/>
      <c r="M193" s="159"/>
      <c r="N193" s="159"/>
      <c r="O193" s="15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51"/>
      <c r="G194" s="151"/>
      <c r="H194" s="151"/>
      <c r="I194" s="151"/>
      <c r="J194" s="151"/>
      <c r="K194" s="1"/>
      <c r="L194" s="159"/>
      <c r="M194" s="159"/>
      <c r="N194" s="159"/>
      <c r="O194" s="15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51"/>
      <c r="G195" s="151"/>
      <c r="H195" s="151"/>
      <c r="I195" s="151"/>
      <c r="J195" s="151"/>
      <c r="K195" s="1"/>
      <c r="L195" s="159"/>
      <c r="M195" s="159"/>
      <c r="N195" s="159"/>
      <c r="O195" s="15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51"/>
      <c r="G196" s="151"/>
      <c r="H196" s="151"/>
      <c r="I196" s="151"/>
      <c r="J196" s="151"/>
      <c r="K196" s="1"/>
      <c r="L196" s="159"/>
      <c r="M196" s="159"/>
      <c r="N196" s="159"/>
      <c r="O196" s="15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51"/>
      <c r="G197" s="151"/>
      <c r="H197" s="151"/>
      <c r="I197" s="151"/>
      <c r="J197" s="151"/>
      <c r="K197" s="1"/>
      <c r="L197" s="159"/>
      <c r="M197" s="159"/>
      <c r="N197" s="159"/>
      <c r="O197" s="15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51"/>
      <c r="G198" s="151"/>
      <c r="H198" s="151"/>
      <c r="I198" s="151"/>
      <c r="J198" s="151"/>
      <c r="K198" s="1"/>
      <c r="L198" s="159"/>
      <c r="M198" s="159"/>
      <c r="N198" s="159"/>
      <c r="O198" s="15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51"/>
      <c r="G199" s="151"/>
      <c r="H199" s="151"/>
      <c r="I199" s="151"/>
      <c r="J199" s="151"/>
      <c r="K199" s="1"/>
      <c r="L199" s="159"/>
      <c r="M199" s="159"/>
      <c r="N199" s="159"/>
      <c r="O199" s="15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51"/>
      <c r="G200" s="151"/>
      <c r="H200" s="151"/>
      <c r="I200" s="151"/>
      <c r="J200" s="151"/>
      <c r="K200" s="1"/>
      <c r="L200" s="159"/>
      <c r="M200" s="159"/>
      <c r="N200" s="159"/>
      <c r="O200" s="15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51"/>
      <c r="G201" s="151"/>
      <c r="H201" s="151"/>
      <c r="I201" s="151"/>
      <c r="J201" s="151"/>
      <c r="K201" s="1"/>
      <c r="L201" s="159"/>
      <c r="M201" s="159"/>
      <c r="N201" s="159"/>
      <c r="O201" s="15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51"/>
      <c r="G202" s="151"/>
      <c r="H202" s="151"/>
      <c r="I202" s="151"/>
      <c r="J202" s="151"/>
      <c r="K202" s="1"/>
      <c r="L202" s="159"/>
      <c r="M202" s="159"/>
      <c r="N202" s="159"/>
      <c r="O202" s="15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51"/>
      <c r="G203" s="151"/>
      <c r="H203" s="151"/>
      <c r="I203" s="151"/>
      <c r="J203" s="151"/>
      <c r="K203" s="1"/>
      <c r="L203" s="159"/>
      <c r="M203" s="159"/>
      <c r="N203" s="159"/>
      <c r="O203" s="15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51"/>
      <c r="G204" s="151"/>
      <c r="H204" s="151"/>
      <c r="I204" s="151"/>
      <c r="J204" s="151"/>
      <c r="K204" s="1"/>
      <c r="L204" s="159"/>
      <c r="M204" s="159"/>
      <c r="N204" s="159"/>
      <c r="O204" s="15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51"/>
      <c r="G205" s="151"/>
      <c r="H205" s="151"/>
      <c r="I205" s="151"/>
      <c r="J205" s="151"/>
      <c r="K205" s="1"/>
      <c r="L205" s="159"/>
      <c r="M205" s="159"/>
      <c r="N205" s="159"/>
      <c r="O205" s="15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51"/>
      <c r="G206" s="151"/>
      <c r="H206" s="151"/>
      <c r="I206" s="151"/>
      <c r="J206" s="151"/>
      <c r="K206" s="1"/>
      <c r="L206" s="159"/>
      <c r="M206" s="159"/>
      <c r="N206" s="159"/>
      <c r="O206" s="15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51"/>
      <c r="G207" s="151"/>
      <c r="H207" s="151"/>
      <c r="I207" s="151"/>
      <c r="J207" s="151"/>
      <c r="K207" s="1"/>
      <c r="L207" s="159"/>
      <c r="M207" s="159"/>
      <c r="N207" s="159"/>
      <c r="O207" s="15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51"/>
      <c r="G208" s="151"/>
      <c r="H208" s="151"/>
      <c r="I208" s="151"/>
      <c r="J208" s="151"/>
      <c r="K208" s="1"/>
      <c r="L208" s="159"/>
      <c r="M208" s="159"/>
      <c r="N208" s="159"/>
      <c r="O208" s="15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51"/>
      <c r="G209" s="151"/>
      <c r="H209" s="151"/>
      <c r="I209" s="151"/>
      <c r="J209" s="151"/>
      <c r="K209" s="1"/>
      <c r="L209" s="159"/>
      <c r="M209" s="159"/>
      <c r="N209" s="159"/>
      <c r="O209" s="15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51"/>
      <c r="G210" s="151"/>
      <c r="H210" s="151"/>
      <c r="I210" s="151"/>
      <c r="J210" s="151"/>
      <c r="K210" s="1"/>
      <c r="L210" s="159"/>
      <c r="M210" s="159"/>
      <c r="N210" s="159"/>
      <c r="O210" s="15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51"/>
      <c r="G211" s="151"/>
      <c r="H211" s="151"/>
      <c r="I211" s="151"/>
      <c r="J211" s="151"/>
      <c r="K211" s="1"/>
      <c r="L211" s="159"/>
      <c r="M211" s="159"/>
      <c r="N211" s="159"/>
      <c r="O211" s="15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51"/>
      <c r="G212" s="151"/>
      <c r="H212" s="151"/>
      <c r="I212" s="151"/>
      <c r="J212" s="151"/>
      <c r="K212" s="1"/>
      <c r="L212" s="159"/>
      <c r="M212" s="159"/>
      <c r="N212" s="159"/>
      <c r="O212" s="15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51"/>
      <c r="G213" s="151"/>
      <c r="H213" s="151"/>
      <c r="I213" s="151"/>
      <c r="J213" s="151"/>
      <c r="K213" s="1"/>
      <c r="L213" s="159"/>
      <c r="M213" s="159"/>
      <c r="N213" s="159"/>
      <c r="O213" s="15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51"/>
      <c r="G214" s="151"/>
      <c r="H214" s="151"/>
      <c r="I214" s="151"/>
      <c r="J214" s="151"/>
      <c r="K214" s="1"/>
      <c r="L214" s="159"/>
      <c r="M214" s="159"/>
      <c r="N214" s="159"/>
      <c r="O214" s="15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51"/>
      <c r="G215" s="151"/>
      <c r="H215" s="151"/>
      <c r="I215" s="151"/>
      <c r="J215" s="151"/>
      <c r="K215" s="1"/>
      <c r="L215" s="159"/>
      <c r="M215" s="159"/>
      <c r="N215" s="159"/>
      <c r="O215" s="15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51"/>
      <c r="G216" s="151"/>
      <c r="H216" s="151"/>
      <c r="I216" s="151"/>
      <c r="J216" s="151"/>
      <c r="K216" s="1"/>
      <c r="L216" s="159"/>
      <c r="M216" s="159"/>
      <c r="N216" s="159"/>
      <c r="O216" s="15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51"/>
      <c r="G217" s="151"/>
      <c r="H217" s="151"/>
      <c r="I217" s="151"/>
      <c r="J217" s="151"/>
      <c r="K217" s="1"/>
      <c r="L217" s="159"/>
      <c r="M217" s="159"/>
      <c r="N217" s="159"/>
      <c r="O217" s="15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51"/>
      <c r="G218" s="151"/>
      <c r="H218" s="151"/>
      <c r="I218" s="151"/>
      <c r="J218" s="151"/>
      <c r="K218" s="1"/>
      <c r="L218" s="159"/>
      <c r="M218" s="159"/>
      <c r="N218" s="159"/>
      <c r="O218" s="15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51"/>
      <c r="G219" s="151"/>
      <c r="H219" s="151"/>
      <c r="I219" s="151"/>
      <c r="J219" s="151"/>
      <c r="K219" s="1"/>
      <c r="L219" s="159"/>
      <c r="M219" s="159"/>
      <c r="N219" s="159"/>
      <c r="O219" s="15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51"/>
      <c r="G220" s="151"/>
      <c r="H220" s="151"/>
      <c r="I220" s="151"/>
      <c r="J220" s="151"/>
      <c r="K220" s="1"/>
      <c r="L220" s="159"/>
      <c r="M220" s="159"/>
      <c r="N220" s="159"/>
      <c r="O220" s="159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51"/>
      <c r="G221" s="151"/>
      <c r="H221" s="151"/>
      <c r="I221" s="151"/>
      <c r="J221" s="151"/>
      <c r="K221" s="1"/>
      <c r="L221" s="159"/>
      <c r="M221" s="159"/>
      <c r="N221" s="159"/>
      <c r="O221" s="15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51"/>
      <c r="G222" s="151"/>
      <c r="H222" s="151"/>
      <c r="I222" s="151"/>
      <c r="J222" s="151"/>
      <c r="K222" s="1"/>
      <c r="L222" s="159"/>
      <c r="M222" s="159"/>
      <c r="N222" s="159"/>
      <c r="O222" s="15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51"/>
      <c r="G223" s="151"/>
      <c r="H223" s="151"/>
      <c r="I223" s="151"/>
      <c r="J223" s="151"/>
      <c r="K223" s="1"/>
      <c r="L223" s="159"/>
      <c r="M223" s="159"/>
      <c r="N223" s="159"/>
      <c r="O223" s="15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51"/>
      <c r="G224" s="151"/>
      <c r="H224" s="151"/>
      <c r="I224" s="151"/>
      <c r="J224" s="151"/>
      <c r="K224" s="1"/>
      <c r="L224" s="159"/>
      <c r="M224" s="159"/>
      <c r="N224" s="159"/>
      <c r="O224" s="15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51"/>
      <c r="G225" s="151"/>
      <c r="H225" s="151"/>
      <c r="I225" s="151"/>
      <c r="J225" s="151"/>
      <c r="K225" s="1"/>
      <c r="L225" s="159"/>
      <c r="M225" s="159"/>
      <c r="N225" s="159"/>
      <c r="O225" s="15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51"/>
      <c r="G226" s="151"/>
      <c r="H226" s="151"/>
      <c r="I226" s="151"/>
      <c r="J226" s="151"/>
      <c r="K226" s="1"/>
      <c r="L226" s="159"/>
      <c r="M226" s="159"/>
      <c r="N226" s="159"/>
      <c r="O226" s="15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51"/>
      <c r="G227" s="151"/>
      <c r="H227" s="151"/>
      <c r="I227" s="151"/>
      <c r="J227" s="151"/>
      <c r="K227" s="1"/>
      <c r="L227" s="159"/>
      <c r="M227" s="159"/>
      <c r="N227" s="159"/>
      <c r="O227" s="15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51"/>
      <c r="G228" s="151"/>
      <c r="H228" s="151"/>
      <c r="I228" s="151"/>
      <c r="J228" s="151"/>
      <c r="K228" s="1"/>
      <c r="L228" s="159"/>
      <c r="M228" s="159"/>
      <c r="N228" s="159"/>
      <c r="O228" s="15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51"/>
      <c r="G229" s="151"/>
      <c r="H229" s="151"/>
      <c r="I229" s="151"/>
      <c r="J229" s="151"/>
      <c r="K229" s="1"/>
      <c r="L229" s="159"/>
      <c r="M229" s="159"/>
      <c r="N229" s="159"/>
      <c r="O229" s="15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51"/>
      <c r="G230" s="151"/>
      <c r="H230" s="151"/>
      <c r="I230" s="151"/>
      <c r="J230" s="151"/>
      <c r="K230" s="1"/>
      <c r="L230" s="159"/>
      <c r="M230" s="159"/>
      <c r="N230" s="159"/>
      <c r="O230" s="15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51"/>
      <c r="G231" s="151"/>
      <c r="H231" s="151"/>
      <c r="I231" s="151"/>
      <c r="J231" s="151"/>
      <c r="K231" s="1"/>
      <c r="L231" s="159"/>
      <c r="M231" s="159"/>
      <c r="N231" s="159"/>
      <c r="O231" s="15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51"/>
      <c r="G232" s="151"/>
      <c r="H232" s="151"/>
      <c r="I232" s="151"/>
      <c r="J232" s="151"/>
      <c r="K232" s="1"/>
      <c r="L232" s="159"/>
      <c r="M232" s="159"/>
      <c r="N232" s="159"/>
      <c r="O232" s="15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51"/>
      <c r="G233" s="151"/>
      <c r="H233" s="151"/>
      <c r="I233" s="151"/>
      <c r="J233" s="151"/>
      <c r="K233" s="1"/>
      <c r="L233" s="159"/>
      <c r="M233" s="159"/>
      <c r="N233" s="159"/>
      <c r="O233" s="15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51"/>
      <c r="G234" s="151"/>
      <c r="H234" s="151"/>
      <c r="I234" s="151"/>
      <c r="J234" s="151"/>
      <c r="K234" s="1"/>
      <c r="L234" s="159"/>
      <c r="M234" s="159"/>
      <c r="N234" s="159"/>
      <c r="O234" s="15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51"/>
      <c r="G235" s="151"/>
      <c r="H235" s="151"/>
      <c r="I235" s="151"/>
      <c r="J235" s="151"/>
      <c r="K235" s="1"/>
      <c r="L235" s="159"/>
      <c r="M235" s="159"/>
      <c r="N235" s="159"/>
      <c r="O235" s="15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51"/>
      <c r="G236" s="151"/>
      <c r="H236" s="151"/>
      <c r="I236" s="151"/>
      <c r="J236" s="151"/>
      <c r="K236" s="1"/>
      <c r="L236" s="159"/>
      <c r="M236" s="159"/>
      <c r="N236" s="159"/>
      <c r="O236" s="15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51"/>
      <c r="G237" s="151"/>
      <c r="H237" s="151"/>
      <c r="I237" s="151"/>
      <c r="J237" s="151"/>
      <c r="K237" s="1"/>
      <c r="L237" s="159"/>
      <c r="M237" s="159"/>
      <c r="N237" s="159"/>
      <c r="O237" s="15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51"/>
      <c r="G238" s="151"/>
      <c r="H238" s="151"/>
      <c r="I238" s="151"/>
      <c r="J238" s="151"/>
      <c r="K238" s="1"/>
      <c r="L238" s="159"/>
      <c r="M238" s="159"/>
      <c r="N238" s="159"/>
      <c r="O238" s="15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51"/>
      <c r="G239" s="151"/>
      <c r="H239" s="151"/>
      <c r="I239" s="151"/>
      <c r="J239" s="151"/>
      <c r="K239" s="1"/>
      <c r="L239" s="159"/>
      <c r="M239" s="159"/>
      <c r="N239" s="159"/>
      <c r="O239" s="15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51"/>
      <c r="G240" s="151"/>
      <c r="H240" s="151"/>
      <c r="I240" s="151"/>
      <c r="J240" s="151"/>
      <c r="K240" s="1"/>
      <c r="L240" s="159"/>
      <c r="M240" s="159"/>
      <c r="N240" s="159"/>
      <c r="O240" s="15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51"/>
      <c r="G241" s="151"/>
      <c r="H241" s="151"/>
      <c r="I241" s="151"/>
      <c r="J241" s="151"/>
      <c r="K241" s="1"/>
      <c r="L241" s="159"/>
      <c r="M241" s="159"/>
      <c r="N241" s="159"/>
      <c r="O241" s="15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51"/>
      <c r="G242" s="151"/>
      <c r="H242" s="151"/>
      <c r="I242" s="151"/>
      <c r="J242" s="151"/>
      <c r="K242" s="1"/>
      <c r="L242" s="159"/>
      <c r="M242" s="159"/>
      <c r="N242" s="159"/>
      <c r="O242" s="15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51"/>
      <c r="G243" s="151"/>
      <c r="H243" s="151"/>
      <c r="I243" s="151"/>
      <c r="J243" s="151"/>
      <c r="K243" s="1"/>
      <c r="L243" s="159"/>
      <c r="M243" s="159"/>
      <c r="N243" s="159"/>
      <c r="O243" s="15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51"/>
      <c r="G244" s="151"/>
      <c r="H244" s="151"/>
      <c r="I244" s="151"/>
      <c r="J244" s="151"/>
      <c r="K244" s="1"/>
      <c r="L244" s="159"/>
      <c r="M244" s="159"/>
      <c r="N244" s="159"/>
      <c r="O244" s="15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51"/>
      <c r="G245" s="151"/>
      <c r="H245" s="151"/>
      <c r="I245" s="151"/>
      <c r="J245" s="151"/>
      <c r="K245" s="1"/>
      <c r="L245" s="159"/>
      <c r="M245" s="159"/>
      <c r="N245" s="159"/>
      <c r="O245" s="15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51"/>
      <c r="G246" s="151"/>
      <c r="H246" s="151"/>
      <c r="I246" s="151"/>
      <c r="J246" s="151"/>
      <c r="K246" s="1"/>
      <c r="L246" s="159"/>
      <c r="M246" s="159"/>
      <c r="N246" s="159"/>
      <c r="O246" s="15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51"/>
      <c r="G247" s="151"/>
      <c r="H247" s="151"/>
      <c r="I247" s="151"/>
      <c r="J247" s="151"/>
      <c r="K247" s="1"/>
      <c r="L247" s="159"/>
      <c r="M247" s="159"/>
      <c r="N247" s="159"/>
      <c r="O247" s="15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51"/>
      <c r="G248" s="151"/>
      <c r="H248" s="151"/>
      <c r="I248" s="151"/>
      <c r="J248" s="151"/>
      <c r="K248" s="1"/>
      <c r="L248" s="159"/>
      <c r="M248" s="159"/>
      <c r="N248" s="159"/>
      <c r="O248" s="15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51"/>
      <c r="G249" s="151"/>
      <c r="H249" s="151"/>
      <c r="I249" s="151"/>
      <c r="J249" s="151"/>
      <c r="K249" s="1"/>
      <c r="L249" s="159"/>
      <c r="M249" s="159"/>
      <c r="N249" s="159"/>
      <c r="O249" s="15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51"/>
      <c r="G250" s="151"/>
      <c r="H250" s="151"/>
      <c r="I250" s="151"/>
      <c r="J250" s="151"/>
      <c r="K250" s="1"/>
      <c r="L250" s="159"/>
      <c r="M250" s="159"/>
      <c r="N250" s="159"/>
      <c r="O250" s="15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51"/>
      <c r="G251" s="151"/>
      <c r="H251" s="151"/>
      <c r="I251" s="151"/>
      <c r="J251" s="151"/>
      <c r="K251" s="1"/>
      <c r="L251" s="159"/>
      <c r="M251" s="159"/>
      <c r="N251" s="159"/>
      <c r="O251" s="15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51"/>
      <c r="G252" s="151"/>
      <c r="H252" s="151"/>
      <c r="I252" s="151"/>
      <c r="J252" s="151"/>
      <c r="K252" s="1"/>
      <c r="L252" s="159"/>
      <c r="M252" s="159"/>
      <c r="N252" s="159"/>
      <c r="O252" s="15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51"/>
      <c r="G253" s="151"/>
      <c r="H253" s="151"/>
      <c r="I253" s="151"/>
      <c r="J253" s="151"/>
      <c r="K253" s="1"/>
      <c r="L253" s="159"/>
      <c r="M253" s="159"/>
      <c r="N253" s="159"/>
      <c r="O253" s="15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51"/>
      <c r="G254" s="151"/>
      <c r="H254" s="151"/>
      <c r="I254" s="151"/>
      <c r="J254" s="151"/>
      <c r="K254" s="1"/>
      <c r="L254" s="159"/>
      <c r="M254" s="159"/>
      <c r="N254" s="159"/>
      <c r="O254" s="15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51"/>
      <c r="G255" s="151"/>
      <c r="H255" s="151"/>
      <c r="I255" s="151"/>
      <c r="J255" s="151"/>
      <c r="K255" s="1"/>
      <c r="L255" s="159"/>
      <c r="M255" s="159"/>
      <c r="N255" s="159"/>
      <c r="O255" s="15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51"/>
      <c r="G256" s="151"/>
      <c r="H256" s="151"/>
      <c r="I256" s="151"/>
      <c r="J256" s="151"/>
      <c r="K256" s="1"/>
      <c r="L256" s="159"/>
      <c r="M256" s="159"/>
      <c r="N256" s="159"/>
      <c r="O256" s="15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51"/>
      <c r="G257" s="151"/>
      <c r="H257" s="151"/>
      <c r="I257" s="151"/>
      <c r="J257" s="151"/>
      <c r="K257" s="1"/>
      <c r="L257" s="159"/>
      <c r="M257" s="159"/>
      <c r="N257" s="159"/>
      <c r="O257" s="15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51"/>
      <c r="G258" s="151"/>
      <c r="H258" s="151"/>
      <c r="I258" s="151"/>
      <c r="J258" s="151"/>
      <c r="K258" s="1"/>
      <c r="L258" s="159"/>
      <c r="M258" s="159"/>
      <c r="N258" s="159"/>
      <c r="O258" s="15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51"/>
      <c r="G259" s="151"/>
      <c r="H259" s="151"/>
      <c r="I259" s="151"/>
      <c r="J259" s="151"/>
      <c r="K259" s="1"/>
      <c r="L259" s="159"/>
      <c r="M259" s="159"/>
      <c r="N259" s="159"/>
      <c r="O259" s="159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51"/>
      <c r="G260" s="151"/>
      <c r="H260" s="151"/>
      <c r="I260" s="151"/>
      <c r="J260" s="151"/>
      <c r="K260" s="1"/>
      <c r="L260" s="159"/>
      <c r="M260" s="159"/>
      <c r="N260" s="159"/>
      <c r="O260" s="15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51"/>
      <c r="G261" s="151"/>
      <c r="H261" s="151"/>
      <c r="I261" s="151"/>
      <c r="J261" s="151"/>
      <c r="K261" s="1"/>
      <c r="L261" s="159"/>
      <c r="M261" s="159"/>
      <c r="N261" s="159"/>
      <c r="O261" s="15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51"/>
      <c r="G262" s="151"/>
      <c r="H262" s="151"/>
      <c r="I262" s="151"/>
      <c r="J262" s="151"/>
      <c r="K262" s="1"/>
      <c r="L262" s="159"/>
      <c r="M262" s="159"/>
      <c r="N262" s="159"/>
      <c r="O262" s="15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51"/>
      <c r="G263" s="151"/>
      <c r="H263" s="151"/>
      <c r="I263" s="151"/>
      <c r="J263" s="151"/>
      <c r="K263" s="1"/>
      <c r="L263" s="159"/>
      <c r="M263" s="159"/>
      <c r="N263" s="159"/>
      <c r="O263" s="15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51"/>
      <c r="G264" s="151"/>
      <c r="H264" s="151"/>
      <c r="I264" s="151"/>
      <c r="J264" s="151"/>
      <c r="K264" s="1"/>
      <c r="L264" s="159"/>
      <c r="M264" s="159"/>
      <c r="N264" s="159"/>
      <c r="O264" s="15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51"/>
      <c r="G265" s="151"/>
      <c r="H265" s="151"/>
      <c r="I265" s="151"/>
      <c r="J265" s="151"/>
      <c r="K265" s="1"/>
      <c r="L265" s="159"/>
      <c r="M265" s="159"/>
      <c r="N265" s="159"/>
      <c r="O265" s="15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51"/>
      <c r="G266" s="151"/>
      <c r="H266" s="151"/>
      <c r="I266" s="151"/>
      <c r="J266" s="151"/>
      <c r="K266" s="1"/>
      <c r="L266" s="159"/>
      <c r="M266" s="159"/>
      <c r="N266" s="159"/>
      <c r="O266" s="15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51"/>
      <c r="G267" s="151"/>
      <c r="H267" s="151"/>
      <c r="I267" s="151"/>
      <c r="J267" s="151"/>
      <c r="K267" s="1"/>
      <c r="L267" s="159"/>
      <c r="M267" s="159"/>
      <c r="N267" s="159"/>
      <c r="O267" s="15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51"/>
      <c r="G268" s="151"/>
      <c r="H268" s="151"/>
      <c r="I268" s="151"/>
      <c r="J268" s="151"/>
      <c r="K268" s="1"/>
      <c r="L268" s="159"/>
      <c r="M268" s="159"/>
      <c r="N268" s="159"/>
      <c r="O268" s="15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51"/>
      <c r="G269" s="151"/>
      <c r="H269" s="151"/>
      <c r="I269" s="151"/>
      <c r="J269" s="151"/>
      <c r="K269" s="1"/>
      <c r="L269" s="159"/>
      <c r="M269" s="159"/>
      <c r="N269" s="159"/>
      <c r="O269" s="15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51"/>
      <c r="G270" s="151"/>
      <c r="H270" s="151"/>
      <c r="I270" s="151"/>
      <c r="J270" s="151"/>
      <c r="K270" s="1"/>
      <c r="L270" s="159"/>
      <c r="M270" s="159"/>
      <c r="N270" s="159"/>
      <c r="O270" s="15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51"/>
      <c r="G271" s="151"/>
      <c r="H271" s="151"/>
      <c r="I271" s="151"/>
      <c r="J271" s="151"/>
      <c r="K271" s="1"/>
      <c r="L271" s="159"/>
      <c r="M271" s="159"/>
      <c r="N271" s="159"/>
      <c r="O271" s="15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51"/>
      <c r="G272" s="151"/>
      <c r="H272" s="151"/>
      <c r="I272" s="151"/>
      <c r="J272" s="151"/>
      <c r="K272" s="1"/>
      <c r="L272" s="159"/>
      <c r="M272" s="159"/>
      <c r="N272" s="159"/>
      <c r="O272" s="15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51"/>
      <c r="G273" s="151"/>
      <c r="H273" s="151"/>
      <c r="I273" s="151"/>
      <c r="J273" s="151"/>
      <c r="K273" s="1"/>
      <c r="L273" s="159"/>
      <c r="M273" s="159"/>
      <c r="N273" s="159"/>
      <c r="O273" s="15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51"/>
      <c r="G274" s="151"/>
      <c r="H274" s="151"/>
      <c r="I274" s="151"/>
      <c r="J274" s="151"/>
      <c r="K274" s="1"/>
      <c r="L274" s="159"/>
      <c r="M274" s="159"/>
      <c r="N274" s="159"/>
      <c r="O274" s="15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51"/>
      <c r="G275" s="151"/>
      <c r="H275" s="151"/>
      <c r="I275" s="151"/>
      <c r="J275" s="151"/>
      <c r="K275" s="1"/>
      <c r="L275" s="159"/>
      <c r="M275" s="159"/>
      <c r="N275" s="159"/>
      <c r="O275" s="15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51"/>
      <c r="G276" s="151"/>
      <c r="H276" s="151"/>
      <c r="I276" s="151"/>
      <c r="J276" s="151"/>
      <c r="K276" s="1"/>
      <c r="L276" s="159"/>
      <c r="M276" s="159"/>
      <c r="N276" s="159"/>
      <c r="O276" s="15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51"/>
      <c r="G277" s="151"/>
      <c r="H277" s="151"/>
      <c r="I277" s="151"/>
      <c r="J277" s="151"/>
      <c r="K277" s="1"/>
      <c r="L277" s="159"/>
      <c r="M277" s="159"/>
      <c r="N277" s="159"/>
      <c r="O277" s="15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51"/>
      <c r="G278" s="151"/>
      <c r="H278" s="151"/>
      <c r="I278" s="151"/>
      <c r="J278" s="151"/>
      <c r="K278" s="1"/>
      <c r="L278" s="159"/>
      <c r="M278" s="159"/>
      <c r="N278" s="159"/>
      <c r="O278" s="15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51"/>
      <c r="G279" s="151"/>
      <c r="H279" s="151"/>
      <c r="I279" s="151"/>
      <c r="J279" s="151"/>
      <c r="K279" s="1"/>
      <c r="L279" s="159"/>
      <c r="M279" s="159"/>
      <c r="N279" s="159"/>
      <c r="O279" s="15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51"/>
      <c r="G280" s="151"/>
      <c r="H280" s="151"/>
      <c r="I280" s="151"/>
      <c r="J280" s="151"/>
      <c r="K280" s="1"/>
      <c r="L280" s="159"/>
      <c r="M280" s="159"/>
      <c r="N280" s="159"/>
      <c r="O280" s="15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51"/>
      <c r="G281" s="151"/>
      <c r="H281" s="151"/>
      <c r="I281" s="151"/>
      <c r="J281" s="151"/>
      <c r="K281" s="1"/>
      <c r="L281" s="159"/>
      <c r="M281" s="159"/>
      <c r="N281" s="159"/>
      <c r="O281" s="15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51"/>
      <c r="G282" s="151"/>
      <c r="H282" s="151"/>
      <c r="I282" s="151"/>
      <c r="J282" s="151"/>
      <c r="K282" s="1"/>
      <c r="L282" s="159"/>
      <c r="M282" s="159"/>
      <c r="N282" s="159"/>
      <c r="O282" s="15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51"/>
      <c r="G283" s="151"/>
      <c r="H283" s="151"/>
      <c r="I283" s="151"/>
      <c r="J283" s="151"/>
      <c r="K283" s="1"/>
      <c r="L283" s="159"/>
      <c r="M283" s="159"/>
      <c r="N283" s="159"/>
      <c r="O283" s="15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51"/>
      <c r="G284" s="151"/>
      <c r="H284" s="151"/>
      <c r="I284" s="151"/>
      <c r="J284" s="151"/>
      <c r="K284" s="1"/>
      <c r="L284" s="159"/>
      <c r="M284" s="159"/>
      <c r="N284" s="159"/>
      <c r="O284" s="15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51"/>
      <c r="G285" s="151"/>
      <c r="H285" s="151"/>
      <c r="I285" s="151"/>
      <c r="J285" s="151"/>
      <c r="K285" s="1"/>
      <c r="L285" s="159"/>
      <c r="M285" s="159"/>
      <c r="N285" s="159"/>
      <c r="O285" s="15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51"/>
      <c r="G286" s="151"/>
      <c r="H286" s="151"/>
      <c r="I286" s="151"/>
      <c r="J286" s="151"/>
      <c r="K286" s="1"/>
      <c r="L286" s="159"/>
      <c r="M286" s="159"/>
      <c r="N286" s="159"/>
      <c r="O286" s="15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51"/>
      <c r="G287" s="151"/>
      <c r="H287" s="151"/>
      <c r="I287" s="151"/>
      <c r="J287" s="151"/>
      <c r="K287" s="1"/>
      <c r="L287" s="159"/>
      <c r="M287" s="159"/>
      <c r="N287" s="159"/>
      <c r="O287" s="15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51"/>
      <c r="G288" s="151"/>
      <c r="H288" s="151"/>
      <c r="I288" s="151"/>
      <c r="J288" s="151"/>
      <c r="K288" s="1"/>
      <c r="L288" s="159"/>
      <c r="M288" s="159"/>
      <c r="N288" s="159"/>
      <c r="O288" s="159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51"/>
      <c r="G289" s="151"/>
      <c r="H289" s="151"/>
      <c r="I289" s="151"/>
      <c r="J289" s="151"/>
      <c r="K289" s="1"/>
      <c r="L289" s="159"/>
      <c r="M289" s="159"/>
      <c r="N289" s="159"/>
      <c r="O289" s="159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51"/>
      <c r="G290" s="151"/>
      <c r="H290" s="151"/>
      <c r="I290" s="151"/>
      <c r="J290" s="151"/>
      <c r="K290" s="1"/>
      <c r="L290" s="159"/>
      <c r="M290" s="159"/>
      <c r="N290" s="159"/>
      <c r="O290" s="15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51"/>
      <c r="G291" s="151"/>
      <c r="H291" s="151"/>
      <c r="I291" s="151"/>
      <c r="J291" s="151"/>
      <c r="K291" s="1"/>
      <c r="L291" s="159"/>
      <c r="M291" s="159"/>
      <c r="N291" s="159"/>
      <c r="O291" s="15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51"/>
      <c r="G292" s="151"/>
      <c r="H292" s="151"/>
      <c r="I292" s="151"/>
      <c r="J292" s="151"/>
      <c r="K292" s="1"/>
      <c r="L292" s="159"/>
      <c r="M292" s="159"/>
      <c r="N292" s="159"/>
      <c r="O292" s="15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51"/>
      <c r="G293" s="151"/>
      <c r="H293" s="151"/>
      <c r="I293" s="151"/>
      <c r="J293" s="151"/>
      <c r="K293" s="1"/>
      <c r="L293" s="159"/>
      <c r="M293" s="159"/>
      <c r="N293" s="159"/>
      <c r="O293" s="15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51"/>
      <c r="G294" s="151"/>
      <c r="H294" s="151"/>
      <c r="I294" s="151"/>
      <c r="J294" s="151"/>
      <c r="K294" s="1"/>
      <c r="L294" s="159"/>
      <c r="M294" s="159"/>
      <c r="N294" s="159"/>
      <c r="O294" s="15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51"/>
      <c r="G295" s="151"/>
      <c r="H295" s="151"/>
      <c r="I295" s="151"/>
      <c r="J295" s="151"/>
      <c r="K295" s="1"/>
      <c r="L295" s="159"/>
      <c r="M295" s="159"/>
      <c r="N295" s="159"/>
      <c r="O295" s="15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51"/>
      <c r="G296" s="151"/>
      <c r="H296" s="151"/>
      <c r="I296" s="151"/>
      <c r="J296" s="151"/>
      <c r="K296" s="1"/>
      <c r="L296" s="159"/>
      <c r="M296" s="159"/>
      <c r="N296" s="159"/>
      <c r="O296" s="15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51"/>
      <c r="G297" s="151"/>
      <c r="H297" s="151"/>
      <c r="I297" s="151"/>
      <c r="J297" s="151"/>
      <c r="K297" s="1"/>
      <c r="L297" s="159"/>
      <c r="M297" s="159"/>
      <c r="N297" s="159"/>
      <c r="O297" s="15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51"/>
      <c r="G298" s="151"/>
      <c r="H298" s="151"/>
      <c r="I298" s="151"/>
      <c r="J298" s="151"/>
      <c r="K298" s="1"/>
      <c r="L298" s="159"/>
      <c r="M298" s="159"/>
      <c r="N298" s="159"/>
      <c r="O298" s="15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51"/>
      <c r="G299" s="151"/>
      <c r="H299" s="151"/>
      <c r="I299" s="151"/>
      <c r="J299" s="151"/>
      <c r="K299" s="1"/>
      <c r="L299" s="159"/>
      <c r="M299" s="159"/>
      <c r="N299" s="159"/>
      <c r="O299" s="15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51"/>
      <c r="G300" s="151"/>
      <c r="H300" s="151"/>
      <c r="I300" s="151"/>
      <c r="J300" s="151"/>
      <c r="K300" s="1"/>
      <c r="L300" s="159"/>
      <c r="M300" s="159"/>
      <c r="N300" s="159"/>
      <c r="O300" s="15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51"/>
      <c r="G301" s="151"/>
      <c r="H301" s="151"/>
      <c r="I301" s="151"/>
      <c r="J301" s="151"/>
      <c r="K301" s="1"/>
      <c r="L301" s="159"/>
      <c r="M301" s="159"/>
      <c r="N301" s="159"/>
      <c r="O301" s="15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51"/>
      <c r="G302" s="151"/>
      <c r="H302" s="151"/>
      <c r="I302" s="151"/>
      <c r="J302" s="151"/>
      <c r="K302" s="1"/>
      <c r="L302" s="159"/>
      <c r="M302" s="159"/>
      <c r="N302" s="159"/>
      <c r="O302" s="15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51"/>
      <c r="G303" s="151"/>
      <c r="H303" s="151"/>
      <c r="I303" s="151"/>
      <c r="J303" s="151"/>
      <c r="K303" s="1"/>
      <c r="L303" s="159"/>
      <c r="M303" s="159"/>
      <c r="N303" s="159"/>
      <c r="O303" s="15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51"/>
      <c r="G304" s="151"/>
      <c r="H304" s="151"/>
      <c r="I304" s="151"/>
      <c r="J304" s="151"/>
      <c r="K304" s="1"/>
      <c r="L304" s="159"/>
      <c r="M304" s="159"/>
      <c r="N304" s="159"/>
      <c r="O304" s="15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51"/>
      <c r="G305" s="151"/>
      <c r="H305" s="151"/>
      <c r="I305" s="151"/>
      <c r="J305" s="151"/>
      <c r="K305" s="1"/>
      <c r="L305" s="159"/>
      <c r="M305" s="159"/>
      <c r="N305" s="159"/>
      <c r="O305" s="15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51"/>
      <c r="G306" s="151"/>
      <c r="H306" s="151"/>
      <c r="I306" s="151"/>
      <c r="J306" s="151"/>
      <c r="K306" s="1"/>
      <c r="L306" s="159"/>
      <c r="M306" s="159"/>
      <c r="N306" s="159"/>
      <c r="O306" s="15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51"/>
      <c r="G307" s="151"/>
      <c r="H307" s="151"/>
      <c r="I307" s="151"/>
      <c r="J307" s="151"/>
      <c r="K307" s="1"/>
      <c r="L307" s="159"/>
      <c r="M307" s="159"/>
      <c r="N307" s="159"/>
      <c r="O307" s="15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51"/>
      <c r="G308" s="151"/>
      <c r="H308" s="151"/>
      <c r="I308" s="151"/>
      <c r="J308" s="151"/>
      <c r="K308" s="1"/>
      <c r="L308" s="159"/>
      <c r="M308" s="159"/>
      <c r="N308" s="159"/>
      <c r="O308" s="15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51"/>
      <c r="G309" s="151"/>
      <c r="H309" s="151"/>
      <c r="I309" s="151"/>
      <c r="J309" s="151"/>
      <c r="K309" s="1"/>
      <c r="L309" s="159"/>
      <c r="M309" s="159"/>
      <c r="N309" s="159"/>
      <c r="O309" s="15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51"/>
      <c r="G310" s="151"/>
      <c r="H310" s="151"/>
      <c r="I310" s="151"/>
      <c r="J310" s="151"/>
      <c r="K310" s="1"/>
      <c r="L310" s="159"/>
      <c r="M310" s="159"/>
      <c r="N310" s="159"/>
      <c r="O310" s="15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51"/>
      <c r="G311" s="151"/>
      <c r="H311" s="151"/>
      <c r="I311" s="151"/>
      <c r="J311" s="151"/>
      <c r="K311" s="1"/>
      <c r="L311" s="159"/>
      <c r="M311" s="159"/>
      <c r="N311" s="159"/>
      <c r="O311" s="15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51"/>
      <c r="G312" s="151"/>
      <c r="H312" s="151"/>
      <c r="I312" s="151"/>
      <c r="J312" s="151"/>
      <c r="K312" s="1"/>
      <c r="L312" s="159"/>
      <c r="M312" s="159"/>
      <c r="N312" s="159"/>
      <c r="O312" s="15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51"/>
      <c r="G313" s="151"/>
      <c r="H313" s="151"/>
      <c r="I313" s="151"/>
      <c r="J313" s="151"/>
      <c r="K313" s="1"/>
      <c r="L313" s="159"/>
      <c r="M313" s="159"/>
      <c r="N313" s="159"/>
      <c r="O313" s="15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51"/>
      <c r="G314" s="151"/>
      <c r="H314" s="151"/>
      <c r="I314" s="151"/>
      <c r="J314" s="151"/>
      <c r="K314" s="1"/>
      <c r="L314" s="159"/>
      <c r="M314" s="159"/>
      <c r="N314" s="159"/>
      <c r="O314" s="15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51"/>
      <c r="G315" s="151"/>
      <c r="H315" s="151"/>
      <c r="I315" s="151"/>
      <c r="J315" s="151"/>
      <c r="K315" s="1"/>
      <c r="L315" s="159"/>
      <c r="M315" s="159"/>
      <c r="N315" s="159"/>
      <c r="O315" s="15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51"/>
      <c r="G316" s="151"/>
      <c r="H316" s="151"/>
      <c r="I316" s="151"/>
      <c r="J316" s="151"/>
      <c r="K316" s="1"/>
      <c r="L316" s="159"/>
      <c r="M316" s="159"/>
      <c r="N316" s="159"/>
      <c r="O316" s="15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51"/>
      <c r="G317" s="151"/>
      <c r="H317" s="151"/>
      <c r="I317" s="151"/>
      <c r="J317" s="151"/>
      <c r="K317" s="1"/>
      <c r="L317" s="159"/>
      <c r="M317" s="159"/>
      <c r="N317" s="159"/>
      <c r="O317" s="15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51"/>
      <c r="G318" s="151"/>
      <c r="H318" s="151"/>
      <c r="I318" s="151"/>
      <c r="J318" s="151"/>
      <c r="K318" s="1"/>
      <c r="L318" s="159"/>
      <c r="M318" s="159"/>
      <c r="N318" s="159"/>
      <c r="O318" s="15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51"/>
      <c r="G319" s="151"/>
      <c r="H319" s="151"/>
      <c r="I319" s="151"/>
      <c r="J319" s="151"/>
      <c r="K319" s="1"/>
      <c r="L319" s="159"/>
      <c r="M319" s="159"/>
      <c r="N319" s="159"/>
      <c r="O319" s="15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51"/>
      <c r="G320" s="151"/>
      <c r="H320" s="151"/>
      <c r="I320" s="151"/>
      <c r="J320" s="151"/>
      <c r="K320" s="1"/>
      <c r="L320" s="159"/>
      <c r="M320" s="159"/>
      <c r="N320" s="159"/>
      <c r="O320" s="15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51"/>
      <c r="G321" s="151"/>
      <c r="H321" s="151"/>
      <c r="I321" s="151"/>
      <c r="J321" s="151"/>
      <c r="K321" s="1"/>
      <c r="L321" s="159"/>
      <c r="M321" s="159"/>
      <c r="N321" s="159"/>
      <c r="O321" s="159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51"/>
      <c r="G322" s="151"/>
      <c r="H322" s="151"/>
      <c r="I322" s="151"/>
      <c r="J322" s="151"/>
      <c r="K322" s="1"/>
      <c r="L322" s="159"/>
      <c r="M322" s="159"/>
      <c r="N322" s="159"/>
      <c r="O322" s="159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51"/>
      <c r="G323" s="151"/>
      <c r="H323" s="151"/>
      <c r="I323" s="151"/>
      <c r="J323" s="151"/>
      <c r="K323" s="1"/>
      <c r="L323" s="159"/>
      <c r="M323" s="159"/>
      <c r="N323" s="159"/>
      <c r="O323" s="159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51"/>
      <c r="G324" s="151"/>
      <c r="H324" s="151"/>
      <c r="I324" s="151"/>
      <c r="J324" s="151"/>
      <c r="K324" s="1"/>
      <c r="L324" s="159"/>
      <c r="M324" s="159"/>
      <c r="N324" s="159"/>
      <c r="O324" s="15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51"/>
      <c r="G325" s="151"/>
      <c r="H325" s="151"/>
      <c r="I325" s="151"/>
      <c r="J325" s="151"/>
      <c r="K325" s="1"/>
      <c r="L325" s="159"/>
      <c r="M325" s="159"/>
      <c r="N325" s="159"/>
      <c r="O325" s="15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51"/>
      <c r="G326" s="151"/>
      <c r="H326" s="151"/>
      <c r="I326" s="151"/>
      <c r="J326" s="151"/>
      <c r="K326" s="1"/>
      <c r="L326" s="159"/>
      <c r="M326" s="159"/>
      <c r="N326" s="159"/>
      <c r="O326" s="15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51"/>
      <c r="G327" s="151"/>
      <c r="H327" s="151"/>
      <c r="I327" s="151"/>
      <c r="J327" s="151"/>
      <c r="K327" s="1"/>
      <c r="L327" s="159"/>
      <c r="M327" s="159"/>
      <c r="N327" s="159"/>
      <c r="O327" s="15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51"/>
      <c r="G328" s="151"/>
      <c r="H328" s="151"/>
      <c r="I328" s="151"/>
      <c r="J328" s="151"/>
      <c r="K328" s="1"/>
      <c r="L328" s="159"/>
      <c r="M328" s="159"/>
      <c r="N328" s="159"/>
      <c r="O328" s="15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51"/>
      <c r="G329" s="151"/>
      <c r="H329" s="151"/>
      <c r="I329" s="151"/>
      <c r="J329" s="151"/>
      <c r="K329" s="1"/>
      <c r="L329" s="159"/>
      <c r="M329" s="159"/>
      <c r="N329" s="159"/>
      <c r="O329" s="15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51"/>
      <c r="G330" s="151"/>
      <c r="H330" s="151"/>
      <c r="I330" s="151"/>
      <c r="J330" s="151"/>
      <c r="K330" s="1"/>
      <c r="L330" s="159"/>
      <c r="M330" s="159"/>
      <c r="N330" s="159"/>
      <c r="O330" s="15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51"/>
      <c r="G331" s="151"/>
      <c r="H331" s="151"/>
      <c r="I331" s="151"/>
      <c r="J331" s="151"/>
      <c r="K331" s="1"/>
      <c r="L331" s="159"/>
      <c r="M331" s="159"/>
      <c r="N331" s="159"/>
      <c r="O331" s="15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51"/>
      <c r="G332" s="151"/>
      <c r="H332" s="151"/>
      <c r="I332" s="151"/>
      <c r="J332" s="151"/>
      <c r="K332" s="1"/>
      <c r="L332" s="159"/>
      <c r="M332" s="159"/>
      <c r="N332" s="159"/>
      <c r="O332" s="15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51"/>
      <c r="G333" s="151"/>
      <c r="H333" s="151"/>
      <c r="I333" s="151"/>
      <c r="J333" s="151"/>
      <c r="K333" s="1"/>
      <c r="L333" s="159"/>
      <c r="M333" s="159"/>
      <c r="N333" s="159"/>
      <c r="O333" s="15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51"/>
      <c r="G334" s="151"/>
      <c r="H334" s="151"/>
      <c r="I334" s="151"/>
      <c r="J334" s="151"/>
      <c r="K334" s="1"/>
      <c r="L334" s="159"/>
      <c r="M334" s="159"/>
      <c r="N334" s="159"/>
      <c r="O334" s="15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51"/>
      <c r="G335" s="151"/>
      <c r="H335" s="151"/>
      <c r="I335" s="151"/>
      <c r="J335" s="151"/>
      <c r="K335" s="1"/>
      <c r="L335" s="159"/>
      <c r="M335" s="159"/>
      <c r="N335" s="159"/>
      <c r="O335" s="15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51"/>
      <c r="G336" s="151"/>
      <c r="H336" s="151"/>
      <c r="I336" s="151"/>
      <c r="J336" s="151"/>
      <c r="K336" s="1"/>
      <c r="L336" s="159"/>
      <c r="M336" s="159"/>
      <c r="N336" s="159"/>
      <c r="O336" s="15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51"/>
      <c r="G337" s="151"/>
      <c r="H337" s="151"/>
      <c r="I337" s="151"/>
      <c r="J337" s="151"/>
      <c r="K337" s="1"/>
      <c r="L337" s="159"/>
      <c r="M337" s="159"/>
      <c r="N337" s="159"/>
      <c r="O337" s="15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51"/>
      <c r="G338" s="151"/>
      <c r="H338" s="151"/>
      <c r="I338" s="151"/>
      <c r="J338" s="151"/>
      <c r="K338" s="1"/>
      <c r="L338" s="159"/>
      <c r="M338" s="159"/>
      <c r="N338" s="159"/>
      <c r="O338" s="15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51"/>
      <c r="G339" s="151"/>
      <c r="H339" s="151"/>
      <c r="I339" s="151"/>
      <c r="J339" s="151"/>
      <c r="K339" s="1"/>
      <c r="L339" s="159"/>
      <c r="M339" s="159"/>
      <c r="N339" s="159"/>
      <c r="O339" s="15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51"/>
      <c r="G340" s="151"/>
      <c r="H340" s="151"/>
      <c r="I340" s="151"/>
      <c r="J340" s="151"/>
      <c r="K340" s="1"/>
      <c r="L340" s="159"/>
      <c r="M340" s="159"/>
      <c r="N340" s="159"/>
      <c r="O340" s="15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51"/>
      <c r="G341" s="151"/>
      <c r="H341" s="151"/>
      <c r="I341" s="151"/>
      <c r="J341" s="151"/>
      <c r="K341" s="1"/>
      <c r="L341" s="159"/>
      <c r="M341" s="159"/>
      <c r="N341" s="159"/>
      <c r="O341" s="15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51"/>
      <c r="G342" s="151"/>
      <c r="H342" s="151"/>
      <c r="I342" s="151"/>
      <c r="J342" s="151"/>
      <c r="K342" s="1"/>
      <c r="L342" s="159"/>
      <c r="M342" s="159"/>
      <c r="N342" s="159"/>
      <c r="O342" s="15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51"/>
      <c r="G343" s="151"/>
      <c r="H343" s="151"/>
      <c r="I343" s="151"/>
      <c r="J343" s="151"/>
      <c r="K343" s="1"/>
      <c r="L343" s="159"/>
      <c r="M343" s="159"/>
      <c r="N343" s="159"/>
      <c r="O343" s="15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51"/>
      <c r="G344" s="151"/>
      <c r="H344" s="151"/>
      <c r="I344" s="151"/>
      <c r="J344" s="151"/>
      <c r="K344" s="1"/>
      <c r="L344" s="159"/>
      <c r="M344" s="159"/>
      <c r="N344" s="159"/>
      <c r="O344" s="15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51"/>
      <c r="G345" s="151"/>
      <c r="H345" s="151"/>
      <c r="I345" s="151"/>
      <c r="J345" s="151"/>
      <c r="K345" s="1"/>
      <c r="L345" s="159"/>
      <c r="M345" s="159"/>
      <c r="N345" s="159"/>
      <c r="O345" s="15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51"/>
      <c r="G346" s="151"/>
      <c r="H346" s="151"/>
      <c r="I346" s="151"/>
      <c r="J346" s="151"/>
      <c r="K346" s="1"/>
      <c r="L346" s="159"/>
      <c r="M346" s="159"/>
      <c r="N346" s="159"/>
      <c r="O346" s="15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51"/>
      <c r="G347" s="151"/>
      <c r="H347" s="151"/>
      <c r="I347" s="151"/>
      <c r="J347" s="151"/>
      <c r="K347" s="1"/>
      <c r="L347" s="159"/>
      <c r="M347" s="159"/>
      <c r="N347" s="159"/>
      <c r="O347" s="15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51"/>
      <c r="G348" s="151"/>
      <c r="H348" s="151"/>
      <c r="I348" s="151"/>
      <c r="J348" s="151"/>
      <c r="K348" s="1"/>
      <c r="L348" s="159"/>
      <c r="M348" s="159"/>
      <c r="N348" s="159"/>
      <c r="O348" s="15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51"/>
      <c r="G349" s="151"/>
      <c r="H349" s="151"/>
      <c r="I349" s="151"/>
      <c r="J349" s="151"/>
      <c r="K349" s="1"/>
      <c r="L349" s="159"/>
      <c r="M349" s="159"/>
      <c r="N349" s="159"/>
      <c r="O349" s="15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51"/>
      <c r="G350" s="151"/>
      <c r="H350" s="151"/>
      <c r="I350" s="151"/>
      <c r="J350" s="151"/>
      <c r="K350" s="1"/>
      <c r="L350" s="159"/>
      <c r="M350" s="159"/>
      <c r="N350" s="159"/>
      <c r="O350" s="15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51"/>
      <c r="G351" s="151"/>
      <c r="H351" s="151"/>
      <c r="I351" s="151"/>
      <c r="J351" s="151"/>
      <c r="K351" s="1"/>
      <c r="L351" s="159"/>
      <c r="M351" s="159"/>
      <c r="N351" s="159"/>
      <c r="O351" s="159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51"/>
      <c r="G352" s="151"/>
      <c r="H352" s="151"/>
      <c r="I352" s="151"/>
      <c r="J352" s="151"/>
      <c r="K352" s="1"/>
      <c r="L352" s="159"/>
      <c r="M352" s="159"/>
      <c r="N352" s="159"/>
      <c r="O352" s="159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51"/>
      <c r="G353" s="151"/>
      <c r="H353" s="151"/>
      <c r="I353" s="151"/>
      <c r="J353" s="151"/>
      <c r="K353" s="1"/>
      <c r="L353" s="159"/>
      <c r="M353" s="159"/>
      <c r="N353" s="159"/>
      <c r="O353" s="159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51"/>
      <c r="G354" s="151"/>
      <c r="H354" s="151"/>
      <c r="I354" s="151"/>
      <c r="J354" s="151"/>
      <c r="K354" s="1"/>
      <c r="L354" s="159"/>
      <c r="M354" s="159"/>
      <c r="N354" s="159"/>
      <c r="O354" s="159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51"/>
      <c r="G355" s="151"/>
      <c r="H355" s="151"/>
      <c r="I355" s="151"/>
      <c r="J355" s="151"/>
      <c r="K355" s="1"/>
      <c r="L355" s="159"/>
      <c r="M355" s="159"/>
      <c r="N355" s="159"/>
      <c r="O355" s="159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51"/>
      <c r="G356" s="151"/>
      <c r="H356" s="151"/>
      <c r="I356" s="151"/>
      <c r="J356" s="151"/>
      <c r="K356" s="1"/>
      <c r="L356" s="159"/>
      <c r="M356" s="159"/>
      <c r="N356" s="159"/>
      <c r="O356" s="159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51"/>
      <c r="G357" s="151"/>
      <c r="H357" s="151"/>
      <c r="I357" s="151"/>
      <c r="J357" s="151"/>
      <c r="K357" s="1"/>
      <c r="L357" s="159"/>
      <c r="M357" s="159"/>
      <c r="N357" s="159"/>
      <c r="O357" s="159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51"/>
      <c r="G358" s="151"/>
      <c r="H358" s="151"/>
      <c r="I358" s="151"/>
      <c r="J358" s="151"/>
      <c r="K358" s="1"/>
      <c r="L358" s="159"/>
      <c r="M358" s="159"/>
      <c r="N358" s="159"/>
      <c r="O358" s="159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51"/>
      <c r="G359" s="151"/>
      <c r="H359" s="151"/>
      <c r="I359" s="151"/>
      <c r="J359" s="151"/>
      <c r="K359" s="1"/>
      <c r="L359" s="159"/>
      <c r="M359" s="159"/>
      <c r="N359" s="159"/>
      <c r="O359" s="159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51"/>
      <c r="G360" s="151"/>
      <c r="H360" s="151"/>
      <c r="I360" s="151"/>
      <c r="J360" s="151"/>
      <c r="K360" s="1"/>
      <c r="L360" s="159"/>
      <c r="M360" s="159"/>
      <c r="N360" s="159"/>
      <c r="O360" s="159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51"/>
      <c r="G361" s="151"/>
      <c r="H361" s="151"/>
      <c r="I361" s="151"/>
      <c r="J361" s="151"/>
      <c r="K361" s="1"/>
      <c r="L361" s="159"/>
      <c r="M361" s="159"/>
      <c r="N361" s="159"/>
      <c r="O361" s="159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51"/>
      <c r="G362" s="151"/>
      <c r="H362" s="151"/>
      <c r="I362" s="151"/>
      <c r="J362" s="151"/>
      <c r="K362" s="1"/>
      <c r="L362" s="159"/>
      <c r="M362" s="159"/>
      <c r="N362" s="159"/>
      <c r="O362" s="159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51"/>
      <c r="G363" s="151"/>
      <c r="H363" s="151"/>
      <c r="I363" s="151"/>
      <c r="J363" s="151"/>
      <c r="K363" s="1"/>
      <c r="L363" s="159"/>
      <c r="M363" s="159"/>
      <c r="N363" s="159"/>
      <c r="O363" s="159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51"/>
      <c r="G364" s="151"/>
      <c r="H364" s="151"/>
      <c r="I364" s="151"/>
      <c r="J364" s="151"/>
      <c r="K364" s="1"/>
      <c r="L364" s="159"/>
      <c r="M364" s="159"/>
      <c r="N364" s="159"/>
      <c r="O364" s="159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51"/>
      <c r="G365" s="151"/>
      <c r="H365" s="151"/>
      <c r="I365" s="151"/>
      <c r="J365" s="151"/>
      <c r="K365" s="1"/>
      <c r="L365" s="159"/>
      <c r="M365" s="159"/>
      <c r="N365" s="159"/>
      <c r="O365" s="159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51"/>
      <c r="G366" s="151"/>
      <c r="H366" s="151"/>
      <c r="I366" s="151"/>
      <c r="J366" s="151"/>
      <c r="K366" s="1"/>
      <c r="L366" s="159"/>
      <c r="M366" s="159"/>
      <c r="N366" s="159"/>
      <c r="O366" s="159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51"/>
      <c r="G367" s="151"/>
      <c r="H367" s="151"/>
      <c r="I367" s="151"/>
      <c r="J367" s="151"/>
      <c r="K367" s="1"/>
      <c r="L367" s="159"/>
      <c r="M367" s="159"/>
      <c r="N367" s="159"/>
      <c r="O367" s="159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51"/>
      <c r="G368" s="151"/>
      <c r="H368" s="151"/>
      <c r="I368" s="151"/>
      <c r="J368" s="151"/>
      <c r="K368" s="1"/>
      <c r="L368" s="159"/>
      <c r="M368" s="159"/>
      <c r="N368" s="159"/>
      <c r="O368" s="159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51"/>
      <c r="G369" s="151"/>
      <c r="H369" s="151"/>
      <c r="I369" s="151"/>
      <c r="J369" s="151"/>
      <c r="K369" s="1"/>
      <c r="L369" s="159"/>
      <c r="M369" s="159"/>
      <c r="N369" s="159"/>
      <c r="O369" s="159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51"/>
      <c r="G370" s="151"/>
      <c r="H370" s="151"/>
      <c r="I370" s="151"/>
      <c r="J370" s="151"/>
      <c r="K370" s="1"/>
      <c r="L370" s="159"/>
      <c r="M370" s="159"/>
      <c r="N370" s="159"/>
      <c r="O370" s="159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51"/>
      <c r="G371" s="151"/>
      <c r="H371" s="151"/>
      <c r="I371" s="151"/>
      <c r="J371" s="151"/>
      <c r="K371" s="1"/>
      <c r="L371" s="159"/>
      <c r="M371" s="159"/>
      <c r="N371" s="159"/>
      <c r="O371" s="159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51"/>
      <c r="G372" s="151"/>
      <c r="H372" s="151"/>
      <c r="I372" s="151"/>
      <c r="J372" s="151"/>
      <c r="K372" s="1"/>
      <c r="L372" s="159"/>
      <c r="M372" s="159"/>
      <c r="N372" s="159"/>
      <c r="O372" s="159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51"/>
      <c r="G373" s="151"/>
      <c r="H373" s="151"/>
      <c r="I373" s="151"/>
      <c r="J373" s="151"/>
      <c r="K373" s="1"/>
      <c r="L373" s="159"/>
      <c r="M373" s="159"/>
      <c r="N373" s="159"/>
      <c r="O373" s="159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51"/>
      <c r="G374" s="151"/>
      <c r="H374" s="151"/>
      <c r="I374" s="151"/>
      <c r="J374" s="151"/>
      <c r="K374" s="1"/>
      <c r="L374" s="159"/>
      <c r="M374" s="159"/>
      <c r="N374" s="159"/>
      <c r="O374" s="159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51"/>
      <c r="G375" s="151"/>
      <c r="H375" s="151"/>
      <c r="I375" s="151"/>
      <c r="J375" s="151"/>
      <c r="K375" s="1"/>
      <c r="L375" s="159"/>
      <c r="M375" s="159"/>
      <c r="N375" s="159"/>
      <c r="O375" s="159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51"/>
      <c r="G376" s="151"/>
      <c r="H376" s="151"/>
      <c r="I376" s="151"/>
      <c r="J376" s="151"/>
      <c r="K376" s="1"/>
      <c r="L376" s="159"/>
      <c r="M376" s="159"/>
      <c r="N376" s="159"/>
      <c r="O376" s="159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51"/>
      <c r="G377" s="151"/>
      <c r="H377" s="151"/>
      <c r="I377" s="151"/>
      <c r="J377" s="151"/>
      <c r="K377" s="1"/>
      <c r="L377" s="159"/>
      <c r="M377" s="159"/>
      <c r="N377" s="159"/>
      <c r="O377" s="159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51"/>
      <c r="G378" s="151"/>
      <c r="H378" s="151"/>
      <c r="I378" s="151"/>
      <c r="J378" s="151"/>
      <c r="K378" s="1"/>
      <c r="L378" s="159"/>
      <c r="M378" s="159"/>
      <c r="N378" s="159"/>
      <c r="O378" s="159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51"/>
      <c r="G379" s="151"/>
      <c r="H379" s="151"/>
      <c r="I379" s="151"/>
      <c r="J379" s="151"/>
      <c r="K379" s="1"/>
      <c r="L379" s="159"/>
      <c r="M379" s="159"/>
      <c r="N379" s="159"/>
      <c r="O379" s="159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51"/>
      <c r="G380" s="151"/>
      <c r="H380" s="151"/>
      <c r="I380" s="151"/>
      <c r="J380" s="151"/>
      <c r="K380" s="1"/>
      <c r="L380" s="159"/>
      <c r="M380" s="159"/>
      <c r="N380" s="159"/>
      <c r="O380" s="159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51"/>
      <c r="G381" s="151"/>
      <c r="H381" s="151"/>
      <c r="I381" s="151"/>
      <c r="J381" s="151"/>
      <c r="K381" s="1"/>
      <c r="L381" s="159"/>
      <c r="M381" s="159"/>
      <c r="N381" s="159"/>
      <c r="O381" s="159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51"/>
      <c r="G382" s="151"/>
      <c r="H382" s="151"/>
      <c r="I382" s="151"/>
      <c r="J382" s="151"/>
      <c r="K382" s="1"/>
      <c r="L382" s="159"/>
      <c r="M382" s="159"/>
      <c r="N382" s="159"/>
      <c r="O382" s="159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51"/>
      <c r="G383" s="151"/>
      <c r="H383" s="151"/>
      <c r="I383" s="151"/>
      <c r="J383" s="151"/>
      <c r="K383" s="1"/>
      <c r="L383" s="159"/>
      <c r="M383" s="159"/>
      <c r="N383" s="159"/>
      <c r="O383" s="159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51"/>
      <c r="G384" s="151"/>
      <c r="H384" s="151"/>
      <c r="I384" s="151"/>
      <c r="J384" s="151"/>
      <c r="K384" s="1"/>
      <c r="L384" s="159"/>
      <c r="M384" s="159"/>
      <c r="N384" s="159"/>
      <c r="O384" s="159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51"/>
      <c r="G385" s="151"/>
      <c r="H385" s="151"/>
      <c r="I385" s="151"/>
      <c r="J385" s="151"/>
      <c r="K385" s="1"/>
      <c r="L385" s="159"/>
      <c r="M385" s="159"/>
      <c r="N385" s="159"/>
      <c r="O385" s="159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51"/>
      <c r="G386" s="151"/>
      <c r="H386" s="151"/>
      <c r="I386" s="151"/>
      <c r="J386" s="151"/>
      <c r="K386" s="1"/>
      <c r="L386" s="159"/>
      <c r="M386" s="159"/>
      <c r="N386" s="159"/>
      <c r="O386" s="159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51"/>
      <c r="G387" s="151"/>
      <c r="H387" s="151"/>
      <c r="I387" s="151"/>
      <c r="J387" s="151"/>
      <c r="K387" s="1"/>
      <c r="L387" s="159"/>
      <c r="M387" s="159"/>
      <c r="N387" s="159"/>
      <c r="O387" s="159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51"/>
      <c r="G388" s="151"/>
      <c r="H388" s="151"/>
      <c r="I388" s="151"/>
      <c r="J388" s="151"/>
      <c r="K388" s="1"/>
      <c r="L388" s="159"/>
      <c r="M388" s="159"/>
      <c r="N388" s="159"/>
      <c r="O388" s="159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51"/>
      <c r="G389" s="151"/>
      <c r="H389" s="151"/>
      <c r="I389" s="151"/>
      <c r="J389" s="151"/>
      <c r="K389" s="1"/>
      <c r="L389" s="159"/>
      <c r="M389" s="159"/>
      <c r="N389" s="159"/>
      <c r="O389" s="159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51"/>
      <c r="G390" s="151"/>
      <c r="H390" s="151"/>
      <c r="I390" s="151"/>
      <c r="J390" s="151"/>
      <c r="K390" s="1"/>
      <c r="L390" s="159"/>
      <c r="M390" s="159"/>
      <c r="N390" s="159"/>
      <c r="O390" s="159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51"/>
      <c r="G391" s="151"/>
      <c r="H391" s="151"/>
      <c r="I391" s="151"/>
      <c r="J391" s="151"/>
      <c r="K391" s="1"/>
      <c r="L391" s="159"/>
      <c r="M391" s="159"/>
      <c r="N391" s="159"/>
      <c r="O391" s="159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51"/>
      <c r="G392" s="151"/>
      <c r="H392" s="151"/>
      <c r="I392" s="151"/>
      <c r="J392" s="151"/>
      <c r="K392" s="1"/>
      <c r="L392" s="159"/>
      <c r="M392" s="159"/>
      <c r="N392" s="159"/>
      <c r="O392" s="159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51"/>
      <c r="G393" s="151"/>
      <c r="H393" s="151"/>
      <c r="I393" s="151"/>
      <c r="J393" s="151"/>
      <c r="K393" s="1"/>
      <c r="L393" s="159"/>
      <c r="M393" s="159"/>
      <c r="N393" s="159"/>
      <c r="O393" s="159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51"/>
      <c r="G394" s="151"/>
      <c r="H394" s="151"/>
      <c r="I394" s="151"/>
      <c r="J394" s="151"/>
      <c r="K394" s="1"/>
      <c r="L394" s="159"/>
      <c r="M394" s="159"/>
      <c r="N394" s="159"/>
      <c r="O394" s="159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51"/>
      <c r="G395" s="151"/>
      <c r="H395" s="151"/>
      <c r="I395" s="151"/>
      <c r="J395" s="151"/>
      <c r="K395" s="1"/>
      <c r="L395" s="159"/>
      <c r="M395" s="159"/>
      <c r="N395" s="159"/>
      <c r="O395" s="159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51"/>
      <c r="G396" s="151"/>
      <c r="H396" s="151"/>
      <c r="I396" s="151"/>
      <c r="J396" s="151"/>
      <c r="K396" s="1"/>
      <c r="L396" s="159"/>
      <c r="M396" s="159"/>
      <c r="N396" s="159"/>
      <c r="O396" s="159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51"/>
      <c r="G397" s="151"/>
      <c r="H397" s="151"/>
      <c r="I397" s="151"/>
      <c r="J397" s="151"/>
      <c r="K397" s="1"/>
      <c r="L397" s="159"/>
      <c r="M397" s="159"/>
      <c r="N397" s="159"/>
      <c r="O397" s="159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51"/>
      <c r="G398" s="151"/>
      <c r="H398" s="151"/>
      <c r="I398" s="151"/>
      <c r="J398" s="151"/>
      <c r="K398" s="1"/>
      <c r="L398" s="159"/>
      <c r="M398" s="159"/>
      <c r="N398" s="159"/>
      <c r="O398" s="159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51"/>
      <c r="G399" s="151"/>
      <c r="H399" s="151"/>
      <c r="I399" s="151"/>
      <c r="J399" s="151"/>
      <c r="K399" s="1"/>
      <c r="L399" s="159"/>
      <c r="M399" s="159"/>
      <c r="N399" s="159"/>
      <c r="O399" s="159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51"/>
      <c r="G400" s="151"/>
      <c r="H400" s="151"/>
      <c r="I400" s="151"/>
      <c r="J400" s="151"/>
      <c r="K400" s="1"/>
      <c r="L400" s="159"/>
      <c r="M400" s="159"/>
      <c r="N400" s="159"/>
      <c r="O400" s="159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51"/>
      <c r="G401" s="151"/>
      <c r="H401" s="151"/>
      <c r="I401" s="151"/>
      <c r="J401" s="151"/>
      <c r="K401" s="1"/>
      <c r="L401" s="159"/>
      <c r="M401" s="159"/>
      <c r="N401" s="159"/>
      <c r="O401" s="159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51"/>
      <c r="G402" s="151"/>
      <c r="H402" s="151"/>
      <c r="I402" s="151"/>
      <c r="J402" s="151"/>
      <c r="K402" s="1"/>
      <c r="L402" s="159"/>
      <c r="M402" s="159"/>
      <c r="N402" s="159"/>
      <c r="O402" s="159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51"/>
      <c r="G403" s="151"/>
      <c r="H403" s="151"/>
      <c r="I403" s="151"/>
      <c r="J403" s="151"/>
      <c r="K403" s="1"/>
      <c r="L403" s="159"/>
      <c r="M403" s="159"/>
      <c r="N403" s="159"/>
      <c r="O403" s="159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51"/>
      <c r="G404" s="151"/>
      <c r="H404" s="151"/>
      <c r="I404" s="151"/>
      <c r="J404" s="151"/>
      <c r="K404" s="1"/>
      <c r="L404" s="159"/>
      <c r="M404" s="159"/>
      <c r="N404" s="159"/>
      <c r="O404" s="159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51"/>
      <c r="G405" s="151"/>
      <c r="H405" s="151"/>
      <c r="I405" s="151"/>
      <c r="J405" s="151"/>
      <c r="K405" s="1"/>
      <c r="L405" s="159"/>
      <c r="M405" s="159"/>
      <c r="N405" s="159"/>
      <c r="O405" s="159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51"/>
      <c r="G406" s="151"/>
      <c r="H406" s="151"/>
      <c r="I406" s="151"/>
      <c r="J406" s="151"/>
      <c r="K406" s="1"/>
      <c r="L406" s="159"/>
      <c r="M406" s="159"/>
      <c r="N406" s="159"/>
      <c r="O406" s="159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51"/>
      <c r="G407" s="151"/>
      <c r="H407" s="151"/>
      <c r="I407" s="151"/>
      <c r="J407" s="151"/>
      <c r="K407" s="1"/>
      <c r="L407" s="159"/>
      <c r="M407" s="159"/>
      <c r="N407" s="159"/>
      <c r="O407" s="159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51"/>
      <c r="G408" s="151"/>
      <c r="H408" s="151"/>
      <c r="I408" s="151"/>
      <c r="J408" s="151"/>
      <c r="K408" s="1"/>
      <c r="L408" s="159"/>
      <c r="M408" s="159"/>
      <c r="N408" s="159"/>
      <c r="O408" s="159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51"/>
      <c r="G409" s="151"/>
      <c r="H409" s="151"/>
      <c r="I409" s="151"/>
      <c r="J409" s="151"/>
      <c r="K409" s="1"/>
      <c r="L409" s="159"/>
      <c r="M409" s="159"/>
      <c r="N409" s="159"/>
      <c r="O409" s="159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51"/>
      <c r="G410" s="151"/>
      <c r="H410" s="151"/>
      <c r="I410" s="151"/>
      <c r="J410" s="151"/>
      <c r="K410" s="1"/>
      <c r="L410" s="159"/>
      <c r="M410" s="159"/>
      <c r="N410" s="159"/>
      <c r="O410" s="159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51"/>
      <c r="G411" s="151"/>
      <c r="H411" s="151"/>
      <c r="I411" s="151"/>
      <c r="J411" s="151"/>
      <c r="K411" s="1"/>
      <c r="L411" s="159"/>
      <c r="M411" s="159"/>
      <c r="N411" s="159"/>
      <c r="O411" s="159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51"/>
      <c r="G412" s="151"/>
      <c r="H412" s="151"/>
      <c r="I412" s="151"/>
      <c r="J412" s="151"/>
      <c r="K412" s="1"/>
      <c r="L412" s="159"/>
      <c r="M412" s="159"/>
      <c r="N412" s="159"/>
      <c r="O412" s="159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51"/>
      <c r="G413" s="151"/>
      <c r="H413" s="151"/>
      <c r="I413" s="151"/>
      <c r="J413" s="151"/>
      <c r="K413" s="1"/>
      <c r="L413" s="159"/>
      <c r="M413" s="159"/>
      <c r="N413" s="159"/>
      <c r="O413" s="159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51"/>
      <c r="G414" s="151"/>
      <c r="H414" s="151"/>
      <c r="I414" s="151"/>
      <c r="J414" s="151"/>
      <c r="K414" s="1"/>
      <c r="L414" s="159"/>
      <c r="M414" s="159"/>
      <c r="N414" s="159"/>
      <c r="O414" s="159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51"/>
      <c r="G415" s="151"/>
      <c r="H415" s="151"/>
      <c r="I415" s="151"/>
      <c r="J415" s="151"/>
      <c r="K415" s="1"/>
      <c r="L415" s="159"/>
      <c r="M415" s="159"/>
      <c r="N415" s="159"/>
      <c r="O415" s="159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51"/>
      <c r="G416" s="151"/>
      <c r="H416" s="151"/>
      <c r="I416" s="151"/>
      <c r="J416" s="151"/>
      <c r="K416" s="1"/>
      <c r="L416" s="159"/>
      <c r="M416" s="159"/>
      <c r="N416" s="159"/>
      <c r="O416" s="159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51"/>
      <c r="G417" s="151"/>
      <c r="H417" s="151"/>
      <c r="I417" s="151"/>
      <c r="J417" s="151"/>
      <c r="K417" s="1"/>
      <c r="L417" s="159"/>
      <c r="M417" s="159"/>
      <c r="N417" s="159"/>
      <c r="O417" s="159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51"/>
      <c r="G418" s="151"/>
      <c r="H418" s="151"/>
      <c r="I418" s="151"/>
      <c r="J418" s="151"/>
      <c r="K418" s="1"/>
      <c r="L418" s="159"/>
      <c r="M418" s="159"/>
      <c r="N418" s="159"/>
      <c r="O418" s="159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51"/>
      <c r="G419" s="151"/>
      <c r="H419" s="151"/>
      <c r="I419" s="151"/>
      <c r="J419" s="151"/>
      <c r="K419" s="1"/>
      <c r="L419" s="159"/>
      <c r="M419" s="159"/>
      <c r="N419" s="159"/>
      <c r="O419" s="159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51"/>
      <c r="G420" s="151"/>
      <c r="H420" s="151"/>
      <c r="I420" s="151"/>
      <c r="J420" s="151"/>
      <c r="K420" s="1"/>
      <c r="L420" s="159"/>
      <c r="M420" s="159"/>
      <c r="N420" s="159"/>
      <c r="O420" s="159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51"/>
      <c r="G421" s="151"/>
      <c r="H421" s="151"/>
      <c r="I421" s="151"/>
      <c r="J421" s="151"/>
      <c r="K421" s="1"/>
      <c r="L421" s="159"/>
      <c r="M421" s="159"/>
      <c r="N421" s="159"/>
      <c r="O421" s="159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51"/>
      <c r="G422" s="151"/>
      <c r="H422" s="151"/>
      <c r="I422" s="151"/>
      <c r="J422" s="151"/>
      <c r="K422" s="1"/>
      <c r="L422" s="159"/>
      <c r="M422" s="159"/>
      <c r="N422" s="159"/>
      <c r="O422" s="159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51"/>
      <c r="G423" s="151"/>
      <c r="H423" s="151"/>
      <c r="I423" s="151"/>
      <c r="J423" s="151"/>
      <c r="K423" s="1"/>
      <c r="L423" s="159"/>
      <c r="M423" s="159"/>
      <c r="N423" s="159"/>
      <c r="O423" s="159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51"/>
      <c r="G424" s="151"/>
      <c r="H424" s="151"/>
      <c r="I424" s="151"/>
      <c r="J424" s="151"/>
      <c r="K424" s="1"/>
      <c r="L424" s="159"/>
      <c r="M424" s="159"/>
      <c r="N424" s="159"/>
      <c r="O424" s="159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51"/>
      <c r="G425" s="151"/>
      <c r="H425" s="151"/>
      <c r="I425" s="151"/>
      <c r="J425" s="151"/>
      <c r="K425" s="1"/>
      <c r="L425" s="159"/>
      <c r="M425" s="159"/>
      <c r="N425" s="159"/>
      <c r="O425" s="159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51"/>
      <c r="G426" s="151"/>
      <c r="H426" s="151"/>
      <c r="I426" s="151"/>
      <c r="J426" s="151"/>
      <c r="K426" s="1"/>
      <c r="L426" s="159"/>
      <c r="M426" s="159"/>
      <c r="N426" s="159"/>
      <c r="O426" s="159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51"/>
      <c r="G427" s="151"/>
      <c r="H427" s="151"/>
      <c r="I427" s="151"/>
      <c r="J427" s="151"/>
      <c r="K427" s="1"/>
      <c r="L427" s="159"/>
      <c r="M427" s="159"/>
      <c r="N427" s="159"/>
      <c r="O427" s="159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51"/>
      <c r="G428" s="151"/>
      <c r="H428" s="151"/>
      <c r="I428" s="151"/>
      <c r="J428" s="151"/>
      <c r="K428" s="1"/>
      <c r="L428" s="159"/>
      <c r="M428" s="159"/>
      <c r="N428" s="159"/>
      <c r="O428" s="159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51"/>
      <c r="G429" s="151"/>
      <c r="H429" s="151"/>
      <c r="I429" s="151"/>
      <c r="J429" s="151"/>
      <c r="K429" s="1"/>
      <c r="L429" s="159"/>
      <c r="M429" s="159"/>
      <c r="N429" s="159"/>
      <c r="O429" s="159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51"/>
      <c r="G430" s="151"/>
      <c r="H430" s="151"/>
      <c r="I430" s="151"/>
      <c r="J430" s="151"/>
      <c r="K430" s="1"/>
      <c r="L430" s="159"/>
      <c r="M430" s="159"/>
      <c r="N430" s="159"/>
      <c r="O430" s="159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51"/>
      <c r="G431" s="151"/>
      <c r="H431" s="151"/>
      <c r="I431" s="151"/>
      <c r="J431" s="151"/>
      <c r="K431" s="1"/>
      <c r="L431" s="159"/>
      <c r="M431" s="159"/>
      <c r="N431" s="159"/>
      <c r="O431" s="159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51"/>
      <c r="G432" s="151"/>
      <c r="H432" s="151"/>
      <c r="I432" s="151"/>
      <c r="J432" s="151"/>
      <c r="K432" s="1"/>
      <c r="L432" s="159"/>
      <c r="M432" s="159"/>
      <c r="N432" s="159"/>
      <c r="O432" s="159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51"/>
      <c r="G433" s="151"/>
      <c r="H433" s="151"/>
      <c r="I433" s="151"/>
      <c r="J433" s="151"/>
      <c r="K433" s="1"/>
      <c r="L433" s="159"/>
      <c r="M433" s="159"/>
      <c r="N433" s="159"/>
      <c r="O433" s="159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51"/>
      <c r="G434" s="151"/>
      <c r="H434" s="151"/>
      <c r="I434" s="151"/>
      <c r="J434" s="151"/>
      <c r="K434" s="1"/>
      <c r="L434" s="159"/>
      <c r="M434" s="159"/>
      <c r="N434" s="159"/>
      <c r="O434" s="159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51"/>
      <c r="G435" s="151"/>
      <c r="H435" s="151"/>
      <c r="I435" s="151"/>
      <c r="J435" s="151"/>
      <c r="K435" s="1"/>
      <c r="L435" s="159"/>
      <c r="M435" s="159"/>
      <c r="N435" s="159"/>
      <c r="O435" s="159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51"/>
      <c r="G436" s="151"/>
      <c r="H436" s="151"/>
      <c r="I436" s="151"/>
      <c r="J436" s="151"/>
      <c r="K436" s="1"/>
      <c r="L436" s="159"/>
      <c r="M436" s="159"/>
      <c r="N436" s="159"/>
      <c r="O436" s="159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51"/>
      <c r="G437" s="151"/>
      <c r="H437" s="151"/>
      <c r="I437" s="151"/>
      <c r="J437" s="151"/>
      <c r="K437" s="1"/>
      <c r="L437" s="159"/>
      <c r="M437" s="159"/>
      <c r="N437" s="159"/>
      <c r="O437" s="159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51"/>
      <c r="G438" s="151"/>
      <c r="H438" s="151"/>
      <c r="I438" s="151"/>
      <c r="J438" s="151"/>
      <c r="K438" s="1"/>
      <c r="L438" s="159"/>
      <c r="M438" s="159"/>
      <c r="N438" s="159"/>
      <c r="O438" s="159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51"/>
      <c r="G439" s="151"/>
      <c r="H439" s="151"/>
      <c r="I439" s="151"/>
      <c r="J439" s="151"/>
      <c r="K439" s="1"/>
      <c r="L439" s="159"/>
      <c r="M439" s="159"/>
      <c r="N439" s="159"/>
      <c r="O439" s="159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51"/>
      <c r="G440" s="151"/>
      <c r="H440" s="151"/>
      <c r="I440" s="151"/>
      <c r="J440" s="151"/>
      <c r="K440" s="1"/>
      <c r="L440" s="159"/>
      <c r="M440" s="159"/>
      <c r="N440" s="159"/>
      <c r="O440" s="159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51"/>
      <c r="G441" s="151"/>
      <c r="H441" s="151"/>
      <c r="I441" s="151"/>
      <c r="J441" s="151"/>
      <c r="K441" s="1"/>
      <c r="L441" s="159"/>
      <c r="M441" s="159"/>
      <c r="N441" s="159"/>
      <c r="O441" s="159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51"/>
      <c r="G442" s="151"/>
      <c r="H442" s="151"/>
      <c r="I442" s="151"/>
      <c r="J442" s="151"/>
      <c r="K442" s="1"/>
      <c r="L442" s="159"/>
      <c r="M442" s="159"/>
      <c r="N442" s="159"/>
      <c r="O442" s="159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51"/>
      <c r="G443" s="151"/>
      <c r="H443" s="151"/>
      <c r="I443" s="151"/>
      <c r="J443" s="151"/>
      <c r="K443" s="1"/>
      <c r="L443" s="159"/>
      <c r="M443" s="159"/>
      <c r="N443" s="159"/>
      <c r="O443" s="159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51"/>
      <c r="G444" s="151"/>
      <c r="H444" s="151"/>
      <c r="I444" s="151"/>
      <c r="J444" s="151"/>
      <c r="K444" s="1"/>
      <c r="L444" s="159"/>
      <c r="M444" s="159"/>
      <c r="N444" s="159"/>
      <c r="O444" s="159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51"/>
      <c r="G445" s="151"/>
      <c r="H445" s="151"/>
      <c r="I445" s="151"/>
      <c r="J445" s="151"/>
      <c r="K445" s="1"/>
      <c r="L445" s="159"/>
      <c r="M445" s="159"/>
      <c r="N445" s="159"/>
      <c r="O445" s="159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51"/>
      <c r="G446" s="151"/>
      <c r="H446" s="151"/>
      <c r="I446" s="151"/>
      <c r="J446" s="151"/>
      <c r="K446" s="1"/>
      <c r="L446" s="159"/>
      <c r="M446" s="159"/>
      <c r="N446" s="159"/>
      <c r="O446" s="159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51"/>
      <c r="G447" s="151"/>
      <c r="H447" s="151"/>
      <c r="I447" s="151"/>
      <c r="J447" s="151"/>
      <c r="K447" s="1"/>
      <c r="L447" s="159"/>
      <c r="M447" s="159"/>
      <c r="N447" s="159"/>
      <c r="O447" s="159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51"/>
      <c r="G448" s="151"/>
      <c r="H448" s="151"/>
      <c r="I448" s="151"/>
      <c r="J448" s="151"/>
      <c r="K448" s="1"/>
      <c r="L448" s="159"/>
      <c r="M448" s="159"/>
      <c r="N448" s="159"/>
      <c r="O448" s="159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51"/>
      <c r="G449" s="151"/>
      <c r="H449" s="151"/>
      <c r="I449" s="151"/>
      <c r="J449" s="151"/>
      <c r="K449" s="1"/>
      <c r="L449" s="159"/>
      <c r="M449" s="159"/>
      <c r="N449" s="159"/>
      <c r="O449" s="159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51"/>
      <c r="G450" s="151"/>
      <c r="H450" s="151"/>
      <c r="I450" s="151"/>
      <c r="J450" s="151"/>
      <c r="K450" s="1"/>
      <c r="L450" s="159"/>
      <c r="M450" s="159"/>
      <c r="N450" s="159"/>
      <c r="O450" s="159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51"/>
      <c r="G451" s="151"/>
      <c r="H451" s="151"/>
      <c r="I451" s="151"/>
      <c r="J451" s="151"/>
      <c r="K451" s="1"/>
      <c r="L451" s="159"/>
      <c r="M451" s="159"/>
      <c r="N451" s="159"/>
      <c r="O451" s="159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51"/>
      <c r="G452" s="151"/>
      <c r="H452" s="151"/>
      <c r="I452" s="151"/>
      <c r="J452" s="151"/>
      <c r="K452" s="1"/>
      <c r="L452" s="159"/>
      <c r="M452" s="159"/>
      <c r="N452" s="159"/>
      <c r="O452" s="159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51"/>
      <c r="G453" s="151"/>
      <c r="H453" s="151"/>
      <c r="I453" s="151"/>
      <c r="J453" s="151"/>
      <c r="K453" s="1"/>
      <c r="L453" s="159"/>
      <c r="M453" s="159"/>
      <c r="N453" s="159"/>
      <c r="O453" s="159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51"/>
      <c r="G454" s="151"/>
      <c r="H454" s="151"/>
      <c r="I454" s="151"/>
      <c r="J454" s="151"/>
      <c r="K454" s="1"/>
      <c r="L454" s="159"/>
      <c r="M454" s="159"/>
      <c r="N454" s="159"/>
      <c r="O454" s="159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51"/>
      <c r="G455" s="151"/>
      <c r="H455" s="151"/>
      <c r="I455" s="151"/>
      <c r="J455" s="151"/>
      <c r="K455" s="1"/>
      <c r="L455" s="159"/>
      <c r="M455" s="159"/>
      <c r="N455" s="159"/>
      <c r="O455" s="159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51"/>
      <c r="G456" s="151"/>
      <c r="H456" s="151"/>
      <c r="I456" s="151"/>
      <c r="J456" s="151"/>
      <c r="K456" s="1"/>
      <c r="L456" s="159"/>
      <c r="M456" s="159"/>
      <c r="N456" s="159"/>
      <c r="O456" s="159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51"/>
      <c r="G457" s="151"/>
      <c r="H457" s="151"/>
      <c r="I457" s="151"/>
      <c r="J457" s="151"/>
      <c r="K457" s="1"/>
      <c r="L457" s="159"/>
      <c r="M457" s="159"/>
      <c r="N457" s="159"/>
      <c r="O457" s="159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51"/>
      <c r="G458" s="151"/>
      <c r="H458" s="151"/>
      <c r="I458" s="151"/>
      <c r="J458" s="151"/>
      <c r="K458" s="1"/>
      <c r="L458" s="159"/>
      <c r="M458" s="159"/>
      <c r="N458" s="159"/>
      <c r="O458" s="159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51"/>
      <c r="G459" s="151"/>
      <c r="H459" s="151"/>
      <c r="I459" s="151"/>
      <c r="J459" s="151"/>
      <c r="K459" s="1"/>
      <c r="L459" s="159"/>
      <c r="M459" s="159"/>
      <c r="N459" s="159"/>
      <c r="O459" s="159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51"/>
      <c r="G460" s="151"/>
      <c r="H460" s="151"/>
      <c r="I460" s="151"/>
      <c r="J460" s="151"/>
      <c r="K460" s="1"/>
      <c r="L460" s="159"/>
      <c r="M460" s="159"/>
      <c r="N460" s="159"/>
      <c r="O460" s="159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51"/>
      <c r="G461" s="151"/>
      <c r="H461" s="151"/>
      <c r="I461" s="151"/>
      <c r="J461" s="151"/>
      <c r="K461" s="1"/>
      <c r="L461" s="159"/>
      <c r="M461" s="159"/>
      <c r="N461" s="159"/>
      <c r="O461" s="159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51"/>
      <c r="G462" s="151"/>
      <c r="H462" s="151"/>
      <c r="I462" s="151"/>
      <c r="J462" s="151"/>
      <c r="K462" s="1"/>
      <c r="L462" s="159"/>
      <c r="M462" s="159"/>
      <c r="N462" s="159"/>
      <c r="O462" s="159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51"/>
      <c r="G463" s="151"/>
      <c r="H463" s="151"/>
      <c r="I463" s="151"/>
      <c r="J463" s="151"/>
      <c r="K463" s="1"/>
      <c r="L463" s="159"/>
      <c r="M463" s="159"/>
      <c r="N463" s="159"/>
      <c r="O463" s="159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51"/>
      <c r="G464" s="151"/>
      <c r="H464" s="151"/>
      <c r="I464" s="151"/>
      <c r="J464" s="151"/>
      <c r="K464" s="1"/>
      <c r="L464" s="159"/>
      <c r="M464" s="159"/>
      <c r="N464" s="159"/>
      <c r="O464" s="159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51"/>
      <c r="G465" s="151"/>
      <c r="H465" s="151"/>
      <c r="I465" s="151"/>
      <c r="J465" s="151"/>
      <c r="K465" s="1"/>
      <c r="L465" s="159"/>
      <c r="M465" s="159"/>
      <c r="N465" s="159"/>
      <c r="O465" s="159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</sheetData>
  <mergeCells count="3">
    <mergeCell ref="A1:D1"/>
    <mergeCell ref="E1:G1"/>
    <mergeCell ref="A2:D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13"/>
  <sheetViews>
    <sheetView workbookViewId="0"/>
  </sheetViews>
  <sheetFormatPr baseColWidth="10" defaultColWidth="12.6640625" defaultRowHeight="15.75" customHeight="1"/>
  <cols>
    <col min="13" max="13" width="23.6640625" customWidth="1"/>
  </cols>
  <sheetData>
    <row r="1" spans="1:23" ht="15.75" customHeight="1">
      <c r="A1" s="284" t="s">
        <v>389</v>
      </c>
      <c r="B1" s="281"/>
      <c r="C1" s="281"/>
      <c r="D1" s="281"/>
      <c r="E1" s="281"/>
      <c r="F1" s="149"/>
      <c r="G1" s="149"/>
      <c r="H1" s="149"/>
      <c r="I1" s="149"/>
      <c r="J1" s="149"/>
      <c r="K1" s="149"/>
      <c r="L1" s="149"/>
      <c r="M1" s="149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149"/>
      <c r="B2" s="149"/>
      <c r="C2" s="149"/>
      <c r="D2" s="149"/>
      <c r="E2" s="149"/>
      <c r="F2" s="149"/>
      <c r="G2" s="1"/>
      <c r="H2" s="149"/>
      <c r="I2" s="149"/>
      <c r="J2" s="149"/>
      <c r="K2" s="149"/>
      <c r="L2" s="149"/>
      <c r="M2" s="149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218" t="s">
        <v>416</v>
      </c>
      <c r="B3" s="218" t="s">
        <v>417</v>
      </c>
      <c r="C3" s="218" t="s">
        <v>418</v>
      </c>
      <c r="D3" s="218" t="s">
        <v>419</v>
      </c>
      <c r="E3" s="218" t="s">
        <v>420</v>
      </c>
      <c r="F3" s="218" t="s">
        <v>421</v>
      </c>
      <c r="G3" s="218" t="s">
        <v>422</v>
      </c>
      <c r="H3" s="149"/>
      <c r="I3" s="218" t="s">
        <v>423</v>
      </c>
      <c r="J3" s="218" t="s">
        <v>424</v>
      </c>
      <c r="K3" s="218" t="s">
        <v>425</v>
      </c>
      <c r="L3" s="218" t="s">
        <v>426</v>
      </c>
      <c r="M3" s="218" t="s">
        <v>427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160">
        <v>1.0000000000000001E-5</v>
      </c>
      <c r="B4" s="151">
        <f>IF(A4&lt;=Rate_calculator!$B$22, Rate_calculator!$B$5*(1-I4), Rate_calculator!$B$5*I4*(Rate_calculator!$B$89-1))</f>
        <v>1.2311622308469605</v>
      </c>
      <c r="C4" s="151">
        <f>IF(A4&lt;=Rate_calculator!$B$22, (Rate_calculator!$B$5+Rate_calculator!$B$6)*(1-J4)+Rate_calculator!$B$5*Rate_calculator!$B$18/Rate_calculator!$B$93*M4, (Rate_calculator!$B$5*Rate_calculator!$B$18*I4*(Rate_calculator!$B$89-1)/Rate_calculator!$B$93)+(Rate_calculator!$B$5*J4*(Rate_calculator!$B$90+Rate_calculator!$B$18/Rate_calculator!$B$93-Rate_calculator!$B$18*Rate_calculator!$B$90/Rate_calculator!$B$93-1))+(Rate_calculator!$B$6*J4*(Rate_calculator!$B$90-1)))</f>
        <v>4.5413278029576509E-2</v>
      </c>
      <c r="D4" s="151">
        <f>IF(A4&lt;=Rate_calculator!$B$22, Rate_calculator!$B$7*(1-K4), Rate_calculator!$B$7*K4*(Rate_calculator!$B$91-1))</f>
        <v>3.6101415190614716E-2</v>
      </c>
      <c r="E4" s="151">
        <f>IF(A4&lt;=Rate_calculator!$B$22, Rate_calculator!$B$8*(1-L4), (Rate_calculator!$B$8*L4*(Rate_calculator!$B$92-1)))</f>
        <v>0</v>
      </c>
      <c r="F4" s="151">
        <f>B4+C4+D4+E4+Rate_calculator!$B$26</f>
        <v>51.312676924067155</v>
      </c>
      <c r="G4" s="1">
        <f>Rate_calculator!$B$26</f>
        <v>50</v>
      </c>
      <c r="H4" s="159"/>
      <c r="I4" s="159">
        <f>EXP(-Rate_calculator!$B$17*A4)</f>
        <v>0.99999179225179435</v>
      </c>
      <c r="J4" s="159">
        <f>EXP(-Rate_calculator!$B$18*A4)</f>
        <v>0.99999545895173769</v>
      </c>
      <c r="K4" s="159">
        <f>EXP(-Rate_calculator!$B$19*A4)</f>
        <v>0.99999999638985848</v>
      </c>
      <c r="L4" s="159">
        <f>EXP(-Rate_calculator!$B$20*A4)</f>
        <v>0.99999723956103603</v>
      </c>
      <c r="M4" s="159">
        <f t="shared" ref="M4:M258" si="0">J4-I4</f>
        <v>3.6666999433387915E-6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160">
        <f>A4+(Rate_calculator!$B$22+Rate_calculator!$B$23)/Rate_calculator!$B$24</f>
        <v>4.4010000000000001E-2</v>
      </c>
      <c r="B5" s="151">
        <f>IF(A5&lt;=Rate_calculator!$B$22, Rate_calculator!$B$5*(1-I5), Rate_calculator!$B$5*I5*(Rate_calculator!$B$89-1))</f>
        <v>5321.672647804693</v>
      </c>
      <c r="C5" s="151">
        <f>IF(A5&lt;=Rate_calculator!$B$22, (Rate_calculator!$B$5+Rate_calculator!$B$6)*(1-J5)+Rate_calculator!$B$5*Rate_calculator!$B$18/Rate_calculator!$B$93*M5, (Rate_calculator!$B$5*Rate_calculator!$B$18*I5*(Rate_calculator!$B$89-1)/Rate_calculator!$B$93)+(Rate_calculator!$B$5*J5*(Rate_calculator!$B$90+Rate_calculator!$B$18/Rate_calculator!$B$93-Rate_calculator!$B$18*Rate_calculator!$B$90/Rate_calculator!$B$93-1))+(Rate_calculator!$B$6*J5*(Rate_calculator!$B$90-1)))</f>
        <v>251.00999555495946</v>
      </c>
      <c r="D5" s="151">
        <f>IF(A5&lt;=Rate_calculator!$B$22, Rate_calculator!$B$7*(1-K5), Rate_calculator!$B$7*K5*(Rate_calculator!$B$91-1))</f>
        <v>158.88106812078638</v>
      </c>
      <c r="E5" s="151">
        <f>IF(A5&lt;=Rate_calculator!$B$22, Rate_calculator!$B$8*(1-L5), (Rate_calculator!$B$8*L5*(Rate_calculator!$B$92-1)))</f>
        <v>0</v>
      </c>
      <c r="F5" s="151">
        <f>B5+C5+D5+E5+Rate_calculator!$B$26</f>
        <v>5781.5637114804385</v>
      </c>
      <c r="G5" s="1">
        <f>Rate_calculator!$B$26</f>
        <v>50</v>
      </c>
      <c r="H5" s="159"/>
      <c r="I5" s="159">
        <f>EXP(-Rate_calculator!$B$17*A5)</f>
        <v>0.96452218234796872</v>
      </c>
      <c r="J5" s="159">
        <f>EXP(-Rate_calculator!$B$18*A5)</f>
        <v>0.98021318155119841</v>
      </c>
      <c r="K5" s="159">
        <f>EXP(-Rate_calculator!$B$19*A5)</f>
        <v>0.99998411189318792</v>
      </c>
      <c r="L5" s="159">
        <f>EXP(-Rate_calculator!$B$20*A5)</f>
        <v>0.9879247889775632</v>
      </c>
      <c r="M5" s="159">
        <f t="shared" si="0"/>
        <v>1.5690999203229694E-2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160">
        <f>A5+(Rate_calculator!$B$22+Rate_calculator!$B$23)/Rate_calculator!$B$24</f>
        <v>8.8010000000000005E-2</v>
      </c>
      <c r="B6" s="151">
        <f>IF(A6&lt;=Rate_calculator!$B$22, Rate_calculator!$B$5*(1-I6), Rate_calculator!$B$5*I6*(Rate_calculator!$B$89-1))</f>
        <v>10453.398600439523</v>
      </c>
      <c r="C6" s="151">
        <f>IF(A6&lt;=Rate_calculator!$B$22, (Rate_calculator!$B$5+Rate_calculator!$B$6)*(1-J6)+Rate_calculator!$B$5*Rate_calculator!$B$18/Rate_calculator!$B$93*M6, (Rate_calculator!$B$5*Rate_calculator!$B$18*I6*(Rate_calculator!$B$89-1)/Rate_calculator!$B$93)+(Rate_calculator!$B$5*J6*(Rate_calculator!$B$90+Rate_calculator!$B$18/Rate_calculator!$B$93-Rate_calculator!$B$18*Rate_calculator!$B$90/Rate_calculator!$B$93-1))+(Rate_calculator!$B$6*J6*(Rate_calculator!$B$90-1)))</f>
        <v>600.37676081148493</v>
      </c>
      <c r="D6" s="151">
        <f>IF(A6&lt;=Rate_calculator!$B$22, Rate_calculator!$B$7*(1-K6), Rate_calculator!$B$7*K6*(Rate_calculator!$B$91-1))</f>
        <v>317.72351165360033</v>
      </c>
      <c r="E6" s="151">
        <f>IF(A6&lt;=Rate_calculator!$B$22, Rate_calculator!$B$8*(1-L6), (Rate_calculator!$B$8*L6*(Rate_calculator!$B$92-1)))</f>
        <v>0</v>
      </c>
      <c r="F6" s="151">
        <f>B6+C6+D6+E6+Rate_calculator!$B$26</f>
        <v>11421.498872904609</v>
      </c>
      <c r="G6" s="1">
        <f>Rate_calculator!$B$26</f>
        <v>50</v>
      </c>
      <c r="H6" s="159"/>
      <c r="I6" s="159">
        <f>EXP(-Rate_calculator!$B$17*A6)</f>
        <v>0.93031067599706985</v>
      </c>
      <c r="J6" s="159">
        <f>EXP(-Rate_calculator!$B$18*A6)</f>
        <v>0.960822244426906</v>
      </c>
      <c r="K6" s="159">
        <f>EXP(-Rate_calculator!$B$19*A6)</f>
        <v>0.99996822764883464</v>
      </c>
      <c r="L6" s="159">
        <f>EXP(-Rate_calculator!$B$20*A6)</f>
        <v>0.97599808285949941</v>
      </c>
      <c r="M6" s="159">
        <f t="shared" si="0"/>
        <v>3.0511568429836156E-2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160">
        <f>A6+(Rate_calculator!$B$22+Rate_calculator!$B$23)/Rate_calculator!$B$24</f>
        <v>0.13201000000000002</v>
      </c>
      <c r="B7" s="151">
        <f>IF(A7&lt;=Rate_calculator!$B$22, Rate_calculator!$B$5*(1-I7), Rate_calculator!$B$5*I7*(Rate_calculator!$B$89-1))</f>
        <v>15403.102741411851</v>
      </c>
      <c r="C7" s="151">
        <f>IF(A7&lt;=Rate_calculator!$B$22, (Rate_calculator!$B$5+Rate_calculator!$B$6)*(1-J7)+Rate_calculator!$B$5*Rate_calculator!$B$18/Rate_calculator!$B$93*M7, (Rate_calculator!$B$5*Rate_calculator!$B$18*I7*(Rate_calculator!$B$89-1)/Rate_calculator!$B$93)+(Rate_calculator!$B$5*J7*(Rate_calculator!$B$90+Rate_calculator!$B$18/Rate_calculator!$B$93-Rate_calculator!$B$18*Rate_calculator!$B$90/Rate_calculator!$B$93-1))+(Rate_calculator!$B$6*J7*(Rate_calculator!$B$90-1)))</f>
        <v>1042.5326687569814</v>
      </c>
      <c r="D7" s="151">
        <f>IF(A7&lt;=Rate_calculator!$B$22, Rate_calculator!$B$7*(1-K7), Rate_calculator!$B$7*K7*(Rate_calculator!$B$91-1))</f>
        <v>476.56343205471074</v>
      </c>
      <c r="E7" s="151">
        <f>IF(A7&lt;=Rate_calculator!$B$22, Rate_calculator!$B$8*(1-L7), (Rate_calculator!$B$8*L7*(Rate_calculator!$B$92-1)))</f>
        <v>0</v>
      </c>
      <c r="F7" s="151">
        <f>B7+C7+D7+E7+Rate_calculator!$B$26</f>
        <v>16972.198842223544</v>
      </c>
      <c r="G7" s="1">
        <f>Rate_calculator!$B$26</f>
        <v>50</v>
      </c>
      <c r="H7" s="159"/>
      <c r="I7" s="159">
        <f>EXP(-Rate_calculator!$B$17*A7)</f>
        <v>0.89731264839058766</v>
      </c>
      <c r="J7" s="159">
        <f>EXP(-Rate_calculator!$B$18*A7)</f>
        <v>0.94181490594180273</v>
      </c>
      <c r="K7" s="159">
        <f>EXP(-Rate_calculator!$B$19*A7)</f>
        <v>0.99995234365679453</v>
      </c>
      <c r="L7" s="159">
        <f>EXP(-Rate_calculator!$B$20*A7)</f>
        <v>0.96421536170913136</v>
      </c>
      <c r="M7" s="159">
        <f t="shared" si="0"/>
        <v>4.4502257551215063E-2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160">
        <f>A7+(Rate_calculator!$B$22+Rate_calculator!$B$23)/Rate_calculator!$B$24</f>
        <v>0.17601</v>
      </c>
      <c r="B8" s="151">
        <f>IF(A8&lt;=Rate_calculator!$B$22, Rate_calculator!$B$5*(1-I8), Rate_calculator!$B$5*I8*(Rate_calculator!$B$89-1))</f>
        <v>20177.241366366998</v>
      </c>
      <c r="C8" s="151">
        <f>IF(A8&lt;=Rate_calculator!$B$22, (Rate_calculator!$B$5+Rate_calculator!$B$6)*(1-J8)+Rate_calculator!$B$5*Rate_calculator!$B$18/Rate_calculator!$B$93*M8, (Rate_calculator!$B$5*Rate_calculator!$B$18*I8*(Rate_calculator!$B$89-1)/Rate_calculator!$B$93)+(Rate_calculator!$B$5*J8*(Rate_calculator!$B$90+Rate_calculator!$B$18/Rate_calculator!$B$93-Rate_calculator!$B$18*Rate_calculator!$B$90/Rate_calculator!$B$93-1))+(Rate_calculator!$B$6*J8*(Rate_calculator!$B$90-1)))</f>
        <v>1572.1057656019893</v>
      </c>
      <c r="D8" s="151">
        <f>IF(A8&lt;=Rate_calculator!$B$22, Rate_calculator!$B$7*(1-K8), Rate_calculator!$B$7*K8*(Rate_calculator!$B$91-1))</f>
        <v>635.4008293629754</v>
      </c>
      <c r="E8" s="151">
        <f>IF(A8&lt;=Rate_calculator!$B$22, Rate_calculator!$B$8*(1-L8), (Rate_calculator!$B$8*L8*(Rate_calculator!$B$92-1)))</f>
        <v>0</v>
      </c>
      <c r="F8" s="151">
        <f>B8+C8+D8+E8+Rate_calculator!$B$26</f>
        <v>22434.747961331959</v>
      </c>
      <c r="G8" s="1">
        <f>Rate_calculator!$B$26</f>
        <v>50</v>
      </c>
      <c r="H8" s="159"/>
      <c r="I8" s="159">
        <f>EXP(-Rate_calculator!$B$17*A8)</f>
        <v>0.86548505755755334</v>
      </c>
      <c r="J8" s="159">
        <f>EXP(-Rate_calculator!$B$18*A8)</f>
        <v>0.92318357760673797</v>
      </c>
      <c r="K8" s="159">
        <f>EXP(-Rate_calculator!$B$19*A8)</f>
        <v>0.9999364599170637</v>
      </c>
      <c r="L8" s="159">
        <f>EXP(-Rate_calculator!$B$20*A8)</f>
        <v>0.9525748872702533</v>
      </c>
      <c r="M8" s="159">
        <f t="shared" si="0"/>
        <v>5.7698520049184632E-2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160">
        <f>A8+(Rate_calculator!$B$22+Rate_calculator!$B$23)/Rate_calculator!$B$24</f>
        <v>0.22000999999999998</v>
      </c>
      <c r="B9" s="151">
        <f>IF(A9&lt;=Rate_calculator!$B$22, Rate_calculator!$B$5*(1-I9), Rate_calculator!$B$5*I9*(Rate_calculator!$B$89-1))</f>
        <v>24782.041766782699</v>
      </c>
      <c r="C9" s="151">
        <f>IF(A9&lt;=Rate_calculator!$B$22, (Rate_calculator!$B$5+Rate_calculator!$B$6)*(1-J9)+Rate_calculator!$B$5*Rate_calculator!$B$18/Rate_calculator!$B$93*M9, (Rate_calculator!$B$5*Rate_calculator!$B$18*I9*(Rate_calculator!$B$89-1)/Rate_calculator!$B$93)+(Rate_calculator!$B$5*J9*(Rate_calculator!$B$90+Rate_calculator!$B$18/Rate_calculator!$B$93-Rate_calculator!$B$18*Rate_calculator!$B$90/Rate_calculator!$B$93-1))+(Rate_calculator!$B$6*J9*(Rate_calculator!$B$90-1)))</f>
        <v>2183.955802032513</v>
      </c>
      <c r="D9" s="151">
        <f>IF(A9&lt;=Rate_calculator!$B$22, Rate_calculator!$B$7*(1-K9), Rate_calculator!$B$7*K9*(Rate_calculator!$B$91-1))</f>
        <v>794.23570361947247</v>
      </c>
      <c r="E9" s="151">
        <f>IF(A9&lt;=Rate_calculator!$B$22, Rate_calculator!$B$8*(1-L9), (Rate_calculator!$B$8*L9*(Rate_calculator!$B$92-1)))</f>
        <v>0</v>
      </c>
      <c r="F9" s="151">
        <f>B9+C9+D9+E9+Rate_calculator!$B$26</f>
        <v>27810.233272434685</v>
      </c>
      <c r="G9" s="1">
        <f>Rate_calculator!$B$26</f>
        <v>50</v>
      </c>
      <c r="H9" s="159"/>
      <c r="I9" s="159">
        <f>EXP(-Rate_calculator!$B$17*A9)</f>
        <v>0.83478638822144868</v>
      </c>
      <c r="J9" s="159">
        <f>EXP(-Rate_calculator!$B$18*A9)</f>
        <v>0.90492082105084015</v>
      </c>
      <c r="K9" s="159">
        <f>EXP(-Rate_calculator!$B$19*A9)</f>
        <v>0.99992057642963805</v>
      </c>
      <c r="L9" s="159">
        <f>EXP(-Rate_calculator!$B$20*A9)</f>
        <v>0.94107494227172972</v>
      </c>
      <c r="M9" s="159">
        <f t="shared" si="0"/>
        <v>7.0134432829391469E-2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160">
        <f>A9+(Rate_calculator!$B$22+Rate_calculator!$B$23)/Rate_calculator!$B$24</f>
        <v>0.26400999999999997</v>
      </c>
      <c r="B10" s="151">
        <f>IF(A10&lt;=Rate_calculator!$B$22, Rate_calculator!$B$5*(1-I10), Rate_calculator!$B$5*I10*(Rate_calculator!$B$89-1))</f>
        <v>29223.510352724246</v>
      </c>
      <c r="C10" s="151">
        <f>IF(A10&lt;=Rate_calculator!$B$22, (Rate_calculator!$B$5+Rate_calculator!$B$6)*(1-J10)+Rate_calculator!$B$5*Rate_calculator!$B$18/Rate_calculator!$B$93*M10, (Rate_calculator!$B$5*Rate_calculator!$B$18*I10*(Rate_calculator!$B$89-1)/Rate_calculator!$B$93)+(Rate_calculator!$B$5*J10*(Rate_calculator!$B$90+Rate_calculator!$B$18/Rate_calculator!$B$93-Rate_calculator!$B$18*Rate_calculator!$B$90/Rate_calculator!$B$93-1))+(Rate_calculator!$B$6*J10*(Rate_calculator!$B$90-1)))</f>
        <v>2873.1652003971321</v>
      </c>
      <c r="D10" s="151">
        <f>IF(A10&lt;=Rate_calculator!$B$22, Rate_calculator!$B$7*(1-K10), Rate_calculator!$B$7*K10*(Rate_calculator!$B$91-1))</f>
        <v>953.06805486417011</v>
      </c>
      <c r="E10" s="151">
        <f>IF(A10&lt;=Rate_calculator!$B$22, Rate_calculator!$B$8*(1-L10), (Rate_calculator!$B$8*L10*(Rate_calculator!$B$92-1)))</f>
        <v>0</v>
      </c>
      <c r="F10" s="151">
        <f>B10+C10+D10+E10+Rate_calculator!$B$26</f>
        <v>33099.743607985547</v>
      </c>
      <c r="G10" s="1">
        <f>Rate_calculator!$B$26</f>
        <v>50</v>
      </c>
      <c r="H10" s="159"/>
      <c r="I10" s="159">
        <f>EXP(-Rate_calculator!$B$17*A10)</f>
        <v>0.80517659764850502</v>
      </c>
      <c r="J10" s="159">
        <f>EXP(-Rate_calculator!$B$18*A10)</f>
        <v>0.88701934505182212</v>
      </c>
      <c r="K10" s="159">
        <f>EXP(-Rate_calculator!$B$19*A10)</f>
        <v>0.99990469319451358</v>
      </c>
      <c r="L10" s="159">
        <f>EXP(-Rate_calculator!$B$20*A10)</f>
        <v>0.92971383017415321</v>
      </c>
      <c r="M10" s="159">
        <f t="shared" si="0"/>
        <v>8.1842747403317095E-2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160">
        <f>A10+(Rate_calculator!$B$22+Rate_calculator!$B$23)/Rate_calculator!$B$24</f>
        <v>0.30800999999999995</v>
      </c>
      <c r="B11" s="151">
        <f>IF(A11&lt;=Rate_calculator!$B$22, Rate_calculator!$B$5*(1-I11), Rate_calculator!$B$5*I11*(Rate_calculator!$B$89-1))</f>
        <v>33507.440487486419</v>
      </c>
      <c r="C11" s="151">
        <f>IF(A11&lt;=Rate_calculator!$B$22, (Rate_calculator!$B$5+Rate_calculator!$B$6)*(1-J11)+Rate_calculator!$B$5*Rate_calculator!$B$18/Rate_calculator!$B$93*M11, (Rate_calculator!$B$5*Rate_calculator!$B$18*I11*(Rate_calculator!$B$89-1)/Rate_calculator!$B$93)+(Rate_calculator!$B$5*J11*(Rate_calculator!$B$90+Rate_calculator!$B$18/Rate_calculator!$B$93-Rate_calculator!$B$18*Rate_calculator!$B$90/Rate_calculator!$B$93-1))+(Rate_calculator!$B$6*J11*(Rate_calculator!$B$90-1)))</f>
        <v>3635.0303583955938</v>
      </c>
      <c r="D11" s="151">
        <f>IF(A11&lt;=Rate_calculator!$B$22, Rate_calculator!$B$7*(1-K11), Rate_calculator!$B$7*K11*(Rate_calculator!$B$91-1))</f>
        <v>1111.8978831359261</v>
      </c>
      <c r="E11" s="151">
        <f>IF(A11&lt;=Rate_calculator!$B$22, Rate_calculator!$B$8*(1-L11), (Rate_calculator!$B$8*L11*(Rate_calculator!$B$92-1)))</f>
        <v>0</v>
      </c>
      <c r="F11" s="151">
        <f>B11+C11+D11+E11+Rate_calculator!$B$26</f>
        <v>38304.368729017937</v>
      </c>
      <c r="G11" s="1">
        <f>Rate_calculator!$B$26</f>
        <v>50</v>
      </c>
      <c r="H11" s="159"/>
      <c r="I11" s="159">
        <f>EXP(-Rate_calculator!$B$17*A11)</f>
        <v>0.77661706341675718</v>
      </c>
      <c r="J11" s="159">
        <f>EXP(-Rate_calculator!$B$18*A11)</f>
        <v>0.86947200262503344</v>
      </c>
      <c r="K11" s="159">
        <f>EXP(-Rate_calculator!$B$19*A11)</f>
        <v>0.99988881021168641</v>
      </c>
      <c r="L11" s="159">
        <f>EXP(-Rate_calculator!$B$20*A11)</f>
        <v>0.91848987491956113</v>
      </c>
      <c r="M11" s="159">
        <f t="shared" si="0"/>
        <v>9.2854939208276255E-2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60">
        <f>A11+(Rate_calculator!$B$22+Rate_calculator!$B$23)/Rate_calculator!$B$24</f>
        <v>0.35200999999999993</v>
      </c>
      <c r="B12" s="151">
        <f>IF(A12&lt;=Rate_calculator!$B$22, Rate_calculator!$B$5*(1-I12), Rate_calculator!$B$5*I12*(Rate_calculator!$B$89-1))</f>
        <v>37639.42004434127</v>
      </c>
      <c r="C12" s="151">
        <f>IF(A12&lt;=Rate_calculator!$B$22, (Rate_calculator!$B$5+Rate_calculator!$B$6)*(1-J12)+Rate_calculator!$B$5*Rate_calculator!$B$18/Rate_calculator!$B$93*M12, (Rate_calculator!$B$5*Rate_calculator!$B$18*I12*(Rate_calculator!$B$89-1)/Rate_calculator!$B$93)+(Rate_calculator!$B$5*J12*(Rate_calculator!$B$90+Rate_calculator!$B$18/Rate_calculator!$B$93-Rate_calculator!$B$18*Rate_calculator!$B$90/Rate_calculator!$B$93-1))+(Rate_calculator!$B$6*J12*(Rate_calculator!$B$90-1)))</f>
        <v>4465.0532770144237</v>
      </c>
      <c r="D12" s="151">
        <f>IF(A12&lt;=Rate_calculator!$B$22, Rate_calculator!$B$7*(1-K12), Rate_calculator!$B$7*K12*(Rate_calculator!$B$91-1))</f>
        <v>1270.7251884769289</v>
      </c>
      <c r="E12" s="151">
        <f>IF(A12&lt;=Rate_calculator!$B$22, Rate_calculator!$B$8*(1-L12), (Rate_calculator!$B$8*L12*(Rate_calculator!$B$92-1)))</f>
        <v>0</v>
      </c>
      <c r="F12" s="151">
        <f>B12+C12+D12+E12+Rate_calculator!$B$26</f>
        <v>43425.198509832619</v>
      </c>
      <c r="G12" s="1">
        <f>Rate_calculator!$B$26</f>
        <v>50</v>
      </c>
      <c r="H12" s="159"/>
      <c r="I12" s="159">
        <f>EXP(-Rate_calculator!$B$17*A12)</f>
        <v>0.74907053303772486</v>
      </c>
      <c r="J12" s="159">
        <f>EXP(-Rate_calculator!$B$18*A12)</f>
        <v>0.85227178817009852</v>
      </c>
      <c r="K12" s="159">
        <f>EXP(-Rate_calculator!$B$19*A12)</f>
        <v>0.99987292748115231</v>
      </c>
      <c r="L12" s="159">
        <f>EXP(-Rate_calculator!$B$20*A12)</f>
        <v>0.90740142068417351</v>
      </c>
      <c r="M12" s="159">
        <f t="shared" si="0"/>
        <v>0.10320125513237366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60">
        <f>A12+(Rate_calculator!$B$22+Rate_calculator!$B$23)/Rate_calculator!$B$24</f>
        <v>0.39600999999999992</v>
      </c>
      <c r="B13" s="151">
        <f>IF(A13&lt;=Rate_calculator!$B$22, Rate_calculator!$B$5*(1-I13), Rate_calculator!$B$5*I13*(Rate_calculator!$B$89-1))</f>
        <v>41624.838695248873</v>
      </c>
      <c r="C13" s="151">
        <f>IF(A13&lt;=Rate_calculator!$B$22, (Rate_calculator!$B$5+Rate_calculator!$B$6)*(1-J13)+Rate_calculator!$B$5*Rate_calculator!$B$18/Rate_calculator!$B$93*M13, (Rate_calculator!$B$5*Rate_calculator!$B$18*I13*(Rate_calculator!$B$89-1)/Rate_calculator!$B$93)+(Rate_calculator!$B$5*J13*(Rate_calculator!$B$90+Rate_calculator!$B$18/Rate_calculator!$B$93-Rate_calculator!$B$18*Rate_calculator!$B$90/Rate_calculator!$B$93-1))+(Rate_calculator!$B$6*J13*(Rate_calculator!$B$90-1)))</f>
        <v>5358.9335008959206</v>
      </c>
      <c r="D13" s="151">
        <f>IF(A13&lt;=Rate_calculator!$B$22, Rate_calculator!$B$7*(1-K13), Rate_calculator!$B$7*K13*(Rate_calculator!$B$91-1))</f>
        <v>1429.5499709249259</v>
      </c>
      <c r="E13" s="151">
        <f>IF(A13&lt;=Rate_calculator!$B$22, Rate_calculator!$B$8*(1-L13), (Rate_calculator!$B$8*L13*(Rate_calculator!$B$92-1)))</f>
        <v>0</v>
      </c>
      <c r="F13" s="151">
        <f>B13+C13+D13+E13+Rate_calculator!$B$26</f>
        <v>48463.322167069724</v>
      </c>
      <c r="G13" s="1">
        <f>Rate_calculator!$B$26</f>
        <v>50</v>
      </c>
      <c r="H13" s="159"/>
      <c r="I13" s="159">
        <f>EXP(-Rate_calculator!$B$17*A13)</f>
        <v>0.72250107536500752</v>
      </c>
      <c r="J13" s="159">
        <f>EXP(-Rate_calculator!$B$18*A13)</f>
        <v>0.83541183467400149</v>
      </c>
      <c r="K13" s="159">
        <f>EXP(-Rate_calculator!$B$19*A13)</f>
        <v>0.99985704500290751</v>
      </c>
      <c r="L13" s="159">
        <f>EXP(-Rate_calculator!$B$20*A13)</f>
        <v>0.89644683163411631</v>
      </c>
      <c r="M13" s="159">
        <f t="shared" si="0"/>
        <v>0.11291075930899397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60">
        <f>A13+(Rate_calculator!$B$22+Rate_calculator!$B$23)/Rate_calculator!$B$24</f>
        <v>0.4400099999999999</v>
      </c>
      <c r="B14" s="151">
        <f>IF(A14&lt;=Rate_calculator!$B$22, Rate_calculator!$B$5*(1-I14), Rate_calculator!$B$5*I14*(Rate_calculator!$B$89-1))</f>
        <v>45468.894941038321</v>
      </c>
      <c r="C14" s="151">
        <f>IF(A14&lt;=Rate_calculator!$B$22, (Rate_calculator!$B$5+Rate_calculator!$B$6)*(1-J14)+Rate_calculator!$B$5*Rate_calculator!$B$18/Rate_calculator!$B$93*M14, (Rate_calculator!$B$5*Rate_calculator!$B$18*I14*(Rate_calculator!$B$89-1)/Rate_calculator!$B$93)+(Rate_calculator!$B$5*J14*(Rate_calculator!$B$90+Rate_calculator!$B$18/Rate_calculator!$B$93-Rate_calculator!$B$18*Rate_calculator!$B$90/Rate_calculator!$B$93-1))+(Rate_calculator!$B$6*J14*(Rate_calculator!$B$90-1)))</f>
        <v>6312.560359753028</v>
      </c>
      <c r="D14" s="151">
        <f>IF(A14&lt;=Rate_calculator!$B$22, Rate_calculator!$B$7*(1-K14), Rate_calculator!$B$7*K14*(Rate_calculator!$B$91-1))</f>
        <v>1588.3722305221061</v>
      </c>
      <c r="E14" s="151">
        <f>IF(A14&lt;=Rate_calculator!$B$22, Rate_calculator!$B$8*(1-L14), (Rate_calculator!$B$8*L14*(Rate_calculator!$B$92-1)))</f>
        <v>0</v>
      </c>
      <c r="F14" s="151">
        <f>B14+C14+D14+E14+Rate_calculator!$B$26</f>
        <v>53419.827531313458</v>
      </c>
      <c r="G14" s="1">
        <f>Rate_calculator!$B$26</f>
        <v>50</v>
      </c>
      <c r="H14" s="159"/>
      <c r="I14" s="159">
        <f>EXP(-Rate_calculator!$B$17*A14)</f>
        <v>0.69687403372641121</v>
      </c>
      <c r="J14" s="159">
        <f>EXP(-Rate_calculator!$B$18*A14)</f>
        <v>0.81888541096949918</v>
      </c>
      <c r="K14" s="159">
        <f>EXP(-Rate_calculator!$B$19*A14)</f>
        <v>0.99984116277694779</v>
      </c>
      <c r="L14" s="159">
        <f>EXP(-Rate_calculator!$B$20*A14)</f>
        <v>0.88562449168409385</v>
      </c>
      <c r="M14" s="159">
        <f t="shared" si="0"/>
        <v>0.12201137724308797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60">
        <f>A14+(Rate_calculator!$B$22+Rate_calculator!$B$23)/Rate_calculator!$B$24</f>
        <v>0.48400999999999988</v>
      </c>
      <c r="B15" s="151">
        <f>IF(A15&lt;=Rate_calculator!$B$22, Rate_calculator!$B$5*(1-I15), Rate_calculator!$B$5*I15*(Rate_calculator!$B$89-1))</f>
        <v>49176.602892228773</v>
      </c>
      <c r="C15" s="151">
        <f>IF(A15&lt;=Rate_calculator!$B$22, (Rate_calculator!$B$5+Rate_calculator!$B$6)*(1-J15)+Rate_calculator!$B$5*Rate_calculator!$B$18/Rate_calculator!$B$93*M15, (Rate_calculator!$B$5*Rate_calculator!$B$18*I15*(Rate_calculator!$B$89-1)/Rate_calculator!$B$93)+(Rate_calculator!$B$5*J15*(Rate_calculator!$B$90+Rate_calculator!$B$18/Rate_calculator!$B$93-Rate_calculator!$B$18*Rate_calculator!$B$90/Rate_calculator!$B$93-1))+(Rate_calculator!$B$6*J15*(Rate_calculator!$B$90-1)))</f>
        <v>7322.0054998509295</v>
      </c>
      <c r="D15" s="151">
        <f>IF(A15&lt;=Rate_calculator!$B$22, Rate_calculator!$B$7*(1-K15), Rate_calculator!$B$7*K15*(Rate_calculator!$B$91-1))</f>
        <v>1747.1919673073266</v>
      </c>
      <c r="E15" s="151">
        <f>IF(A15&lt;=Rate_calculator!$B$22, Rate_calculator!$B$8*(1-L15), (Rate_calculator!$B$8*L15*(Rate_calculator!$B$92-1)))</f>
        <v>0</v>
      </c>
      <c r="F15" s="151">
        <f>B15+C15+D15+E15+Rate_calculator!$B$26</f>
        <v>58295.800359387031</v>
      </c>
      <c r="G15" s="1">
        <f>Rate_calculator!$B$26</f>
        <v>50</v>
      </c>
      <c r="H15" s="159"/>
      <c r="I15" s="159">
        <f>EXP(-Rate_calculator!$B$17*A15)</f>
        <v>0.67215598071847482</v>
      </c>
      <c r="J15" s="159">
        <f>EXP(-Rate_calculator!$B$18*A15)</f>
        <v>0.8026859190477712</v>
      </c>
      <c r="K15" s="159">
        <f>EXP(-Rate_calculator!$B$19*A15)</f>
        <v>0.99982528080326927</v>
      </c>
      <c r="L15" s="159">
        <f>EXP(-Rate_calculator!$B$20*A15)</f>
        <v>0.8749328042589738</v>
      </c>
      <c r="M15" s="159">
        <f t="shared" si="0"/>
        <v>0.13052993832929638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60">
        <f>A15+(Rate_calculator!$B$22+Rate_calculator!$B$23)/Rate_calculator!$B$24</f>
        <v>0.52800999999999987</v>
      </c>
      <c r="B16" s="151">
        <f>IF(A16&lt;=Rate_calculator!$B$22, Rate_calculator!$B$5*(1-I16), Rate_calculator!$B$5*I16*(Rate_calculator!$B$89-1))</f>
        <v>52752.798809335545</v>
      </c>
      <c r="C16" s="151">
        <f>IF(A16&lt;=Rate_calculator!$B$22, (Rate_calculator!$B$5+Rate_calculator!$B$6)*(1-J16)+Rate_calculator!$B$5*Rate_calculator!$B$18/Rate_calculator!$B$93*M16, (Rate_calculator!$B$5*Rate_calculator!$B$18*I16*(Rate_calculator!$B$89-1)/Rate_calculator!$B$93)+(Rate_calculator!$B$5*J16*(Rate_calculator!$B$90+Rate_calculator!$B$18/Rate_calculator!$B$93-Rate_calculator!$B$18*Rate_calculator!$B$90/Rate_calculator!$B$93-1))+(Rate_calculator!$B$6*J16*(Rate_calculator!$B$90-1)))</f>
        <v>8383.515694973572</v>
      </c>
      <c r="D16" s="151">
        <f>IF(A16&lt;=Rate_calculator!$B$22, Rate_calculator!$B$7*(1-K16), Rate_calculator!$B$7*K16*(Rate_calculator!$B$91-1))</f>
        <v>1906.0091813216661</v>
      </c>
      <c r="E16" s="151">
        <f>IF(A16&lt;=Rate_calculator!$B$22, Rate_calculator!$B$8*(1-L16), (Rate_calculator!$B$8*L16*(Rate_calculator!$B$92-1)))</f>
        <v>0</v>
      </c>
      <c r="F16" s="151">
        <f>B16+C16+D16+E16+Rate_calculator!$B$26</f>
        <v>63092.323685630785</v>
      </c>
      <c r="G16" s="1">
        <f>Rate_calculator!$B$26</f>
        <v>50</v>
      </c>
      <c r="H16" s="159"/>
      <c r="I16" s="159">
        <f>EXP(-Rate_calculator!$B$17*A16)</f>
        <v>0.64831467460442971</v>
      </c>
      <c r="J16" s="159">
        <f>EXP(-Rate_calculator!$B$18*A16)</f>
        <v>0.78680689142423055</v>
      </c>
      <c r="K16" s="159">
        <f>EXP(-Rate_calculator!$B$19*A16)</f>
        <v>0.99980939908186783</v>
      </c>
      <c r="L16" s="159">
        <f>EXP(-Rate_calculator!$B$20*A16)</f>
        <v>0.86437019205825183</v>
      </c>
      <c r="M16" s="159">
        <f t="shared" si="0"/>
        <v>0.13849221681980084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60">
        <f>A16+(Rate_calculator!$B$22+Rate_calculator!$B$23)/Rate_calculator!$B$24</f>
        <v>0.57200999999999991</v>
      </c>
      <c r="B17" s="151">
        <f>IF(A17&lt;=Rate_calculator!$B$22, Rate_calculator!$B$5*(1-I17), Rate_calculator!$B$5*I17*(Rate_calculator!$B$89-1))</f>
        <v>56202.147411192054</v>
      </c>
      <c r="C17" s="151">
        <f>IF(A17&lt;=Rate_calculator!$B$22, (Rate_calculator!$B$5+Rate_calculator!$B$6)*(1-J17)+Rate_calculator!$B$5*Rate_calculator!$B$18/Rate_calculator!$B$93*M17, (Rate_calculator!$B$5*Rate_calculator!$B$18*I17*(Rate_calculator!$B$89-1)/Rate_calculator!$B$93)+(Rate_calculator!$B$5*J17*(Rate_calculator!$B$90+Rate_calculator!$B$18/Rate_calculator!$B$93-Rate_calculator!$B$18*Rate_calculator!$B$90/Rate_calculator!$B$93-1))+(Rate_calculator!$B$6*J17*(Rate_calculator!$B$90-1)))</f>
        <v>9493.5059266728385</v>
      </c>
      <c r="D17" s="151">
        <f>IF(A17&lt;=Rate_calculator!$B$22, Rate_calculator!$B$7*(1-K17), Rate_calculator!$B$7*K17*(Rate_calculator!$B$91-1))</f>
        <v>2064.8238726039826</v>
      </c>
      <c r="E17" s="151">
        <f>IF(A17&lt;=Rate_calculator!$B$22, Rate_calculator!$B$8*(1-L17), (Rate_calculator!$B$8*L17*(Rate_calculator!$B$92-1)))</f>
        <v>0</v>
      </c>
      <c r="F17" s="151">
        <f>B17+C17+D17+E17+Rate_calculator!$B$26</f>
        <v>67810.477210468875</v>
      </c>
      <c r="G17" s="1">
        <f>Rate_calculator!$B$26</f>
        <v>50</v>
      </c>
      <c r="H17" s="159"/>
      <c r="I17" s="159">
        <f>EXP(-Rate_calculator!$B$17*A17)</f>
        <v>0.62531901725871963</v>
      </c>
      <c r="J17" s="159">
        <f>EXP(-Rate_calculator!$B$18*A17)</f>
        <v>0.77124198855644521</v>
      </c>
      <c r="K17" s="159">
        <f>EXP(-Rate_calculator!$B$19*A17)</f>
        <v>0.9997935176127396</v>
      </c>
      <c r="L17" s="159">
        <f>EXP(-Rate_calculator!$B$20*A17)</f>
        <v>0.85393509682335822</v>
      </c>
      <c r="M17" s="159">
        <f t="shared" si="0"/>
        <v>0.14592297129772558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60">
        <f>A17+(Rate_calculator!$B$22+Rate_calculator!$B$23)/Rate_calculator!$B$24</f>
        <v>0.61600999999999995</v>
      </c>
      <c r="B18" s="151">
        <f>IF(A18&lt;=Rate_calculator!$B$22, Rate_calculator!$B$5*(1-I18), Rate_calculator!$B$5*I18*(Rate_calculator!$B$89-1))</f>
        <v>59529.147959516406</v>
      </c>
      <c r="C18" s="151">
        <f>IF(A18&lt;=Rate_calculator!$B$22, (Rate_calculator!$B$5+Rate_calculator!$B$6)*(1-J18)+Rate_calculator!$B$5*Rate_calculator!$B$18/Rate_calculator!$B$93*M18, (Rate_calculator!$B$5*Rate_calculator!$B$18*I18*(Rate_calculator!$B$89-1)/Rate_calculator!$B$93)+(Rate_calculator!$B$5*J18*(Rate_calculator!$B$90+Rate_calculator!$B$18/Rate_calculator!$B$93-Rate_calculator!$B$18*Rate_calculator!$B$90/Rate_calculator!$B$93-1))+(Rate_calculator!$B$6*J18*(Rate_calculator!$B$90-1)))</f>
        <v>10648.552723966259</v>
      </c>
      <c r="D18" s="151">
        <f>IF(A18&lt;=Rate_calculator!$B$22, Rate_calculator!$B$7*(1-K18), Rate_calculator!$B$7*K18*(Rate_calculator!$B$91-1))</f>
        <v>2223.6360411942437</v>
      </c>
      <c r="E18" s="151">
        <f>IF(A18&lt;=Rate_calculator!$B$22, Rate_calculator!$B$8*(1-L18), (Rate_calculator!$B$8*L18*(Rate_calculator!$B$92-1)))</f>
        <v>0</v>
      </c>
      <c r="F18" s="151">
        <f>B18+C18+D18+E18+Rate_calculator!$B$26</f>
        <v>72451.336724676905</v>
      </c>
      <c r="G18" s="1">
        <f>Rate_calculator!$B$26</f>
        <v>50</v>
      </c>
      <c r="H18" s="159"/>
      <c r="I18" s="159">
        <f>EXP(-Rate_calculator!$B$17*A18)</f>
        <v>0.60313901360322397</v>
      </c>
      <c r="J18" s="159">
        <f>EXP(-Rate_calculator!$B$18*A18)</f>
        <v>0.75598499631313987</v>
      </c>
      <c r="K18" s="159">
        <f>EXP(-Rate_calculator!$B$19*A18)</f>
        <v>0.99977763639588058</v>
      </c>
      <c r="L18" s="159">
        <f>EXP(-Rate_calculator!$B$20*A18)</f>
        <v>0.84362597910777481</v>
      </c>
      <c r="M18" s="159">
        <f t="shared" si="0"/>
        <v>0.1528459827099159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60">
        <f>A18+(Rate_calculator!$B$22+Rate_calculator!$B$23)/Rate_calculator!$B$24</f>
        <v>0.66000999999999999</v>
      </c>
      <c r="B19" s="151">
        <f>IF(A19&lt;=Rate_calculator!$B$22, Rate_calculator!$B$5*(1-I19), Rate_calculator!$B$5*I19*(Rate_calculator!$B$89-1))</f>
        <v>62738.140127658779</v>
      </c>
      <c r="C19" s="151">
        <f>IF(A19&lt;=Rate_calculator!$B$22, (Rate_calculator!$B$5+Rate_calculator!$B$6)*(1-J19)+Rate_calculator!$B$5*Rate_calculator!$B$18/Rate_calculator!$B$93*M19, (Rate_calculator!$B$5*Rate_calculator!$B$18*I19*(Rate_calculator!$B$89-1)/Rate_calculator!$B$93)+(Rate_calculator!$B$5*J19*(Rate_calculator!$B$90+Rate_calculator!$B$18/Rate_calculator!$B$93-Rate_calculator!$B$18*Rate_calculator!$B$90/Rate_calculator!$B$93-1))+(Rate_calculator!$B$6*J19*(Rate_calculator!$B$90-1)))</f>
        <v>11845.387753003921</v>
      </c>
      <c r="D19" s="151">
        <f>IF(A19&lt;=Rate_calculator!$B$22, Rate_calculator!$B$7*(1-K19), Rate_calculator!$B$7*K19*(Rate_calculator!$B$91-1))</f>
        <v>2382.4456871335274</v>
      </c>
      <c r="E19" s="151">
        <f>IF(A19&lt;=Rate_calculator!$B$22, Rate_calculator!$B$8*(1-L19), (Rate_calculator!$B$8*L19*(Rate_calculator!$B$92-1)))</f>
        <v>0</v>
      </c>
      <c r="F19" s="151">
        <f>B19+C19+D19+E19+Rate_calculator!$B$26</f>
        <v>77015.973567796231</v>
      </c>
      <c r="G19" s="1">
        <f>Rate_calculator!$B$26</f>
        <v>50</v>
      </c>
      <c r="H19" s="159"/>
      <c r="I19" s="159">
        <f>EXP(-Rate_calculator!$B$17*A19)</f>
        <v>0.58174573248227479</v>
      </c>
      <c r="J19" s="159">
        <f>EXP(-Rate_calculator!$B$18*A19)</f>
        <v>0.74102982349326607</v>
      </c>
      <c r="K19" s="159">
        <f>EXP(-Rate_calculator!$B$19*A19)</f>
        <v>0.99976175543128665</v>
      </c>
      <c r="L19" s="159">
        <f>EXP(-Rate_calculator!$B$20*A19)</f>
        <v>0.83344131804992716</v>
      </c>
      <c r="M19" s="159">
        <f t="shared" si="0"/>
        <v>0.15928409101099128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60">
        <f>A19+(Rate_calculator!$B$22+Rate_calculator!$B$23)/Rate_calculator!$B$24</f>
        <v>0.70401000000000002</v>
      </c>
      <c r="B20" s="151">
        <f>IF(A20&lt;=Rate_calculator!$B$22, Rate_calculator!$B$5*(1-I20), Rate_calculator!$B$5*I20*(Rate_calculator!$B$89-1))</f>
        <v>65833.309661185209</v>
      </c>
      <c r="C20" s="151">
        <f>IF(A20&lt;=Rate_calculator!$B$22, (Rate_calculator!$B$5+Rate_calculator!$B$6)*(1-J20)+Rate_calculator!$B$5*Rate_calculator!$B$18/Rate_calculator!$B$93*M20, (Rate_calculator!$B$5*Rate_calculator!$B$18*I20*(Rate_calculator!$B$89-1)/Rate_calculator!$B$93)+(Rate_calculator!$B$5*J20*(Rate_calculator!$B$90+Rate_calculator!$B$18/Rate_calculator!$B$93-Rate_calculator!$B$18*Rate_calculator!$B$90/Rate_calculator!$B$93-1))+(Rate_calculator!$B$6*J20*(Rate_calculator!$B$90-1)))</f>
        <v>13080.891647566332</v>
      </c>
      <c r="D20" s="151">
        <f>IF(A20&lt;=Rate_calculator!$B$22, Rate_calculator!$B$7*(1-K20), Rate_calculator!$B$7*K20*(Rate_calculator!$B$91-1))</f>
        <v>2541.2528104618027</v>
      </c>
      <c r="E20" s="151">
        <f>IF(A20&lt;=Rate_calculator!$B$22, Rate_calculator!$B$8*(1-L20), (Rate_calculator!$B$8*L20*(Rate_calculator!$B$92-1)))</f>
        <v>0</v>
      </c>
      <c r="F20" s="151">
        <f>B20+C20+D20+E20+Rate_calculator!$B$26</f>
        <v>81505.454119213333</v>
      </c>
      <c r="G20" s="1">
        <f>Rate_calculator!$B$26</f>
        <v>50</v>
      </c>
      <c r="H20" s="159"/>
      <c r="I20" s="159">
        <f>EXP(-Rate_calculator!$B$17*A20)</f>
        <v>0.56111126892543195</v>
      </c>
      <c r="J20" s="159">
        <f>EXP(-Rate_calculator!$B$18*A20)</f>
        <v>0.72637049939415133</v>
      </c>
      <c r="K20" s="159">
        <f>EXP(-Rate_calculator!$B$19*A20)</f>
        <v>0.99974587471895382</v>
      </c>
      <c r="L20" s="159">
        <f>EXP(-Rate_calculator!$B$20*A20)</f>
        <v>0.82337961114881719</v>
      </c>
      <c r="M20" s="159">
        <f t="shared" si="0"/>
        <v>0.16525923046871938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60">
        <f>A20+(Rate_calculator!$B$22+Rate_calculator!$B$23)/Rate_calculator!$B$24</f>
        <v>0.74801000000000006</v>
      </c>
      <c r="B21" s="151">
        <f>IF(A21&lt;=Rate_calculator!$B$22, Rate_calculator!$B$5*(1-I21), Rate_calculator!$B$5*I21*(Rate_calculator!$B$89-1))</f>
        <v>68818.693837680679</v>
      </c>
      <c r="C21" s="151">
        <f>IF(A21&lt;=Rate_calculator!$B$22, (Rate_calculator!$B$5+Rate_calculator!$B$6)*(1-J21)+Rate_calculator!$B$5*Rate_calculator!$B$18/Rate_calculator!$B$93*M21, (Rate_calculator!$B$5*Rate_calculator!$B$18*I21*(Rate_calculator!$B$89-1)/Rate_calculator!$B$93)+(Rate_calculator!$B$5*J21*(Rate_calculator!$B$90+Rate_calculator!$B$18/Rate_calculator!$B$93-Rate_calculator!$B$18*Rate_calculator!$B$90/Rate_calculator!$B$93-1))+(Rate_calculator!$B$6*J21*(Rate_calculator!$B$90-1)))</f>
        <v>14352.08807158492</v>
      </c>
      <c r="D21" s="151">
        <f>IF(A21&lt;=Rate_calculator!$B$22, Rate_calculator!$B$7*(1-K21), Rate_calculator!$B$7*K21*(Rate_calculator!$B$91-1))</f>
        <v>2700.0574112179265</v>
      </c>
      <c r="E21" s="151">
        <f>IF(A21&lt;=Rate_calculator!$B$22, Rate_calculator!$B$8*(1-L21), (Rate_calculator!$B$8*L21*(Rate_calculator!$B$92-1)))</f>
        <v>0</v>
      </c>
      <c r="F21" s="151">
        <f>B21+C21+D21+E21+Rate_calculator!$B$26</f>
        <v>85920.83932048353</v>
      </c>
      <c r="G21" s="1">
        <f>Rate_calculator!$B$26</f>
        <v>50</v>
      </c>
      <c r="H21" s="159"/>
      <c r="I21" s="159">
        <f>EXP(-Rate_calculator!$B$17*A21)</f>
        <v>0.54120870774879548</v>
      </c>
      <c r="J21" s="159">
        <f>EXP(-Rate_calculator!$B$18*A21)</f>
        <v>0.7120011714277561</v>
      </c>
      <c r="K21" s="159">
        <f>EXP(-Rate_calculator!$B$19*A21)</f>
        <v>0.99972999425887821</v>
      </c>
      <c r="L21" s="159">
        <f>EXP(-Rate_calculator!$B$20*A21)</f>
        <v>0.81343937404236621</v>
      </c>
      <c r="M21" s="159">
        <f t="shared" si="0"/>
        <v>0.17079246367896062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60">
        <f>A21+(Rate_calculator!$B$22+Rate_calculator!$B$23)/Rate_calculator!$B$24</f>
        <v>0.7920100000000001</v>
      </c>
      <c r="B22" s="151">
        <f>IF(A22&lt;=Rate_calculator!$B$22, Rate_calculator!$B$5*(1-I22), Rate_calculator!$B$5*I22*(Rate_calculator!$B$89-1))</f>
        <v>71698.18673289381</v>
      </c>
      <c r="C22" s="151">
        <f>IF(A22&lt;=Rate_calculator!$B$22, (Rate_calculator!$B$5+Rate_calculator!$B$6)*(1-J22)+Rate_calculator!$B$5*Rate_calculator!$B$18/Rate_calculator!$B$93*M22, (Rate_calculator!$B$5*Rate_calculator!$B$18*I22*(Rate_calculator!$B$89-1)/Rate_calculator!$B$93)+(Rate_calculator!$B$5*J22*(Rate_calculator!$B$90+Rate_calculator!$B$18/Rate_calculator!$B$93-Rate_calculator!$B$18*Rate_calculator!$B$90/Rate_calculator!$B$93-1))+(Rate_calculator!$B$6*J22*(Rate_calculator!$B$90-1)))</f>
        <v>15656.138005194265</v>
      </c>
      <c r="D22" s="151">
        <f>IF(A22&lt;=Rate_calculator!$B$22, Rate_calculator!$B$7*(1-K22), Rate_calculator!$B$7*K22*(Rate_calculator!$B$91-1))</f>
        <v>2858.8594894440876</v>
      </c>
      <c r="E22" s="151">
        <f>IF(A22&lt;=Rate_calculator!$B$22, Rate_calculator!$B$8*(1-L22), (Rate_calculator!$B$8*L22*(Rate_calculator!$B$92-1)))</f>
        <v>0</v>
      </c>
      <c r="F22" s="151">
        <f>B22+C22+D22+E22+Rate_calculator!$B$26</f>
        <v>90263.184227532169</v>
      </c>
      <c r="G22" s="1">
        <f>Rate_calculator!$B$26</f>
        <v>50</v>
      </c>
      <c r="H22" s="159"/>
      <c r="I22" s="159">
        <f>EXP(-Rate_calculator!$B$17*A22)</f>
        <v>0.52201208844737457</v>
      </c>
      <c r="J22" s="159">
        <f>EXP(-Rate_calculator!$B$18*A22)</f>
        <v>0.69791610278408678</v>
      </c>
      <c r="K22" s="159">
        <f>EXP(-Rate_calculator!$B$19*A22)</f>
        <v>0.99971411405105559</v>
      </c>
      <c r="L22" s="159">
        <f>EXP(-Rate_calculator!$B$20*A22)</f>
        <v>0.80361914028843273</v>
      </c>
      <c r="M22" s="159">
        <f t="shared" si="0"/>
        <v>0.17590401433671221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60">
        <f>A22+(Rate_calculator!$B$22+Rate_calculator!$B$23)/Rate_calculator!$B$24</f>
        <v>0.83601000000000014</v>
      </c>
      <c r="B23" s="151">
        <f>IF(A23&lt;=Rate_calculator!$B$22, Rate_calculator!$B$5*(1-I23), Rate_calculator!$B$5*I23*(Rate_calculator!$B$89-1))</f>
        <v>74475.544300091875</v>
      </c>
      <c r="C23" s="151">
        <f>IF(A23&lt;=Rate_calculator!$B$22, (Rate_calculator!$B$5+Rate_calculator!$B$6)*(1-J23)+Rate_calculator!$B$5*Rate_calculator!$B$18/Rate_calculator!$B$93*M23, (Rate_calculator!$B$5*Rate_calculator!$B$18*I23*(Rate_calculator!$B$89-1)/Rate_calculator!$B$93)+(Rate_calculator!$B$5*J23*(Rate_calculator!$B$90+Rate_calculator!$B$18/Rate_calculator!$B$93-Rate_calculator!$B$18*Rate_calculator!$B$90/Rate_calculator!$B$93-1))+(Rate_calculator!$B$6*J23*(Rate_calculator!$B$90-1)))</f>
        <v>16990.334246131773</v>
      </c>
      <c r="D23" s="151">
        <f>IF(A23&lt;=Rate_calculator!$B$22, Rate_calculator!$B$7*(1-K23), Rate_calculator!$B$7*K23*(Rate_calculator!$B$91-1))</f>
        <v>3017.659045179144</v>
      </c>
      <c r="E23" s="151">
        <f>IF(A23&lt;=Rate_calculator!$B$22, Rate_calculator!$B$8*(1-L23), (Rate_calculator!$B$8*L23*(Rate_calculator!$B$92-1)))</f>
        <v>0</v>
      </c>
      <c r="F23" s="151">
        <f>B23+C23+D23+E23+Rate_calculator!$B$26</f>
        <v>94533.537591402797</v>
      </c>
      <c r="G23" s="1">
        <f>Rate_calculator!$B$26</f>
        <v>50</v>
      </c>
      <c r="H23" s="159"/>
      <c r="I23" s="159">
        <f>EXP(-Rate_calculator!$B$17*A23)</f>
        <v>0.50349637133272085</v>
      </c>
      <c r="J23" s="159">
        <f>EXP(-Rate_calculator!$B$18*A23)</f>
        <v>0.68410967014083168</v>
      </c>
      <c r="K23" s="159">
        <f>EXP(-Rate_calculator!$B$19*A23)</f>
        <v>0.99969823409548209</v>
      </c>
      <c r="L23" s="159">
        <f>EXP(-Rate_calculator!$B$20*A23)</f>
        <v>0.79391746114847461</v>
      </c>
      <c r="M23" s="159">
        <f t="shared" si="0"/>
        <v>0.18061329880811083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60">
        <f>A23+(Rate_calculator!$B$22+Rate_calculator!$B$23)/Rate_calculator!$B$24</f>
        <v>0.88001000000000018</v>
      </c>
      <c r="B24" s="151">
        <f>IF(A24&lt;=Rate_calculator!$B$22, Rate_calculator!$B$5*(1-I24), Rate_calculator!$B$5*I24*(Rate_calculator!$B$89-1))</f>
        <v>77154.389269251362</v>
      </c>
      <c r="C24" s="151">
        <f>IF(A24&lt;=Rate_calculator!$B$22, (Rate_calculator!$B$5+Rate_calculator!$B$6)*(1-J24)+Rate_calculator!$B$5*Rate_calculator!$B$18/Rate_calculator!$B$93*M24, (Rate_calculator!$B$5*Rate_calculator!$B$18*I24*(Rate_calculator!$B$89-1)/Rate_calculator!$B$93)+(Rate_calculator!$B$5*J24*(Rate_calculator!$B$90+Rate_calculator!$B$18/Rate_calculator!$B$93-Rate_calculator!$B$18*Rate_calculator!$B$90/Rate_calculator!$B$93-1))+(Rate_calculator!$B$6*J24*(Rate_calculator!$B$90-1)))</f>
        <v>18352.09611859572</v>
      </c>
      <c r="D24" s="151">
        <f>IF(A24&lt;=Rate_calculator!$B$22, Rate_calculator!$B$7*(1-K24), Rate_calculator!$B$7*K24*(Rate_calculator!$B$91-1))</f>
        <v>3176.4560784619534</v>
      </c>
      <c r="E24" s="151">
        <f>IF(A24&lt;=Rate_calculator!$B$22, Rate_calculator!$B$8*(1-L24), (Rate_calculator!$B$8*L24*(Rate_calculator!$B$92-1)))</f>
        <v>0</v>
      </c>
      <c r="F24" s="151">
        <f>B24+C24+D24+E24+Rate_calculator!$B$26</f>
        <v>98732.941466309043</v>
      </c>
      <c r="G24" s="1">
        <f>Rate_calculator!$B$26</f>
        <v>50</v>
      </c>
      <c r="H24" s="159"/>
      <c r="I24" s="159">
        <f>EXP(-Rate_calculator!$B$17*A24)</f>
        <v>0.48563740487165757</v>
      </c>
      <c r="J24" s="159">
        <f>EXP(-Rate_calculator!$B$18*A24)</f>
        <v>0.67057636141830612</v>
      </c>
      <c r="K24" s="159">
        <f>EXP(-Rate_calculator!$B$19*A24)</f>
        <v>0.9996823543921538</v>
      </c>
      <c r="L24" s="159">
        <f>EXP(-Rate_calculator!$B$20*A24)</f>
        <v>0.78433290537382228</v>
      </c>
      <c r="M24" s="159">
        <f t="shared" si="0"/>
        <v>0.18493895654664855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60">
        <f>A24+(Rate_calculator!$B$22+Rate_calculator!$B$23)/Rate_calculator!$B$24</f>
        <v>0.92401000000000022</v>
      </c>
      <c r="B25" s="151">
        <f>IF(A25&lt;=Rate_calculator!$B$22, Rate_calculator!$B$5*(1-I25), Rate_calculator!$B$5*I25*(Rate_calculator!$B$89-1))</f>
        <v>79738.215872475106</v>
      </c>
      <c r="C25" s="151">
        <f>IF(A25&lt;=Rate_calculator!$B$22, (Rate_calculator!$B$5+Rate_calculator!$B$6)*(1-J25)+Rate_calculator!$B$5*Rate_calculator!$B$18/Rate_calculator!$B$93*M25, (Rate_calculator!$B$5*Rate_calculator!$B$18*I25*(Rate_calculator!$B$89-1)/Rate_calculator!$B$93)+(Rate_calculator!$B$5*J25*(Rate_calculator!$B$90+Rate_calculator!$B$18/Rate_calculator!$B$93-Rate_calculator!$B$18*Rate_calculator!$B$90/Rate_calculator!$B$93-1))+(Rate_calculator!$B$6*J25*(Rate_calculator!$B$90-1)))</f>
        <v>19738.964381956961</v>
      </c>
      <c r="D25" s="151">
        <f>IF(A25&lt;=Rate_calculator!$B$22, Rate_calculator!$B$7*(1-K25), Rate_calculator!$B$7*K25*(Rate_calculator!$B$91-1))</f>
        <v>3335.2505893347038</v>
      </c>
      <c r="E25" s="151">
        <f>IF(A25&lt;=Rate_calculator!$B$22, Rate_calculator!$B$8*(1-L25), (Rate_calculator!$B$8*L25*(Rate_calculator!$B$92-1)))</f>
        <v>0</v>
      </c>
      <c r="F25" s="151">
        <f>B25+C25+D25+E25+Rate_calculator!$B$26</f>
        <v>102862.43084376676</v>
      </c>
      <c r="G25" s="1">
        <f>Rate_calculator!$B$26</f>
        <v>50</v>
      </c>
      <c r="H25" s="159"/>
      <c r="I25" s="159">
        <f>EXP(-Rate_calculator!$B$17*A25)</f>
        <v>0.46841189418349927</v>
      </c>
      <c r="J25" s="159">
        <f>EXP(-Rate_calculator!$B$18*A25)</f>
        <v>0.65731077357881029</v>
      </c>
      <c r="K25" s="159">
        <f>EXP(-Rate_calculator!$B$19*A25)</f>
        <v>0.99966647494106653</v>
      </c>
      <c r="L25" s="159">
        <f>EXP(-Rate_calculator!$B$20*A25)</f>
        <v>0.7748640589945327</v>
      </c>
      <c r="M25" s="159">
        <f t="shared" si="0"/>
        <v>0.18889887939531103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60">
        <f>A25+(Rate_calculator!$B$22+Rate_calculator!$B$23)/Rate_calculator!$B$24</f>
        <v>0.96801000000000026</v>
      </c>
      <c r="B26" s="151">
        <f>IF(A26&lt;=Rate_calculator!$B$22, Rate_calculator!$B$5*(1-I26), Rate_calculator!$B$5*I26*(Rate_calculator!$B$89-1))</f>
        <v>82230.394401799087</v>
      </c>
      <c r="C26" s="151">
        <f>IF(A26&lt;=Rate_calculator!$B$22, (Rate_calculator!$B$5+Rate_calculator!$B$6)*(1-J26)+Rate_calculator!$B$5*Rate_calculator!$B$18/Rate_calculator!$B$93*M26, (Rate_calculator!$B$5*Rate_calculator!$B$18*I26*(Rate_calculator!$B$89-1)/Rate_calculator!$B$93)+(Rate_calculator!$B$5*J26*(Rate_calculator!$B$90+Rate_calculator!$B$18/Rate_calculator!$B$93-Rate_calculator!$B$18*Rate_calculator!$B$90/Rate_calculator!$B$93-1))+(Rate_calculator!$B$6*J26*(Rate_calculator!$B$90-1)))</f>
        <v>21148.596331995512</v>
      </c>
      <c r="D26" s="151">
        <f>IF(A26&lt;=Rate_calculator!$B$22, Rate_calculator!$B$7*(1-K26), Rate_calculator!$B$7*K26*(Rate_calculator!$B$91-1))</f>
        <v>3494.0425778362537</v>
      </c>
      <c r="E26" s="151">
        <f>IF(A26&lt;=Rate_calculator!$B$22, Rate_calculator!$B$8*(1-L26), (Rate_calculator!$B$8*L26*(Rate_calculator!$B$92-1)))</f>
        <v>0</v>
      </c>
      <c r="F26" s="151">
        <f>B26+C26+D26+E26+Rate_calculator!$B$26</f>
        <v>106923.03331163086</v>
      </c>
      <c r="G26" s="1">
        <f>Rate_calculator!$B$26</f>
        <v>50</v>
      </c>
      <c r="H26" s="159"/>
      <c r="I26" s="159">
        <f>EXP(-Rate_calculator!$B$17*A26)</f>
        <v>0.45179737065467279</v>
      </c>
      <c r="J26" s="159">
        <f>EXP(-Rate_calculator!$B$18*A26)</f>
        <v>0.6443076104695199</v>
      </c>
      <c r="K26" s="159">
        <f>EXP(-Rate_calculator!$B$19*A26)</f>
        <v>0.99965059574221637</v>
      </c>
      <c r="L26" s="159">
        <f>EXP(-Rate_calculator!$B$20*A26)</f>
        <v>0.76550952511079218</v>
      </c>
      <c r="M26" s="159">
        <f t="shared" si="0"/>
        <v>0.19251023981484711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60">
        <f>A26+(Rate_calculator!$B$22+Rate_calculator!$B$23)/Rate_calculator!$B$24</f>
        <v>1.0120100000000003</v>
      </c>
      <c r="B27" s="151">
        <f>IF(A27&lt;=Rate_calculator!$B$22, Rate_calculator!$B$5*(1-I27), Rate_calculator!$B$5*I27*(Rate_calculator!$B$89-1))</f>
        <v>84634.17560533424</v>
      </c>
      <c r="C27" s="151">
        <f>IF(A27&lt;=Rate_calculator!$B$22, (Rate_calculator!$B$5+Rate_calculator!$B$6)*(1-J27)+Rate_calculator!$B$5*Rate_calculator!$B$18/Rate_calculator!$B$93*M27, (Rate_calculator!$B$5*Rate_calculator!$B$18*I27*(Rate_calculator!$B$89-1)/Rate_calculator!$B$93)+(Rate_calculator!$B$5*J27*(Rate_calculator!$B$90+Rate_calculator!$B$18/Rate_calculator!$B$93-Rate_calculator!$B$18*Rate_calculator!$B$90/Rate_calculator!$B$93-1))+(Rate_calculator!$B$6*J27*(Rate_calculator!$B$90-1)))</f>
        <v>22578.761087595944</v>
      </c>
      <c r="D27" s="151">
        <f>IF(A27&lt;=Rate_calculator!$B$22, Rate_calculator!$B$7*(1-K27), Rate_calculator!$B$7*K27*(Rate_calculator!$B$91-1))</f>
        <v>3652.8320440076814</v>
      </c>
      <c r="E27" s="151">
        <f>IF(A27&lt;=Rate_calculator!$B$22, Rate_calculator!$B$8*(1-L27), (Rate_calculator!$B$8*L27*(Rate_calculator!$B$92-1)))</f>
        <v>0</v>
      </c>
      <c r="F27" s="151">
        <f>B27+C27+D27+E27+Rate_calculator!$B$26</f>
        <v>110915.76873693785</v>
      </c>
      <c r="G27" s="1">
        <f>Rate_calculator!$B$26</f>
        <v>50</v>
      </c>
      <c r="H27" s="159"/>
      <c r="I27" s="159">
        <f>EXP(-Rate_calculator!$B$17*A27)</f>
        <v>0.43577216263110502</v>
      </c>
      <c r="J27" s="159">
        <f>EXP(-Rate_calculator!$B$18*A27)</f>
        <v>0.63156168070805097</v>
      </c>
      <c r="K27" s="159">
        <f>EXP(-Rate_calculator!$B$19*A27)</f>
        <v>0.99963471679559923</v>
      </c>
      <c r="L27" s="159">
        <f>EXP(-Rate_calculator!$B$20*A27)</f>
        <v>0.75626792368683771</v>
      </c>
      <c r="M27" s="159">
        <f t="shared" si="0"/>
        <v>0.19578951807694595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60">
        <f>A27+(Rate_calculator!$B$22+Rate_calculator!$B$23)/Rate_calculator!$B$24</f>
        <v>1.0560100000000003</v>
      </c>
      <c r="B28" s="151">
        <f>IF(A28&lt;=Rate_calculator!$B$22, Rate_calculator!$B$5*(1-I28), Rate_calculator!$B$5*I28*(Rate_calculator!$B$89-1))</f>
        <v>86952.694927477831</v>
      </c>
      <c r="C28" s="151">
        <f>IF(A28&lt;=Rate_calculator!$B$22, (Rate_calculator!$B$5+Rate_calculator!$B$6)*(1-J28)+Rate_calculator!$B$5*Rate_calculator!$B$18/Rate_calculator!$B$93*M28, (Rate_calculator!$B$5*Rate_calculator!$B$18*I28*(Rate_calculator!$B$89-1)/Rate_calculator!$B$93)+(Rate_calculator!$B$5*J28*(Rate_calculator!$B$90+Rate_calculator!$B$18/Rate_calculator!$B$93-Rate_calculator!$B$18*Rate_calculator!$B$90/Rate_calculator!$B$93-1))+(Rate_calculator!$B$6*J28*(Rate_calculator!$B$90-1)))</f>
        <v>24027.335056092699</v>
      </c>
      <c r="D28" s="151">
        <f>IF(A28&lt;=Rate_calculator!$B$22, Rate_calculator!$B$7*(1-K28), Rate_calculator!$B$7*K28*(Rate_calculator!$B$91-1))</f>
        <v>3811.6189878878436</v>
      </c>
      <c r="E28" s="151">
        <f>IF(A28&lt;=Rate_calculator!$B$22, Rate_calculator!$B$8*(1-L28), (Rate_calculator!$B$8*L28*(Rate_calculator!$B$92-1)))</f>
        <v>0</v>
      </c>
      <c r="F28" s="151">
        <f>B28+C28+D28+E28+Rate_calculator!$B$26</f>
        <v>114841.64897145839</v>
      </c>
      <c r="G28" s="1">
        <f>Rate_calculator!$B$26</f>
        <v>50</v>
      </c>
      <c r="H28" s="159"/>
      <c r="I28" s="159">
        <f>EXP(-Rate_calculator!$B$17*A28)</f>
        <v>0.42031536715014789</v>
      </c>
      <c r="J28" s="159">
        <f>EXP(-Rate_calculator!$B$18*A28)</f>
        <v>0.61906789560985231</v>
      </c>
      <c r="K28" s="159">
        <f>EXP(-Rate_calculator!$B$19*A28)</f>
        <v>0.99961883810121122</v>
      </c>
      <c r="L28" s="159">
        <f>EXP(-Rate_calculator!$B$20*A28)</f>
        <v>0.74713789134736575</v>
      </c>
      <c r="M28" s="159">
        <f t="shared" si="0"/>
        <v>0.19875252845970443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60">
        <f>A28+(Rate_calculator!$B$22+Rate_calculator!$B$23)/Rate_calculator!$B$24</f>
        <v>1.1000100000000004</v>
      </c>
      <c r="B29" s="151">
        <f>IF(A29&lt;=Rate_calculator!$B$22, Rate_calculator!$B$5*(1-I29), Rate_calculator!$B$5*I29*(Rate_calculator!$B$89-1))</f>
        <v>89188.976598724548</v>
      </c>
      <c r="C29" s="151">
        <f>IF(A29&lt;=Rate_calculator!$B$22, (Rate_calculator!$B$5+Rate_calculator!$B$6)*(1-J29)+Rate_calculator!$B$5*Rate_calculator!$B$18/Rate_calculator!$B$93*M29, (Rate_calculator!$B$5*Rate_calculator!$B$18*I29*(Rate_calculator!$B$89-1)/Rate_calculator!$B$93)+(Rate_calculator!$B$5*J29*(Rate_calculator!$B$90+Rate_calculator!$B$18/Rate_calculator!$B$93-Rate_calculator!$B$18*Rate_calculator!$B$90/Rate_calculator!$B$93-1))+(Rate_calculator!$B$6*J29*(Rate_calculator!$B$90-1)))</f>
        <v>25492.297570701441</v>
      </c>
      <c r="D29" s="151">
        <f>IF(A29&lt;=Rate_calculator!$B$22, Rate_calculator!$B$7*(1-K29), Rate_calculator!$B$7*K29*(Rate_calculator!$B$91-1))</f>
        <v>3970.4034095167094</v>
      </c>
      <c r="E29" s="151">
        <f>IF(A29&lt;=Rate_calculator!$B$22, Rate_calculator!$B$8*(1-L29), (Rate_calculator!$B$8*L29*(Rate_calculator!$B$92-1)))</f>
        <v>0</v>
      </c>
      <c r="F29" s="151">
        <f>B29+C29+D29+E29+Rate_calculator!$B$26</f>
        <v>118701.6775789427</v>
      </c>
      <c r="G29" s="1">
        <f>Rate_calculator!$B$26</f>
        <v>50</v>
      </c>
      <c r="H29" s="159"/>
      <c r="I29" s="159">
        <f>EXP(-Rate_calculator!$B$17*A29)</f>
        <v>0.40540682267516975</v>
      </c>
      <c r="J29" s="159">
        <f>EXP(-Rate_calculator!$B$18*A29)</f>
        <v>0.60682126715659923</v>
      </c>
      <c r="K29" s="159">
        <f>EXP(-Rate_calculator!$B$19*A29)</f>
        <v>0.99960295965904833</v>
      </c>
      <c r="L29" s="159">
        <f>EXP(-Rate_calculator!$B$20*A29)</f>
        <v>0.7381180811763991</v>
      </c>
      <c r="M29" s="159">
        <f t="shared" si="0"/>
        <v>0.20141444448142948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60">
        <f>A29+(Rate_calculator!$B$22+Rate_calculator!$B$23)/Rate_calculator!$B$24</f>
        <v>1.1440100000000004</v>
      </c>
      <c r="B30" s="151">
        <f>IF(A30&lt;=Rate_calculator!$B$22, Rate_calculator!$B$5*(1-I30), Rate_calculator!$B$5*I30*(Rate_calculator!$B$89-1))</f>
        <v>91345.937580412821</v>
      </c>
      <c r="C30" s="151">
        <f>IF(A30&lt;=Rate_calculator!$B$22, (Rate_calculator!$B$5+Rate_calculator!$B$6)*(1-J30)+Rate_calculator!$B$5*Rate_calculator!$B$18/Rate_calculator!$B$93*M30, (Rate_calculator!$B$5*Rate_calculator!$B$18*I30*(Rate_calculator!$B$89-1)/Rate_calculator!$B$93)+(Rate_calculator!$B$5*J30*(Rate_calculator!$B$90+Rate_calculator!$B$18/Rate_calculator!$B$93-Rate_calculator!$B$18*Rate_calculator!$B$90/Rate_calculator!$B$93-1))+(Rate_calculator!$B$6*J30*(Rate_calculator!$B$90-1)))</f>
        <v>26971.726693710218</v>
      </c>
      <c r="D30" s="151">
        <f>IF(A30&lt;=Rate_calculator!$B$22, Rate_calculator!$B$7*(1-K30), Rate_calculator!$B$7*K30*(Rate_calculator!$B$91-1))</f>
        <v>4129.1853089353572</v>
      </c>
      <c r="E30" s="151">
        <f>IF(A30&lt;=Rate_calculator!$B$22, Rate_calculator!$B$8*(1-L30), (Rate_calculator!$B$8*L30*(Rate_calculator!$B$92-1)))</f>
        <v>0</v>
      </c>
      <c r="F30" s="151">
        <f>B30+C30+D30+E30+Rate_calculator!$B$26</f>
        <v>122496.84958305839</v>
      </c>
      <c r="G30" s="1">
        <f>Rate_calculator!$B$26</f>
        <v>50</v>
      </c>
      <c r="H30" s="159"/>
      <c r="I30" s="159">
        <f>EXP(-Rate_calculator!$B$17*A30)</f>
        <v>0.39102708279724785</v>
      </c>
      <c r="J30" s="159">
        <f>EXP(-Rate_calculator!$B$18*A30)</f>
        <v>0.59481690600477721</v>
      </c>
      <c r="K30" s="159">
        <f>EXP(-Rate_calculator!$B$19*A30)</f>
        <v>0.99958708146910646</v>
      </c>
      <c r="L30" s="159">
        <f>EXP(-Rate_calculator!$B$20*A30)</f>
        <v>0.7292071625185822</v>
      </c>
      <c r="M30" s="159">
        <f t="shared" si="0"/>
        <v>0.20378982320752936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60">
        <f>A30+(Rate_calculator!$B$22+Rate_calculator!$B$23)/Rate_calculator!$B$24</f>
        <v>1.1880100000000005</v>
      </c>
      <c r="B31" s="151">
        <f>IF(A31&lt;=Rate_calculator!$B$22, Rate_calculator!$B$5*(1-I31), Rate_calculator!$B$5*I31*(Rate_calculator!$B$89-1))</f>
        <v>93426.391369551071</v>
      </c>
      <c r="C31" s="151">
        <f>IF(A31&lt;=Rate_calculator!$B$22, (Rate_calculator!$B$5+Rate_calculator!$B$6)*(1-J31)+Rate_calculator!$B$5*Rate_calculator!$B$18/Rate_calculator!$B$93*M31, (Rate_calculator!$B$5*Rate_calculator!$B$18*I31*(Rate_calculator!$B$89-1)/Rate_calculator!$B$93)+(Rate_calculator!$B$5*J31*(Rate_calculator!$B$90+Rate_calculator!$B$18/Rate_calculator!$B$93-Rate_calculator!$B$18*Rate_calculator!$B$90/Rate_calculator!$B$93-1))+(Rate_calculator!$B$6*J31*(Rate_calculator!$B$90-1)))</f>
        <v>28463.795179332927</v>
      </c>
      <c r="D31" s="151">
        <f>IF(A31&lt;=Rate_calculator!$B$22, Rate_calculator!$B$7*(1-K31), Rate_calculator!$B$7*K31*(Rate_calculator!$B$91-1))</f>
        <v>4287.9646861837537</v>
      </c>
      <c r="E31" s="151">
        <f>IF(A31&lt;=Rate_calculator!$B$22, Rate_calculator!$B$8*(1-L31), (Rate_calculator!$B$8*L31*(Rate_calculator!$B$92-1)))</f>
        <v>0</v>
      </c>
      <c r="F31" s="151">
        <f>B31+C31+D31+E31+Rate_calculator!$B$26</f>
        <v>126228.15123506775</v>
      </c>
      <c r="G31" s="1">
        <f>Rate_calculator!$B$26</f>
        <v>50</v>
      </c>
      <c r="H31" s="159"/>
      <c r="I31" s="159">
        <f>EXP(-Rate_calculator!$B$17*A31)</f>
        <v>0.37715739086965955</v>
      </c>
      <c r="J31" s="159">
        <f>EXP(-Rate_calculator!$B$18*A31)</f>
        <v>0.58305001953366076</v>
      </c>
      <c r="K31" s="159">
        <f>EXP(-Rate_calculator!$B$19*A31)</f>
        <v>0.99957120353138162</v>
      </c>
      <c r="L31" s="159">
        <f>EXP(-Rate_calculator!$B$20*A31)</f>
        <v>0.72040382078287468</v>
      </c>
      <c r="M31" s="159">
        <f t="shared" si="0"/>
        <v>0.20589262866400121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60">
        <f>A31+(Rate_calculator!$B$22+Rate_calculator!$B$23)/Rate_calculator!$B$24</f>
        <v>1.2320100000000005</v>
      </c>
      <c r="B32" s="151">
        <f>IF(A32&lt;=Rate_calculator!$B$22, Rate_calculator!$B$5*(1-I32), Rate_calculator!$B$5*I32*(Rate_calculator!$B$89-1))</f>
        <v>95433.051668687258</v>
      </c>
      <c r="C32" s="151">
        <f>IF(A32&lt;=Rate_calculator!$B$22, (Rate_calculator!$B$5+Rate_calculator!$B$6)*(1-J32)+Rate_calculator!$B$5*Rate_calculator!$B$18/Rate_calculator!$B$93*M32, (Rate_calculator!$B$5*Rate_calculator!$B$18*I32*(Rate_calculator!$B$89-1)/Rate_calculator!$B$93)+(Rate_calculator!$B$5*J32*(Rate_calculator!$B$90+Rate_calculator!$B$18/Rate_calculator!$B$93-Rate_calculator!$B$18*Rate_calculator!$B$90/Rate_calculator!$B$93-1))+(Rate_calculator!$B$6*J32*(Rate_calculator!$B$90-1)))</f>
        <v>29966.766590348088</v>
      </c>
      <c r="D32" s="151">
        <f>IF(A32&lt;=Rate_calculator!$B$22, Rate_calculator!$B$7*(1-K32), Rate_calculator!$B$7*K32*(Rate_calculator!$B$91-1))</f>
        <v>4446.7415413018689</v>
      </c>
      <c r="E32" s="151">
        <f>IF(A32&lt;=Rate_calculator!$B$22, Rate_calculator!$B$8*(1-L32), (Rate_calculator!$B$8*L32*(Rate_calculator!$B$92-1)))</f>
        <v>0</v>
      </c>
      <c r="F32" s="151">
        <f>B32+C32+D32+E32+Rate_calculator!$B$26</f>
        <v>129896.55980033723</v>
      </c>
      <c r="G32" s="1">
        <f>Rate_calculator!$B$26</f>
        <v>50</v>
      </c>
      <c r="H32" s="159"/>
      <c r="I32" s="159">
        <f>EXP(-Rate_calculator!$B$17*A32)</f>
        <v>0.36377965554208491</v>
      </c>
      <c r="J32" s="159">
        <f>EXP(-Rate_calculator!$B$18*A32)</f>
        <v>0.5715159099319076</v>
      </c>
      <c r="K32" s="159">
        <f>EXP(-Rate_calculator!$B$19*A32)</f>
        <v>0.99955532584586981</v>
      </c>
      <c r="L32" s="159">
        <f>EXP(-Rate_calculator!$B$20*A32)</f>
        <v>0.71170675724861532</v>
      </c>
      <c r="M32" s="159">
        <f t="shared" si="0"/>
        <v>0.20773625438982268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60">
        <f>A32+(Rate_calculator!$B$22+Rate_calculator!$B$23)/Rate_calculator!$B$24</f>
        <v>1.2760100000000005</v>
      </c>
      <c r="B33" s="151">
        <f>IF(A33&lt;=Rate_calculator!$B$22, Rate_calculator!$B$5*(1-I33), Rate_calculator!$B$5*I33*(Rate_calculator!$B$89-1))</f>
        <v>97368.535925608579</v>
      </c>
      <c r="C33" s="151">
        <f>IF(A33&lt;=Rate_calculator!$B$22, (Rate_calculator!$B$5+Rate_calculator!$B$6)*(1-J33)+Rate_calculator!$B$5*Rate_calculator!$B$18/Rate_calculator!$B$93*M33, (Rate_calculator!$B$5*Rate_calculator!$B$18*I33*(Rate_calculator!$B$89-1)/Rate_calculator!$B$93)+(Rate_calculator!$B$5*J33*(Rate_calculator!$B$90+Rate_calculator!$B$18/Rate_calculator!$B$93-Rate_calculator!$B$18*Rate_calculator!$B$90/Rate_calculator!$B$93-1))+(Rate_calculator!$B$6*J33*(Rate_calculator!$B$90-1)))</f>
        <v>31478.991562859112</v>
      </c>
      <c r="D33" s="151">
        <f>IF(A33&lt;=Rate_calculator!$B$22, Rate_calculator!$B$7*(1-K33), Rate_calculator!$B$7*K33*(Rate_calculator!$B$91-1))</f>
        <v>4605.5158743296688</v>
      </c>
      <c r="E33" s="151">
        <f>IF(A33&lt;=Rate_calculator!$B$22, Rate_calculator!$B$8*(1-L33), (Rate_calculator!$B$8*L33*(Rate_calculator!$B$92-1)))</f>
        <v>0</v>
      </c>
      <c r="F33" s="151">
        <f>B33+C33+D33+E33+Rate_calculator!$B$26</f>
        <v>133503.04336279735</v>
      </c>
      <c r="G33" s="1">
        <f>Rate_calculator!$B$26</f>
        <v>50</v>
      </c>
      <c r="H33" s="159"/>
      <c r="I33" s="159">
        <f>EXP(-Rate_calculator!$B$17*A33)</f>
        <v>0.35087642716260953</v>
      </c>
      <c r="J33" s="159">
        <f>EXP(-Rate_calculator!$B$18*A33)</f>
        <v>0.56020997232200465</v>
      </c>
      <c r="K33" s="159">
        <f>EXP(-Rate_calculator!$B$19*A33)</f>
        <v>0.99953944841256703</v>
      </c>
      <c r="L33" s="159">
        <f>EXP(-Rate_calculator!$B$20*A33)</f>
        <v>0.70311468887392747</v>
      </c>
      <c r="M33" s="159">
        <f t="shared" si="0"/>
        <v>0.20933354515939512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60">
        <f>A33+(Rate_calculator!$B$22+Rate_calculator!$B$23)/Rate_calculator!$B$24</f>
        <v>1.3200100000000006</v>
      </c>
      <c r="B34" s="151">
        <f>IF(A34&lt;=Rate_calculator!$B$22, Rate_calculator!$B$5*(1-I34), Rate_calculator!$B$5*I34*(Rate_calculator!$B$89-1))</f>
        <v>99235.368747488203</v>
      </c>
      <c r="C34" s="151">
        <f>IF(A34&lt;=Rate_calculator!$B$22, (Rate_calculator!$B$5+Rate_calculator!$B$6)*(1-J34)+Rate_calculator!$B$5*Rate_calculator!$B$18/Rate_calculator!$B$93*M34, (Rate_calculator!$B$5*Rate_calculator!$B$18*I34*(Rate_calculator!$B$89-1)/Rate_calculator!$B$93)+(Rate_calculator!$B$5*J34*(Rate_calculator!$B$90+Rate_calculator!$B$18/Rate_calculator!$B$93-Rate_calculator!$B$18*Rate_calculator!$B$90/Rate_calculator!$B$93-1))+(Rate_calculator!$B$6*J34*(Rate_calculator!$B$90-1)))</f>
        <v>32998.904213716392</v>
      </c>
      <c r="D34" s="151">
        <f>IF(A34&lt;=Rate_calculator!$B$22, Rate_calculator!$B$7*(1-K34), Rate_calculator!$B$7*K34*(Rate_calculator!$B$91-1))</f>
        <v>4764.2876853060125</v>
      </c>
      <c r="E34" s="151">
        <f>IF(A34&lt;=Rate_calculator!$B$22, Rate_calculator!$B$8*(1-L34), (Rate_calculator!$B$8*L34*(Rate_calculator!$B$92-1)))</f>
        <v>0</v>
      </c>
      <c r="F34" s="151">
        <f>B34+C34+D34+E34+Rate_calculator!$B$26</f>
        <v>137048.5606465106</v>
      </c>
      <c r="G34" s="1">
        <f>Rate_calculator!$B$26</f>
        <v>50</v>
      </c>
      <c r="H34" s="159"/>
      <c r="I34" s="159">
        <f>EXP(-Rate_calculator!$B$17*A34)</f>
        <v>0.33843087501674535</v>
      </c>
      <c r="J34" s="159">
        <f>EXP(-Rate_calculator!$B$18*A34)</f>
        <v>0.54912769292181662</v>
      </c>
      <c r="K34" s="159">
        <f>EXP(-Rate_calculator!$B$19*A34)</f>
        <v>0.9995235712314694</v>
      </c>
      <c r="L34" s="159">
        <f>EXP(-Rate_calculator!$B$20*A34)</f>
        <v>0.69462634810643642</v>
      </c>
      <c r="M34" s="159">
        <f t="shared" si="0"/>
        <v>0.21069681790507128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60">
        <f>A34+(Rate_calculator!$B$22+Rate_calculator!$B$23)/Rate_calculator!$B$24</f>
        <v>1.3640100000000006</v>
      </c>
      <c r="B35" s="151">
        <f>IF(A35&lt;=Rate_calculator!$B$22, Rate_calculator!$B$5*(1-I35), Rate_calculator!$B$5*I35*(Rate_calculator!$B$89-1))</f>
        <v>101035.98519393276</v>
      </c>
      <c r="C35" s="151">
        <f>IF(A35&lt;=Rate_calculator!$B$22, (Rate_calculator!$B$5+Rate_calculator!$B$6)*(1-J35)+Rate_calculator!$B$5*Rate_calculator!$B$18/Rate_calculator!$B$93*M35, (Rate_calculator!$B$5*Rate_calculator!$B$18*I35*(Rate_calculator!$B$89-1)/Rate_calculator!$B$93)+(Rate_calculator!$B$5*J35*(Rate_calculator!$B$90+Rate_calculator!$B$18/Rate_calculator!$B$93-Rate_calculator!$B$18*Rate_calculator!$B$90/Rate_calculator!$B$93-1))+(Rate_calculator!$B$6*J35*(Rate_calculator!$B$90-1)))</f>
        <v>34525.018685340008</v>
      </c>
      <c r="D35" s="151">
        <f>IF(A35&lt;=Rate_calculator!$B$22, Rate_calculator!$B$7*(1-K35), Rate_calculator!$B$7*K35*(Rate_calculator!$B$91-1))</f>
        <v>4923.0569742730877</v>
      </c>
      <c r="E35" s="151">
        <f>IF(A35&lt;=Rate_calculator!$B$22, Rate_calculator!$B$8*(1-L35), (Rate_calculator!$B$8*L35*(Rate_calculator!$B$92-1)))</f>
        <v>0</v>
      </c>
      <c r="F35" s="151">
        <f>B35+C35+D35+E35+Rate_calculator!$B$26</f>
        <v>140534.06085354587</v>
      </c>
      <c r="G35" s="1">
        <f>Rate_calculator!$B$26</f>
        <v>50</v>
      </c>
      <c r="H35" s="159"/>
      <c r="I35" s="159">
        <f>EXP(-Rate_calculator!$B$17*A35)</f>
        <v>0.32642676537378162</v>
      </c>
      <c r="J35" s="159">
        <f>EXP(-Rate_calculator!$B$18*A35)</f>
        <v>0.53826464724250433</v>
      </c>
      <c r="K35" s="159">
        <f>EXP(-Rate_calculator!$B$19*A35)</f>
        <v>0.99950769430257269</v>
      </c>
      <c r="L35" s="159">
        <f>EXP(-Rate_calculator!$B$20*A35)</f>
        <v>0.68624048269627369</v>
      </c>
      <c r="M35" s="159">
        <f t="shared" si="0"/>
        <v>0.21183788186872271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60">
        <f>A35+(Rate_calculator!$B$22+Rate_calculator!$B$23)/Rate_calculator!$B$24</f>
        <v>1.4080100000000006</v>
      </c>
      <c r="B36" s="151">
        <f>IF(A36&lt;=Rate_calculator!$B$22, Rate_calculator!$B$5*(1-I36), Rate_calculator!$B$5*I36*(Rate_calculator!$B$89-1))</f>
        <v>102772.73395322562</v>
      </c>
      <c r="C36" s="151">
        <f>IF(A36&lt;=Rate_calculator!$B$22, (Rate_calculator!$B$5+Rate_calculator!$B$6)*(1-J36)+Rate_calculator!$B$5*Rate_calculator!$B$18/Rate_calculator!$B$93*M36, (Rate_calculator!$B$5*Rate_calculator!$B$18*I36*(Rate_calculator!$B$89-1)/Rate_calculator!$B$93)+(Rate_calculator!$B$5*J36*(Rate_calculator!$B$90+Rate_calculator!$B$18/Rate_calculator!$B$93-Rate_calculator!$B$18*Rate_calculator!$B$90/Rate_calculator!$B$93-1))+(Rate_calculator!$B$6*J36*(Rate_calculator!$B$90-1)))</f>
        <v>36055.925822872217</v>
      </c>
      <c r="D36" s="151">
        <f>IF(A36&lt;=Rate_calculator!$B$22, Rate_calculator!$B$7*(1-K36), Rate_calculator!$B$7*K36*(Rate_calculator!$B$91-1))</f>
        <v>5081.8237412686431</v>
      </c>
      <c r="E36" s="151">
        <f>IF(A36&lt;=Rate_calculator!$B$22, Rate_calculator!$B$8*(1-L36), (Rate_calculator!$B$8*L36*(Rate_calculator!$B$92-1)))</f>
        <v>0</v>
      </c>
      <c r="F36" s="151">
        <f>B36+C36+D36+E36+Rate_calculator!$B$26</f>
        <v>143960.48351736646</v>
      </c>
      <c r="G36" s="1">
        <f>Rate_calculator!$B$26</f>
        <v>50</v>
      </c>
      <c r="H36" s="159"/>
      <c r="I36" s="159">
        <f>EXP(-Rate_calculator!$B$17*A36)</f>
        <v>0.31484844031182924</v>
      </c>
      <c r="J36" s="159">
        <f>EXP(-Rate_calculator!$B$18*A36)</f>
        <v>0.52761649832209145</v>
      </c>
      <c r="K36" s="159">
        <f>EXP(-Rate_calculator!$B$19*A36)</f>
        <v>0.99949181762587314</v>
      </c>
      <c r="L36" s="159">
        <f>EXP(-Rate_calculator!$B$20*A36)</f>
        <v>0.67795585551133675</v>
      </c>
      <c r="M36" s="159">
        <f t="shared" si="0"/>
        <v>0.21276805801026222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60">
        <f>A36+(Rate_calculator!$B$22+Rate_calculator!$B$23)/Rate_calculator!$B$24</f>
        <v>1.4520100000000007</v>
      </c>
      <c r="B37" s="151">
        <f>IF(A37&lt;=Rate_calculator!$B$22, Rate_calculator!$B$5*(1-I37), Rate_calculator!$B$5*I37*(Rate_calculator!$B$89-1))</f>
        <v>104447.88040590918</v>
      </c>
      <c r="C37" s="151">
        <f>IF(A37&lt;=Rate_calculator!$B$22, (Rate_calculator!$B$5+Rate_calculator!$B$6)*(1-J37)+Rate_calculator!$B$5*Rate_calculator!$B$18/Rate_calculator!$B$93*M37, (Rate_calculator!$B$5*Rate_calculator!$B$18*I37*(Rate_calculator!$B$89-1)/Rate_calculator!$B$93)+(Rate_calculator!$B$5*J37*(Rate_calculator!$B$90+Rate_calculator!$B$18/Rate_calculator!$B$93-Rate_calculator!$B$18*Rate_calculator!$B$90/Rate_calculator!$B$93-1))+(Rate_calculator!$B$6*J37*(Rate_calculator!$B$90-1)))</f>
        <v>37590.289978772453</v>
      </c>
      <c r="D37" s="151">
        <f>IF(A37&lt;=Rate_calculator!$B$22, Rate_calculator!$B$7*(1-K37), Rate_calculator!$B$7*K37*(Rate_calculator!$B$91-1))</f>
        <v>5240.5879863348655</v>
      </c>
      <c r="E37" s="151">
        <f>IF(A37&lt;=Rate_calculator!$B$22, Rate_calculator!$B$8*(1-L37), (Rate_calculator!$B$8*L37*(Rate_calculator!$B$92-1)))</f>
        <v>0</v>
      </c>
      <c r="F37" s="151">
        <f>B37+C37+D37+E37+Rate_calculator!$B$26</f>
        <v>147328.75837101651</v>
      </c>
      <c r="G37" s="1">
        <f>Rate_calculator!$B$26</f>
        <v>50</v>
      </c>
      <c r="H37" s="159"/>
      <c r="I37" s="159">
        <f>EXP(-Rate_calculator!$B$17*A37)</f>
        <v>0.30368079729393876</v>
      </c>
      <c r="J37" s="159">
        <f>EXP(-Rate_calculator!$B$18*A37)</f>
        <v>0.51717899499397635</v>
      </c>
      <c r="K37" s="159">
        <f>EXP(-Rate_calculator!$B$19*A37)</f>
        <v>0.99947594120136651</v>
      </c>
      <c r="L37" s="159">
        <f>EXP(-Rate_calculator!$B$20*A37)</f>
        <v>0.66977124435478053</v>
      </c>
      <c r="M37" s="159">
        <f t="shared" si="0"/>
        <v>0.21349819770003758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60">
        <f>A37+(Rate_calculator!$B$22+Rate_calculator!$B$23)/Rate_calculator!$B$24</f>
        <v>1.4960100000000007</v>
      </c>
      <c r="B38" s="151">
        <f>IF(A38&lt;=Rate_calculator!$B$22, Rate_calculator!$B$5*(1-I38), Rate_calculator!$B$5*I38*(Rate_calculator!$B$89-1))</f>
        <v>106063.60957970221</v>
      </c>
      <c r="C38" s="151">
        <f>IF(A38&lt;=Rate_calculator!$B$22, (Rate_calculator!$B$5+Rate_calculator!$B$6)*(1-J38)+Rate_calculator!$B$5*Rate_calculator!$B$18/Rate_calculator!$B$93*M38, (Rate_calculator!$B$5*Rate_calculator!$B$18*I38*(Rate_calculator!$B$89-1)/Rate_calculator!$B$93)+(Rate_calculator!$B$5*J38*(Rate_calculator!$B$90+Rate_calculator!$B$18/Rate_calculator!$B$93-Rate_calculator!$B$18*Rate_calculator!$B$90/Rate_calculator!$B$93-1))+(Rate_calculator!$B$6*J38*(Rate_calculator!$B$90-1)))</f>
        <v>39126.845940145438</v>
      </c>
      <c r="D38" s="151">
        <f>IF(A38&lt;=Rate_calculator!$B$22, Rate_calculator!$B$7*(1-K38), Rate_calculator!$B$7*K38*(Rate_calculator!$B$91-1))</f>
        <v>5399.3497095117245</v>
      </c>
      <c r="E38" s="151">
        <f>IF(A38&lt;=Rate_calculator!$B$22, Rate_calculator!$B$8*(1-L38), (Rate_calculator!$B$8*L38*(Rate_calculator!$B$92-1)))</f>
        <v>0</v>
      </c>
      <c r="F38" s="151">
        <f>B38+C38+D38+E38+Rate_calculator!$B$26</f>
        <v>150639.80522935939</v>
      </c>
      <c r="G38" s="1">
        <f>Rate_calculator!$B$26</f>
        <v>50</v>
      </c>
      <c r="H38" s="159"/>
      <c r="I38" s="159">
        <f>EXP(-Rate_calculator!$B$17*A38)</f>
        <v>0.29290926946865187</v>
      </c>
      <c r="J38" s="159">
        <f>EXP(-Rate_calculator!$B$18*A38)</f>
        <v>0.50694797018969584</v>
      </c>
      <c r="K38" s="159">
        <f>EXP(-Rate_calculator!$B$19*A38)</f>
        <v>0.99946006502904883</v>
      </c>
      <c r="L38" s="159">
        <f>EXP(-Rate_calculator!$B$20*A38)</f>
        <v>0.66168544178471189</v>
      </c>
      <c r="M38" s="159">
        <f t="shared" si="0"/>
        <v>0.21403870072104397</v>
      </c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60">
        <f>A38+(Rate_calculator!$B$22+Rate_calculator!$B$23)/Rate_calculator!$B$24</f>
        <v>1.5400100000000008</v>
      </c>
      <c r="B39" s="151">
        <f>IF(A39&lt;=Rate_calculator!$B$22, Rate_calculator!$B$5*(1-I39), Rate_calculator!$B$5*I39*(Rate_calculator!$B$89-1))</f>
        <v>107622.02899960657</v>
      </c>
      <c r="C39" s="151">
        <f>IF(A39&lt;=Rate_calculator!$B$22, (Rate_calculator!$B$5+Rate_calculator!$B$6)*(1-J39)+Rate_calculator!$B$5*Rate_calculator!$B$18/Rate_calculator!$B$93*M39, (Rate_calculator!$B$5*Rate_calculator!$B$18*I39*(Rate_calculator!$B$89-1)/Rate_calculator!$B$93)+(Rate_calculator!$B$5*J39*(Rate_calculator!$B$90+Rate_calculator!$B$18/Rate_calculator!$B$93-Rate_calculator!$B$18*Rate_calculator!$B$90/Rate_calculator!$B$93-1))+(Rate_calculator!$B$6*J39*(Rate_calculator!$B$90-1)))</f>
        <v>40664.395974262086</v>
      </c>
      <c r="D39" s="151">
        <f>IF(A39&lt;=Rate_calculator!$B$22, Rate_calculator!$B$7*(1-K39), Rate_calculator!$B$7*K39*(Rate_calculator!$B$91-1))</f>
        <v>5558.1089108369679</v>
      </c>
      <c r="E39" s="151">
        <f>IF(A39&lt;=Rate_calculator!$B$22, Rate_calculator!$B$8*(1-L39), (Rate_calculator!$B$8*L39*(Rate_calculator!$B$92-1)))</f>
        <v>0</v>
      </c>
      <c r="F39" s="151">
        <f>B39+C39+D39+E39+Rate_calculator!$B$26</f>
        <v>153894.53388470563</v>
      </c>
      <c r="G39" s="1">
        <f>Rate_calculator!$B$26</f>
        <v>50</v>
      </c>
      <c r="H39" s="159"/>
      <c r="I39" s="159">
        <f>EXP(-Rate_calculator!$B$17*A39)</f>
        <v>0.28251980666928961</v>
      </c>
      <c r="J39" s="159">
        <f>EXP(-Rate_calculator!$B$18*A39)</f>
        <v>0.49691933927526599</v>
      </c>
      <c r="K39" s="159">
        <f>EXP(-Rate_calculator!$B$19*A39)</f>
        <v>0.9994441891089163</v>
      </c>
      <c r="L39" s="159">
        <f>EXP(-Rate_calculator!$B$20*A39)</f>
        <v>0.65369725493606035</v>
      </c>
      <c r="M39" s="159">
        <f t="shared" si="0"/>
        <v>0.21439953260597638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60">
        <f>A39+(Rate_calculator!$B$22+Rate_calculator!$B$23)/Rate_calculator!$B$24</f>
        <v>1.5840100000000008</v>
      </c>
      <c r="B40" s="151">
        <f>IF(A40&lt;=Rate_calculator!$B$22, Rate_calculator!$B$5*(1-I40), Rate_calculator!$B$5*I40*(Rate_calculator!$B$89-1))</f>
        <v>109125.17143692079</v>
      </c>
      <c r="C40" s="151">
        <f>IF(A40&lt;=Rate_calculator!$B$22, (Rate_calculator!$B$5+Rate_calculator!$B$6)*(1-J40)+Rate_calculator!$B$5*Rate_calculator!$B$18/Rate_calculator!$B$93*M40, (Rate_calculator!$B$5*Rate_calculator!$B$18*I40*(Rate_calculator!$B$89-1)/Rate_calculator!$B$93)+(Rate_calculator!$B$5*J40*(Rate_calculator!$B$90+Rate_calculator!$B$18/Rate_calculator!$B$93-Rate_calculator!$B$18*Rate_calculator!$B$90/Rate_calculator!$B$93-1))+(Rate_calculator!$B$6*J40*(Rate_calculator!$B$90-1)))</f>
        <v>42201.806987900593</v>
      </c>
      <c r="D40" s="151">
        <f>IF(A40&lt;=Rate_calculator!$B$22, Rate_calculator!$B$7*(1-K40), Rate_calculator!$B$7*K40*(Rate_calculator!$B$91-1))</f>
        <v>5716.8655903527824</v>
      </c>
      <c r="E40" s="151">
        <f>IF(A40&lt;=Rate_calculator!$B$22, Rate_calculator!$B$8*(1-L40), (Rate_calculator!$B$8*L40*(Rate_calculator!$B$92-1)))</f>
        <v>0</v>
      </c>
      <c r="F40" s="151">
        <f>B40+C40+D40+E40+Rate_calculator!$B$26</f>
        <v>157093.84401517417</v>
      </c>
      <c r="G40" s="1">
        <f>Rate_calculator!$B$26</f>
        <v>50</v>
      </c>
      <c r="H40" s="159"/>
      <c r="I40" s="159">
        <f>EXP(-Rate_calculator!$B$17*A40)</f>
        <v>0.27249885708719468</v>
      </c>
      <c r="J40" s="159">
        <f>EXP(-Rate_calculator!$B$18*A40)</f>
        <v>0.48708909842043174</v>
      </c>
      <c r="K40" s="159">
        <f>EXP(-Rate_calculator!$B$19*A40)</f>
        <v>0.99942831344096472</v>
      </c>
      <c r="L40" s="159">
        <f>EXP(-Rate_calculator!$B$20*A40)</f>
        <v>0.6458055053445998</v>
      </c>
      <c r="M40" s="159">
        <f t="shared" si="0"/>
        <v>0.21459024133323706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60">
        <f>A40+(Rate_calculator!$B$22+Rate_calculator!$B$23)/Rate_calculator!$B$24</f>
        <v>1.6280100000000008</v>
      </c>
      <c r="B41" s="151">
        <f>IF(A41&lt;=Rate_calculator!$B$22, Rate_calculator!$B$5*(1-I41), Rate_calculator!$B$5*I41*(Rate_calculator!$B$89-1))</f>
        <v>110574.99756074673</v>
      </c>
      <c r="C41" s="151">
        <f>IF(A41&lt;=Rate_calculator!$B$22, (Rate_calculator!$B$5+Rate_calculator!$B$6)*(1-J41)+Rate_calculator!$B$5*Rate_calculator!$B$18/Rate_calculator!$B$93*M41, (Rate_calculator!$B$5*Rate_calculator!$B$18*I41*(Rate_calculator!$B$89-1)/Rate_calculator!$B$93)+(Rate_calculator!$B$5*J41*(Rate_calculator!$B$90+Rate_calculator!$B$18/Rate_calculator!$B$93-Rate_calculator!$B$18*Rate_calculator!$B$90/Rate_calculator!$B$93-1))+(Rate_calculator!$B$6*J41*(Rate_calculator!$B$90-1)))</f>
        <v>43738.007796290047</v>
      </c>
      <c r="D41" s="151">
        <f>IF(A41&lt;=Rate_calculator!$B$22, Rate_calculator!$B$7*(1-K41), Rate_calculator!$B$7*K41*(Rate_calculator!$B$91-1))</f>
        <v>5875.6197480991368</v>
      </c>
      <c r="E41" s="151">
        <f>IF(A41&lt;=Rate_calculator!$B$22, Rate_calculator!$B$8*(1-L41), (Rate_calculator!$B$8*L41*(Rate_calculator!$B$92-1)))</f>
        <v>0</v>
      </c>
      <c r="F41" s="151">
        <f>B41+C41+D41+E41+Rate_calculator!$B$26</f>
        <v>160238.6251051359</v>
      </c>
      <c r="G41" s="1">
        <f>Rate_calculator!$B$26</f>
        <v>50</v>
      </c>
      <c r="H41" s="159"/>
      <c r="I41" s="159">
        <f>EXP(-Rate_calculator!$B$17*A41)</f>
        <v>0.2628333495950218</v>
      </c>
      <c r="J41" s="159">
        <f>EXP(-Rate_calculator!$B$18*A41)</f>
        <v>0.47745332300017895</v>
      </c>
      <c r="K41" s="159">
        <f>EXP(-Rate_calculator!$B$19*A41)</f>
        <v>0.99941243802519009</v>
      </c>
      <c r="L41" s="159">
        <f>EXP(-Rate_calculator!$B$20*A41)</f>
        <v>0.63800902877309473</v>
      </c>
      <c r="M41" s="159">
        <f t="shared" si="0"/>
        <v>0.21461997340515715</v>
      </c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60">
        <f>A41+(Rate_calculator!$B$22+Rate_calculator!$B$23)/Rate_calculator!$B$24</f>
        <v>1.6720100000000009</v>
      </c>
      <c r="B42" s="151">
        <f>IF(A42&lt;=Rate_calculator!$B$22, Rate_calculator!$B$5*(1-I42), Rate_calculator!$B$5*I42*(Rate_calculator!$B$89-1))</f>
        <v>111973.39849544718</v>
      </c>
      <c r="C42" s="151">
        <f>IF(A42&lt;=Rate_calculator!$B$22, (Rate_calculator!$B$5+Rate_calculator!$B$6)*(1-J42)+Rate_calculator!$B$5*Rate_calculator!$B$18/Rate_calculator!$B$93*M42, (Rate_calculator!$B$5*Rate_calculator!$B$18*I42*(Rate_calculator!$B$89-1)/Rate_calculator!$B$93)+(Rate_calculator!$B$5*J42*(Rate_calculator!$B$90+Rate_calculator!$B$18/Rate_calculator!$B$93-Rate_calculator!$B$18*Rate_calculator!$B$90/Rate_calculator!$B$93-1))+(Rate_calculator!$B$6*J42*(Rate_calculator!$B$90-1)))</f>
        <v>45271.986497595724</v>
      </c>
      <c r="D42" s="151">
        <f>IF(A42&lt;=Rate_calculator!$B$22, Rate_calculator!$B$7*(1-K42), Rate_calculator!$B$7*K42*(Rate_calculator!$B$91-1))</f>
        <v>6034.3713841148892</v>
      </c>
      <c r="E42" s="151">
        <f>IF(A42&lt;=Rate_calculator!$B$22, Rate_calculator!$B$8*(1-L42), (Rate_calculator!$B$8*L42*(Rate_calculator!$B$92-1)))</f>
        <v>0</v>
      </c>
      <c r="F42" s="151">
        <f>B42+C42+D42+E42+Rate_calculator!$B$26</f>
        <v>163329.75637715781</v>
      </c>
      <c r="G42" s="1">
        <f>Rate_calculator!$B$26</f>
        <v>50</v>
      </c>
      <c r="H42" s="159"/>
      <c r="I42" s="159">
        <f>EXP(-Rate_calculator!$B$17*A42)</f>
        <v>0.25351067669701877</v>
      </c>
      <c r="J42" s="159">
        <f>EXP(-Rate_calculator!$B$18*A42)</f>
        <v>0.46800816602786643</v>
      </c>
      <c r="K42" s="159">
        <f>EXP(-Rate_calculator!$B$19*A42)</f>
        <v>0.99939656286158851</v>
      </c>
      <c r="L42" s="159">
        <f>EXP(-Rate_calculator!$B$20*A42)</f>
        <v>0.63030667503954474</v>
      </c>
      <c r="M42" s="159">
        <f t="shared" si="0"/>
        <v>0.21449748933084767</v>
      </c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60">
        <f>A42+(Rate_calculator!$B$22+Rate_calculator!$B$23)/Rate_calculator!$B$24</f>
        <v>1.7160100000000009</v>
      </c>
      <c r="B43" s="151">
        <f>IF(A43&lt;=Rate_calculator!$B$22, Rate_calculator!$B$5*(1-I43), Rate_calculator!$B$5*I43*(Rate_calculator!$B$89-1))</f>
        <v>113322.19828739096</v>
      </c>
      <c r="C43" s="151">
        <f>IF(A43&lt;=Rate_calculator!$B$22, (Rate_calculator!$B$5+Rate_calculator!$B$6)*(1-J43)+Rate_calculator!$B$5*Rate_calculator!$B$18/Rate_calculator!$B$93*M43, (Rate_calculator!$B$5*Rate_calculator!$B$18*I43*(Rate_calculator!$B$89-1)/Rate_calculator!$B$93)+(Rate_calculator!$B$5*J43*(Rate_calculator!$B$90+Rate_calculator!$B$18/Rate_calculator!$B$93-Rate_calculator!$B$18*Rate_calculator!$B$90/Rate_calculator!$B$93-1))+(Rate_calculator!$B$6*J43*(Rate_calculator!$B$90-1)))</f>
        <v>46802.787949029582</v>
      </c>
      <c r="D43" s="151">
        <f>IF(A43&lt;=Rate_calculator!$B$22, Rate_calculator!$B$7*(1-K43), Rate_calculator!$B$7*K43*(Rate_calculator!$B$91-1))</f>
        <v>6193.1204984422284</v>
      </c>
      <c r="E43" s="151">
        <f>IF(A43&lt;=Rate_calculator!$B$22, Rate_calculator!$B$8*(1-L43), (Rate_calculator!$B$8*L43*(Rate_calculator!$B$92-1)))</f>
        <v>0</v>
      </c>
      <c r="F43" s="151">
        <f>B43+C43+D43+E43+Rate_calculator!$B$26</f>
        <v>166368.10673486278</v>
      </c>
      <c r="G43" s="1">
        <f>Rate_calculator!$B$26</f>
        <v>50</v>
      </c>
      <c r="H43" s="159"/>
      <c r="I43" s="159">
        <f>EXP(-Rate_calculator!$B$17*A43)</f>
        <v>0.24451867808406022</v>
      </c>
      <c r="J43" s="159">
        <f>EXP(-Rate_calculator!$B$18*A43)</f>
        <v>0.45874985661935563</v>
      </c>
      <c r="K43" s="159">
        <f>EXP(-Rate_calculator!$B$19*A43)</f>
        <v>0.99938068795015578</v>
      </c>
      <c r="L43" s="159">
        <f>EXP(-Rate_calculator!$B$20*A43)</f>
        <v>0.6226973078475031</v>
      </c>
      <c r="M43" s="159">
        <f t="shared" si="0"/>
        <v>0.21423117853529541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60">
        <f>A43+(Rate_calculator!$B$22+Rate_calculator!$B$23)/Rate_calculator!$B$24</f>
        <v>1.760010000000001</v>
      </c>
      <c r="B44" s="151">
        <f>IF(A44&lt;=Rate_calculator!$B$22, Rate_calculator!$B$5*(1-I44), Rate_calculator!$B$5*I44*(Rate_calculator!$B$89-1))</f>
        <v>114623.15628420275</v>
      </c>
      <c r="C44" s="151">
        <f>IF(A44&lt;=Rate_calculator!$B$22, (Rate_calculator!$B$5+Rate_calculator!$B$6)*(1-J44)+Rate_calculator!$B$5*Rate_calculator!$B$18/Rate_calculator!$B$93*M44, (Rate_calculator!$B$5*Rate_calculator!$B$18*I44*(Rate_calculator!$B$89-1)/Rate_calculator!$B$93)+(Rate_calculator!$B$5*J44*(Rate_calculator!$B$90+Rate_calculator!$B$18/Rate_calculator!$B$93-Rate_calculator!$B$18*Rate_calculator!$B$90/Rate_calculator!$B$93-1))+(Rate_calculator!$B$6*J44*(Rate_calculator!$B$90-1)))</f>
        <v>48329.511340814111</v>
      </c>
      <c r="D44" s="151">
        <f>IF(A44&lt;=Rate_calculator!$B$22, Rate_calculator!$B$7*(1-K44), Rate_calculator!$B$7*K44*(Rate_calculator!$B$91-1))</f>
        <v>6351.8670911177915</v>
      </c>
      <c r="E44" s="151">
        <f>IF(A44&lt;=Rate_calculator!$B$22, Rate_calculator!$B$8*(1-L44), (Rate_calculator!$B$8*L44*(Rate_calculator!$B$92-1)))</f>
        <v>0</v>
      </c>
      <c r="F44" s="151">
        <f>B44+C44+D44+E44+Rate_calculator!$B$26</f>
        <v>169354.53471613466</v>
      </c>
      <c r="G44" s="1">
        <f>Rate_calculator!$B$26</f>
        <v>50</v>
      </c>
      <c r="H44" s="159"/>
      <c r="I44" s="159">
        <f>EXP(-Rate_calculator!$B$17*A44)</f>
        <v>0.2358456247719817</v>
      </c>
      <c r="J44" s="159">
        <f>EXP(-Rate_calculator!$B$18*A44)</f>
        <v>0.44967469848752278</v>
      </c>
      <c r="K44" s="159">
        <f>EXP(-Rate_calculator!$B$19*A44)</f>
        <v>0.99936481329088822</v>
      </c>
      <c r="L44" s="159">
        <f>EXP(-Rate_calculator!$B$20*A44)</f>
        <v>0.61517980461844368</v>
      </c>
      <c r="M44" s="159">
        <f t="shared" si="0"/>
        <v>0.21382907371554108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60">
        <f>A44+(Rate_calculator!$B$22+Rate_calculator!$B$23)/Rate_calculator!$B$24</f>
        <v>1.804010000000001</v>
      </c>
      <c r="B45" s="151">
        <f>IF(A45&lt;=Rate_calculator!$B$22, Rate_calculator!$B$5*(1-I45), Rate_calculator!$B$5*I45*(Rate_calculator!$B$89-1))</f>
        <v>115877.96942962102</v>
      </c>
      <c r="C45" s="151">
        <f>IF(A45&lt;=Rate_calculator!$B$22, (Rate_calculator!$B$5+Rate_calculator!$B$6)*(1-J45)+Rate_calculator!$B$5*Rate_calculator!$B$18/Rate_calculator!$B$93*M45, (Rate_calculator!$B$5*Rate_calculator!$B$18*I45*(Rate_calculator!$B$89-1)/Rate_calculator!$B$93)+(Rate_calculator!$B$5*J45*(Rate_calculator!$B$90+Rate_calculator!$B$18/Rate_calculator!$B$93-Rate_calculator!$B$18*Rate_calculator!$B$90/Rate_calculator!$B$93-1))+(Rate_calculator!$B$6*J45*(Rate_calculator!$B$90-1)))</f>
        <v>49851.307864363604</v>
      </c>
      <c r="D45" s="151">
        <f>IF(A45&lt;=Rate_calculator!$B$22, Rate_calculator!$B$7*(1-K45), Rate_calculator!$B$7*K45*(Rate_calculator!$B$91-1))</f>
        <v>6510.6111621848759</v>
      </c>
      <c r="E45" s="151">
        <f>IF(A45&lt;=Rate_calculator!$B$22, Rate_calculator!$B$8*(1-L45), (Rate_calculator!$B$8*L45*(Rate_calculator!$B$92-1)))</f>
        <v>0</v>
      </c>
      <c r="F45" s="151">
        <f>B45+C45+D45+E45+Rate_calculator!$B$26</f>
        <v>172289.88845616952</v>
      </c>
      <c r="G45" s="1">
        <f>Rate_calculator!$B$26</f>
        <v>50</v>
      </c>
      <c r="H45" s="159"/>
      <c r="I45" s="159">
        <f>EXP(-Rate_calculator!$B$17*A45)</f>
        <v>0.22748020380252654</v>
      </c>
      <c r="J45" s="159">
        <f>EXP(-Rate_calculator!$B$18*A45)</f>
        <v>0.44077906846655346</v>
      </c>
      <c r="K45" s="159">
        <f>EXP(-Rate_calculator!$B$19*A45)</f>
        <v>0.99934893888378151</v>
      </c>
      <c r="L45" s="159">
        <f>EXP(-Rate_calculator!$B$20*A45)</f>
        <v>0.60775305632615173</v>
      </c>
      <c r="M45" s="159">
        <f t="shared" si="0"/>
        <v>0.21329886466402692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60">
        <f>A45+(Rate_calculator!$B$22+Rate_calculator!$B$23)/Rate_calculator!$B$24</f>
        <v>1.848010000000001</v>
      </c>
      <c r="B46" s="151">
        <f>IF(A46&lt;=Rate_calculator!$B$22, Rate_calculator!$B$5*(1-I46), Rate_calculator!$B$5*I46*(Rate_calculator!$B$89-1))</f>
        <v>117088.27447695786</v>
      </c>
      <c r="C46" s="151">
        <f>IF(A46&lt;=Rate_calculator!$B$22, (Rate_calculator!$B$5+Rate_calculator!$B$6)*(1-J46)+Rate_calculator!$B$5*Rate_calculator!$B$18/Rate_calculator!$B$93*M46, (Rate_calculator!$B$5*Rate_calculator!$B$18*I46*(Rate_calculator!$B$89-1)/Rate_calculator!$B$93)+(Rate_calculator!$B$5*J46*(Rate_calculator!$B$90+Rate_calculator!$B$18/Rate_calculator!$B$93-Rate_calculator!$B$18*Rate_calculator!$B$90/Rate_calculator!$B$93-1))+(Rate_calculator!$B$6*J46*(Rate_calculator!$B$90-1)))</f>
        <v>51367.378471179225</v>
      </c>
      <c r="D46" s="151">
        <f>IF(A46&lt;=Rate_calculator!$B$22, Rate_calculator!$B$7*(1-K46), Rate_calculator!$B$7*K46*(Rate_calculator!$B$91-1))</f>
        <v>6669.3527116823416</v>
      </c>
      <c r="E46" s="151">
        <f>IF(A46&lt;=Rate_calculator!$B$22, Rate_calculator!$B$8*(1-L46), (Rate_calculator!$B$8*L46*(Rate_calculator!$B$92-1)))</f>
        <v>0</v>
      </c>
      <c r="F46" s="151">
        <f>B46+C46+D46+E46+Rate_calculator!$B$26</f>
        <v>175175.00565981944</v>
      </c>
      <c r="G46" s="1">
        <f>Rate_calculator!$B$26</f>
        <v>50</v>
      </c>
      <c r="H46" s="159"/>
      <c r="I46" s="159">
        <f>EXP(-Rate_calculator!$B$17*A46)</f>
        <v>0.21941150348694763</v>
      </c>
      <c r="J46" s="159">
        <f>EXP(-Rate_calculator!$B$18*A46)</f>
        <v>0.43205941506542983</v>
      </c>
      <c r="K46" s="159">
        <f>EXP(-Rate_calculator!$B$19*A46)</f>
        <v>0.99933306472883177</v>
      </c>
      <c r="L46" s="159">
        <f>EXP(-Rate_calculator!$B$20*A46)</f>
        <v>0.60041596733311331</v>
      </c>
      <c r="M46" s="159">
        <f t="shared" si="0"/>
        <v>0.2126479115784822</v>
      </c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">
      <c r="A47" s="160">
        <f>A46+(Rate_calculator!$B$22+Rate_calculator!$B$23)/Rate_calculator!$B$24</f>
        <v>1.8920100000000011</v>
      </c>
      <c r="B47" s="151">
        <f>IF(A47&lt;=Rate_calculator!$B$22, Rate_calculator!$B$5*(1-I47), Rate_calculator!$B$5*I47*(Rate_calculator!$B$89-1))</f>
        <v>118255.65012404732</v>
      </c>
      <c r="C47" s="151">
        <f>IF(A47&lt;=Rate_calculator!$B$22, (Rate_calculator!$B$5+Rate_calculator!$B$6)*(1-J47)+Rate_calculator!$B$5*Rate_calculator!$B$18/Rate_calculator!$B$93*M47, (Rate_calculator!$B$5*Rate_calculator!$B$18*I47*(Rate_calculator!$B$89-1)/Rate_calculator!$B$93)+(Rate_calculator!$B$5*J47*(Rate_calculator!$B$90+Rate_calculator!$B$18/Rate_calculator!$B$93-Rate_calculator!$B$18*Rate_calculator!$B$90/Rate_calculator!$B$93-1))+(Rate_calculator!$B$6*J47*(Rate_calculator!$B$90-1)))</f>
        <v>52876.971719082183</v>
      </c>
      <c r="D47" s="151">
        <f>IF(A47&lt;=Rate_calculator!$B$22, Rate_calculator!$B$7*(1-K47), Rate_calculator!$B$7*K47*(Rate_calculator!$B$91-1))</f>
        <v>6828.0917396490449</v>
      </c>
      <c r="E47" s="151">
        <f>IF(A47&lt;=Rate_calculator!$B$22, Rate_calculator!$B$8*(1-L47), (Rate_calculator!$B$8*L47*(Rate_calculator!$B$92-1)))</f>
        <v>0</v>
      </c>
      <c r="F47" s="151">
        <f>B47+C47+D47+E47+Rate_calculator!$B$26</f>
        <v>178010.71358277855</v>
      </c>
      <c r="G47" s="1">
        <f>Rate_calculator!$B$26</f>
        <v>50</v>
      </c>
      <c r="H47" s="159"/>
      <c r="I47" s="159">
        <f>EXP(-Rate_calculator!$B$17*A47)</f>
        <v>0.21162899917301789</v>
      </c>
      <c r="J47" s="159">
        <f>EXP(-Rate_calculator!$B$18*A47)</f>
        <v>0.4235122570500337</v>
      </c>
      <c r="K47" s="159">
        <f>EXP(-Rate_calculator!$B$19*A47)</f>
        <v>0.9993171908260351</v>
      </c>
      <c r="L47" s="159">
        <f>EXP(-Rate_calculator!$B$20*A47)</f>
        <v>0.59316745522888104</v>
      </c>
      <c r="M47" s="159">
        <f t="shared" si="0"/>
        <v>0.21188325787701581</v>
      </c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">
      <c r="A48" s="160">
        <f>A47+(Rate_calculator!$B$22+Rate_calculator!$B$23)/Rate_calculator!$B$24</f>
        <v>1.9360100000000011</v>
      </c>
      <c r="B48" s="151">
        <f>IF(A48&lt;=Rate_calculator!$B$22, Rate_calculator!$B$5*(1-I48), Rate_calculator!$B$5*I48*(Rate_calculator!$B$89-1))</f>
        <v>119381.61907246754</v>
      </c>
      <c r="C48" s="151">
        <f>IF(A48&lt;=Rate_calculator!$B$22, (Rate_calculator!$B$5+Rate_calculator!$B$6)*(1-J48)+Rate_calculator!$B$5*Rate_calculator!$B$18/Rate_calculator!$B$93*M48, (Rate_calculator!$B$5*Rate_calculator!$B$18*I48*(Rate_calculator!$B$89-1)/Rate_calculator!$B$93)+(Rate_calculator!$B$5*J48*(Rate_calculator!$B$90+Rate_calculator!$B$18/Rate_calculator!$B$93-Rate_calculator!$B$18*Rate_calculator!$B$90/Rate_calculator!$B$93-1))+(Rate_calculator!$B$6*J48*(Rate_calculator!$B$90-1)))</f>
        <v>54379.381702531908</v>
      </c>
      <c r="D48" s="151">
        <f>IF(A48&lt;=Rate_calculator!$B$22, Rate_calculator!$B$7*(1-K48), Rate_calculator!$B$7*K48*(Rate_calculator!$B$91-1))</f>
        <v>6986.8282461271747</v>
      </c>
      <c r="E48" s="151">
        <f>IF(A48&lt;=Rate_calculator!$B$22, Rate_calculator!$B$8*(1-L48), (Rate_calculator!$B$8*L48*(Rate_calculator!$B$92-1)))</f>
        <v>0</v>
      </c>
      <c r="F48" s="151">
        <f>B48+C48+D48+E48+Rate_calculator!$B$26</f>
        <v>180797.82902112661</v>
      </c>
      <c r="G48" s="1">
        <f>Rate_calculator!$B$26</f>
        <v>50</v>
      </c>
      <c r="H48" s="159"/>
      <c r="I48" s="159">
        <f>EXP(-Rate_calculator!$B$17*A48)</f>
        <v>0.20412253951688311</v>
      </c>
      <c r="J48" s="159">
        <f>EXP(-Rate_calculator!$B$18*A48)</f>
        <v>0.41513418205329844</v>
      </c>
      <c r="K48" s="159">
        <f>EXP(-Rate_calculator!$B$19*A48)</f>
        <v>0.99930131717538728</v>
      </c>
      <c r="L48" s="159">
        <f>EXP(-Rate_calculator!$B$20*A48)</f>
        <v>0.58600645067039003</v>
      </c>
      <c r="M48" s="159">
        <f t="shared" si="0"/>
        <v>0.21101164253641533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">
      <c r="A49" s="160">
        <f>A48+(Rate_calculator!$B$22+Rate_calculator!$B$23)/Rate_calculator!$B$24</f>
        <v>1.9800100000000012</v>
      </c>
      <c r="B49" s="151">
        <f>IF(A49&lt;=Rate_calculator!$B$22, Rate_calculator!$B$5*(1-I49), Rate_calculator!$B$5*I49*(Rate_calculator!$B$89-1))</f>
        <v>120467.65001372235</v>
      </c>
      <c r="C49" s="151">
        <f>IF(A49&lt;=Rate_calculator!$B$22, (Rate_calculator!$B$5+Rate_calculator!$B$6)*(1-J49)+Rate_calculator!$B$5*Rate_calculator!$B$18/Rate_calculator!$B$93*M49, (Rate_calculator!$B$5*Rate_calculator!$B$18*I49*(Rate_calculator!$B$89-1)/Rate_calculator!$B$93)+(Rate_calculator!$B$5*J49*(Rate_calculator!$B$90+Rate_calculator!$B$18/Rate_calculator!$B$93-Rate_calculator!$B$18*Rate_calculator!$B$90/Rate_calculator!$B$93-1))+(Rate_calculator!$B$6*J49*(Rate_calculator!$B$90-1)))</f>
        <v>55873.946063894182</v>
      </c>
      <c r="D49" s="151">
        <f>IF(A49&lt;=Rate_calculator!$B$22, Rate_calculator!$B$7*(1-K49), Rate_calculator!$B$7*K49*(Rate_calculator!$B$91-1))</f>
        <v>7145.562231155589</v>
      </c>
      <c r="E49" s="151">
        <f>IF(A49&lt;=Rate_calculator!$B$22, Rate_calculator!$B$8*(1-L49), (Rate_calculator!$B$8*L49*(Rate_calculator!$B$92-1)))</f>
        <v>0</v>
      </c>
      <c r="F49" s="151">
        <f>B49+C49+D49+E49+Rate_calculator!$B$26</f>
        <v>183537.15830877211</v>
      </c>
      <c r="G49" s="1">
        <f>Rate_calculator!$B$26</f>
        <v>50</v>
      </c>
      <c r="H49" s="159"/>
      <c r="I49" s="159">
        <f>EXP(-Rate_calculator!$B$17*A49)</f>
        <v>0.196882333241851</v>
      </c>
      <c r="J49" s="159">
        <f>EXP(-Rate_calculator!$B$18*A49)</f>
        <v>0.40692184521285618</v>
      </c>
      <c r="K49" s="159">
        <f>EXP(-Rate_calculator!$B$19*A49)</f>
        <v>0.99928544377688444</v>
      </c>
      <c r="L49" s="159">
        <f>EXP(-Rate_calculator!$B$20*A49)</f>
        <v>0.57893189722420246</v>
      </c>
      <c r="M49" s="159">
        <f t="shared" si="0"/>
        <v>0.21003951197100518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">
      <c r="A50" s="160">
        <f>A49+(Rate_calculator!$B$22+Rate_calculator!$B$23)/Rate_calculator!$B$24</f>
        <v>2.024010000000001</v>
      </c>
      <c r="B50" s="151">
        <f>IF(A50&lt;=Rate_calculator!$B$22, Rate_calculator!$B$5*(1-I50), Rate_calculator!$B$5*I50*(Rate_calculator!$B$89-1))</f>
        <v>118588.06359838977</v>
      </c>
      <c r="C50" s="151">
        <f>IF(A50&lt;=Rate_calculator!$B$22, (Rate_calculator!$B$5+Rate_calculator!$B$6)*(1-J50)+Rate_calculator!$B$5*Rate_calculator!$B$18/Rate_calculator!$B$93*M50, (Rate_calculator!$B$5*Rate_calculator!$B$18*I50*(Rate_calculator!$B$89-1)/Rate_calculator!$B$93)+(Rate_calculator!$B$5*J50*(Rate_calculator!$B$90+Rate_calculator!$B$18/Rate_calculator!$B$93-Rate_calculator!$B$18*Rate_calculator!$B$90/Rate_calculator!$B$93-1))+(Rate_calculator!$B$6*J50*(Rate_calculator!$B$90-1)))</f>
        <v>57235.654025560747</v>
      </c>
      <c r="D50" s="151">
        <f>IF(A50&lt;=Rate_calculator!$B$22, Rate_calculator!$B$7*(1-K50), Rate_calculator!$B$7*K50*(Rate_calculator!$B$91-1))</f>
        <v>7217.6145714551112</v>
      </c>
      <c r="E50" s="151">
        <f>IF(A50&lt;=Rate_calculator!$B$22, Rate_calculator!$B$8*(1-L50), (Rate_calculator!$B$8*L50*(Rate_calculator!$B$92-1)))</f>
        <v>0</v>
      </c>
      <c r="F50" s="151">
        <f>B50+C50+D50+E50+Rate_calculator!$B$26</f>
        <v>183091.33219540562</v>
      </c>
      <c r="G50" s="1">
        <f>Rate_calculator!$B$26</f>
        <v>50</v>
      </c>
      <c r="H50" s="159"/>
      <c r="I50" s="159">
        <f>EXP(-Rate_calculator!$B$17*A50)</f>
        <v>0.18989893636684443</v>
      </c>
      <c r="J50" s="159">
        <f>EXP(-Rate_calculator!$B$18*A50)</f>
        <v>0.39887196783563444</v>
      </c>
      <c r="K50" s="159">
        <f>EXP(-Rate_calculator!$B$19*A50)</f>
        <v>0.99926957063052257</v>
      </c>
      <c r="L50" s="159">
        <f>EXP(-Rate_calculator!$B$20*A50)</f>
        <v>0.57194275121065619</v>
      </c>
      <c r="M50" s="159">
        <f t="shared" si="0"/>
        <v>0.20897303146879001</v>
      </c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">
      <c r="A51" s="160">
        <f>A50+(Rate_calculator!$B$22+Rate_calculator!$B$23)/Rate_calculator!$B$24</f>
        <v>2.068010000000001</v>
      </c>
      <c r="B51" s="151">
        <f>IF(A51&lt;=Rate_calculator!$B$22, Rate_calculator!$B$5*(1-I51), Rate_calculator!$B$5*I51*(Rate_calculator!$B$89-1))</f>
        <v>114381.75671899706</v>
      </c>
      <c r="C51" s="151">
        <f>IF(A51&lt;=Rate_calculator!$B$22, (Rate_calculator!$B$5+Rate_calculator!$B$6)*(1-J51)+Rate_calculator!$B$5*Rate_calculator!$B$18/Rate_calculator!$B$93*M51, (Rate_calculator!$B$5*Rate_calculator!$B$18*I51*(Rate_calculator!$B$89-1)/Rate_calculator!$B$93)+(Rate_calculator!$B$5*J51*(Rate_calculator!$B$90+Rate_calculator!$B$18/Rate_calculator!$B$93-Rate_calculator!$B$18*Rate_calculator!$B$90/Rate_calculator!$B$93-1))+(Rate_calculator!$B$6*J51*(Rate_calculator!$B$90-1)))</f>
        <v>58407.355605045988</v>
      </c>
      <c r="D51" s="151">
        <f>IF(A51&lt;=Rate_calculator!$B$22, Rate_calculator!$B$7*(1-K51), Rate_calculator!$B$7*K51*(Rate_calculator!$B$91-1))</f>
        <v>7217.4999232800674</v>
      </c>
      <c r="E51" s="151">
        <f>IF(A51&lt;=Rate_calculator!$B$22, Rate_calculator!$B$8*(1-L51), (Rate_calculator!$B$8*L51*(Rate_calculator!$B$92-1)))</f>
        <v>0</v>
      </c>
      <c r="F51" s="151">
        <f>B51+C51+D51+E51+Rate_calculator!$B$26</f>
        <v>180056.61224732312</v>
      </c>
      <c r="G51" s="1">
        <f>Rate_calculator!$B$26</f>
        <v>50</v>
      </c>
      <c r="H51" s="159"/>
      <c r="I51" s="159">
        <f>EXP(-Rate_calculator!$B$17*A51)</f>
        <v>0.18316323988786035</v>
      </c>
      <c r="J51" s="159">
        <f>EXP(-Rate_calculator!$B$18*A51)</f>
        <v>0.39098133608887131</v>
      </c>
      <c r="K51" s="159">
        <f>EXP(-Rate_calculator!$B$19*A51)</f>
        <v>0.99925369773629757</v>
      </c>
      <c r="L51" s="159">
        <f>EXP(-Rate_calculator!$B$20*A51)</f>
        <v>0.56503798154989482</v>
      </c>
      <c r="M51" s="159">
        <f t="shared" si="0"/>
        <v>0.20781809620101097</v>
      </c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">
      <c r="A52" s="160">
        <f>A51+(Rate_calculator!$B$22+Rate_calculator!$B$23)/Rate_calculator!$B$24</f>
        <v>2.1120100000000011</v>
      </c>
      <c r="B52" s="151">
        <f>IF(A52&lt;=Rate_calculator!$B$22, Rate_calculator!$B$5*(1-I52), Rate_calculator!$B$5*I52*(Rate_calculator!$B$89-1))</f>
        <v>110324.64712832597</v>
      </c>
      <c r="C52" s="151">
        <f>IF(A52&lt;=Rate_calculator!$B$22, (Rate_calculator!$B$5+Rate_calculator!$B$6)*(1-J52)+Rate_calculator!$B$5*Rate_calculator!$B$18/Rate_calculator!$B$93*M52, (Rate_calculator!$B$5*Rate_calculator!$B$18*I52*(Rate_calculator!$B$89-1)/Rate_calculator!$B$93)+(Rate_calculator!$B$5*J52*(Rate_calculator!$B$90+Rate_calculator!$B$18/Rate_calculator!$B$93-Rate_calculator!$B$18*Rate_calculator!$B$90/Rate_calculator!$B$93-1))+(Rate_calculator!$B$6*J52*(Rate_calculator!$B$90-1)))</f>
        <v>59474.156980493812</v>
      </c>
      <c r="D52" s="151">
        <f>IF(A52&lt;=Rate_calculator!$B$22, Rate_calculator!$B$7*(1-K52), Rate_calculator!$B$7*K52*(Rate_calculator!$B$91-1))</f>
        <v>7217.3852769261521</v>
      </c>
      <c r="E52" s="151">
        <f>IF(A52&lt;=Rate_calculator!$B$22, Rate_calculator!$B$8*(1-L52), (Rate_calculator!$B$8*L52*(Rate_calculator!$B$92-1)))</f>
        <v>0</v>
      </c>
      <c r="F52" s="151">
        <f>B52+C52+D52+E52+Rate_calculator!$B$26</f>
        <v>177066.18938574594</v>
      </c>
      <c r="G52" s="1">
        <f>Rate_calculator!$B$26</f>
        <v>50</v>
      </c>
      <c r="H52" s="159"/>
      <c r="I52" s="159">
        <f>EXP(-Rate_calculator!$B$17*A52)</f>
        <v>0.17666645789636637</v>
      </c>
      <c r="J52" s="159">
        <f>EXP(-Rate_calculator!$B$18*A52)</f>
        <v>0.38324679971702486</v>
      </c>
      <c r="K52" s="159">
        <f>EXP(-Rate_calculator!$B$19*A52)</f>
        <v>0.99923782509420556</v>
      </c>
      <c r="L52" s="159">
        <f>EXP(-Rate_calculator!$B$20*A52)</f>
        <v>0.55821656960975718</v>
      </c>
      <c r="M52" s="159">
        <f t="shared" si="0"/>
        <v>0.20658034182065849</v>
      </c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">
      <c r="A53" s="160">
        <f>A52+(Rate_calculator!$B$22+Rate_calculator!$B$23)/Rate_calculator!$B$24</f>
        <v>2.1560100000000011</v>
      </c>
      <c r="B53" s="151">
        <f>IF(A53&lt;=Rate_calculator!$B$22, Rate_calculator!$B$5*(1-I53), Rate_calculator!$B$5*I53*(Rate_calculator!$B$89-1))</f>
        <v>106411.44281331135</v>
      </c>
      <c r="C53" s="151">
        <f>IF(A53&lt;=Rate_calculator!$B$22, (Rate_calculator!$B$5+Rate_calculator!$B$6)*(1-J53)+Rate_calculator!$B$5*Rate_calculator!$B$18/Rate_calculator!$B$93*M53, (Rate_calculator!$B$5*Rate_calculator!$B$18*I53*(Rate_calculator!$B$89-1)/Rate_calculator!$B$93)+(Rate_calculator!$B$5*J53*(Rate_calculator!$B$90+Rate_calculator!$B$18/Rate_calculator!$B$93-Rate_calculator!$B$18*Rate_calculator!$B$90/Rate_calculator!$B$93-1))+(Rate_calculator!$B$6*J53*(Rate_calculator!$B$90-1)))</f>
        <v>60441.031968185482</v>
      </c>
      <c r="D53" s="151">
        <f>IF(A53&lt;=Rate_calculator!$B$22, Rate_calculator!$B$7*(1-K53), Rate_calculator!$B$7*K53*(Rate_calculator!$B$91-1))</f>
        <v>7217.2706323933371</v>
      </c>
      <c r="E53" s="151">
        <f>IF(A53&lt;=Rate_calculator!$B$22, Rate_calculator!$B$8*(1-L53), (Rate_calculator!$B$8*L53*(Rate_calculator!$B$92-1)))</f>
        <v>0</v>
      </c>
      <c r="F53" s="151">
        <f>B53+C53+D53+E53+Rate_calculator!$B$26</f>
        <v>174119.74541389017</v>
      </c>
      <c r="G53" s="1">
        <f>Rate_calculator!$B$26</f>
        <v>50</v>
      </c>
      <c r="H53" s="159"/>
      <c r="I53" s="159">
        <f>EXP(-Rate_calculator!$B$17*A53)</f>
        <v>0.17040011611913614</v>
      </c>
      <c r="J53" s="159">
        <f>EXP(-Rate_calculator!$B$18*A53)</f>
        <v>0.37566527078406486</v>
      </c>
      <c r="K53" s="159">
        <f>EXP(-Rate_calculator!$B$19*A53)</f>
        <v>0.99922195270424252</v>
      </c>
      <c r="L53" s="159">
        <f>EXP(-Rate_calculator!$B$20*A53)</f>
        <v>0.5514775090555023</v>
      </c>
      <c r="M53" s="159">
        <f t="shared" si="0"/>
        <v>0.20526515466492873</v>
      </c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">
      <c r="A54" s="160">
        <f>A53+(Rate_calculator!$B$22+Rate_calculator!$B$23)/Rate_calculator!$B$24</f>
        <v>2.2000100000000011</v>
      </c>
      <c r="B54" s="151">
        <f>IF(A54&lt;=Rate_calculator!$B$22, Rate_calculator!$B$5*(1-I54), Rate_calculator!$B$5*I54*(Rate_calculator!$B$89-1))</f>
        <v>102637.03946806764</v>
      </c>
      <c r="C54" s="151">
        <f>IF(A54&lt;=Rate_calculator!$B$22, (Rate_calculator!$B$5+Rate_calculator!$B$6)*(1-J54)+Rate_calculator!$B$5*Rate_calculator!$B$18/Rate_calculator!$B$93*M54, (Rate_calculator!$B$5*Rate_calculator!$B$18*I54*(Rate_calculator!$B$89-1)/Rate_calculator!$B$93)+(Rate_calculator!$B$5*J54*(Rate_calculator!$B$90+Rate_calculator!$B$18/Rate_calculator!$B$93-Rate_calculator!$B$18*Rate_calculator!$B$90/Rate_calculator!$B$93-1))+(Rate_calculator!$B$6*J54*(Rate_calculator!$B$90-1)))</f>
        <v>61312.753176000137</v>
      </c>
      <c r="D54" s="151">
        <f>IF(A54&lt;=Rate_calculator!$B$22, Rate_calculator!$B$7*(1-K54), Rate_calculator!$B$7*K54*(Rate_calculator!$B$91-1))</f>
        <v>7217.1559896815934</v>
      </c>
      <c r="E54" s="151">
        <f>IF(A54&lt;=Rate_calculator!$B$22, Rate_calculator!$B$8*(1-L54), (Rate_calculator!$B$8*L54*(Rate_calculator!$B$92-1)))</f>
        <v>0</v>
      </c>
      <c r="F54" s="151">
        <f>B54+C54+D54+E54+Rate_calculator!$B$26</f>
        <v>171216.94863374939</v>
      </c>
      <c r="G54" s="1">
        <f>Rate_calculator!$B$26</f>
        <v>50</v>
      </c>
      <c r="H54" s="159"/>
      <c r="I54" s="159">
        <f>EXP(-Rate_calculator!$B$17*A54)</f>
        <v>0.16435604086457595</v>
      </c>
      <c r="J54" s="159">
        <f>EXP(-Rate_calculator!$B$18*A54)</f>
        <v>0.36823372244064612</v>
      </c>
      <c r="K54" s="159">
        <f>EXP(-Rate_calculator!$B$19*A54)</f>
        <v>0.99920608056640436</v>
      </c>
      <c r="L54" s="159">
        <f>EXP(-Rate_calculator!$B$20*A54)</f>
        <v>0.54481980570134936</v>
      </c>
      <c r="M54" s="159">
        <f t="shared" si="0"/>
        <v>0.20387768157607017</v>
      </c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">
      <c r="A55" s="160">
        <f>A54+(Rate_calculator!$B$22+Rate_calculator!$B$23)/Rate_calculator!$B$24</f>
        <v>2.2440100000000012</v>
      </c>
      <c r="B55" s="151">
        <f>IF(A55&lt;=Rate_calculator!$B$22, Rate_calculator!$B$5*(1-I55), Rate_calculator!$B$5*I55*(Rate_calculator!$B$89-1))</f>
        <v>98996.513835934034</v>
      </c>
      <c r="C55" s="151">
        <f>IF(A55&lt;=Rate_calculator!$B$22, (Rate_calculator!$B$5+Rate_calculator!$B$6)*(1-J55)+Rate_calculator!$B$5*Rate_calculator!$B$18/Rate_calculator!$B$93*M55, (Rate_calculator!$B$5*Rate_calculator!$B$18*I55*(Rate_calculator!$B$89-1)/Rate_calculator!$B$93)+(Rate_calculator!$B$5*J55*(Rate_calculator!$B$90+Rate_calculator!$B$18/Rate_calculator!$B$93-Rate_calculator!$B$18*Rate_calculator!$B$90/Rate_calculator!$B$93-1))+(Rate_calculator!$B$6*J55*(Rate_calculator!$B$90-1)))</f>
        <v>62093.899630614433</v>
      </c>
      <c r="D55" s="151">
        <f>IF(A55&lt;=Rate_calculator!$B$22, Rate_calculator!$B$7*(1-K55), Rate_calculator!$B$7*K55*(Rate_calculator!$B$91-1))</f>
        <v>7217.0413487908909</v>
      </c>
      <c r="E55" s="151">
        <f>IF(A55&lt;=Rate_calculator!$B$22, Rate_calculator!$B$8*(1-L55), (Rate_calculator!$B$8*L55*(Rate_calculator!$B$92-1)))</f>
        <v>0</v>
      </c>
      <c r="F55" s="151">
        <f>B55+C55+D55+E55+Rate_calculator!$B$26</f>
        <v>168357.45481533936</v>
      </c>
      <c r="G55" s="1">
        <f>Rate_calculator!$B$26</f>
        <v>50</v>
      </c>
      <c r="H55" s="159"/>
      <c r="I55" s="159">
        <f>EXP(-Rate_calculator!$B$17*A55)</f>
        <v>0.15852634836112406</v>
      </c>
      <c r="J55" s="159">
        <f>EXP(-Rate_calculator!$B$18*A55)</f>
        <v>0.36094918771566825</v>
      </c>
      <c r="K55" s="159">
        <f>EXP(-Rate_calculator!$B$19*A55)</f>
        <v>0.99919020868068709</v>
      </c>
      <c r="L55" s="159">
        <f>EXP(-Rate_calculator!$B$20*A55)</f>
        <v>0.53824247736380915</v>
      </c>
      <c r="M55" s="159">
        <f t="shared" si="0"/>
        <v>0.20242283935454419</v>
      </c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">
      <c r="A56" s="160">
        <f>A55+(Rate_calculator!$B$22+Rate_calculator!$B$23)/Rate_calculator!$B$24</f>
        <v>2.2880100000000012</v>
      </c>
      <c r="B56" s="151">
        <f>IF(A56&lt;=Rate_calculator!$B$22, Rate_calculator!$B$5*(1-I56), Rate_calculator!$B$5*I56*(Rate_calculator!$B$89-1))</f>
        <v>95485.117287676054</v>
      </c>
      <c r="C56" s="151">
        <f>IF(A56&lt;=Rate_calculator!$B$22, (Rate_calculator!$B$5+Rate_calculator!$B$6)*(1-J56)+Rate_calculator!$B$5*Rate_calculator!$B$18/Rate_calculator!$B$93*M56, (Rate_calculator!$B$5*Rate_calculator!$B$18*I56*(Rate_calculator!$B$89-1)/Rate_calculator!$B$93)+(Rate_calculator!$B$5*J56*(Rate_calculator!$B$90+Rate_calculator!$B$18/Rate_calculator!$B$93-Rate_calculator!$B$18*Rate_calculator!$B$90/Rate_calculator!$B$93-1))+(Rate_calculator!$B$6*J56*(Rate_calculator!$B$90-1)))</f>
        <v>62788.864124466687</v>
      </c>
      <c r="D56" s="151">
        <f>IF(A56&lt;=Rate_calculator!$B$22, Rate_calculator!$B$7*(1-K56), Rate_calculator!$B$7*K56*(Rate_calculator!$B$91-1))</f>
        <v>7216.9267097212014</v>
      </c>
      <c r="E56" s="151">
        <f>IF(A56&lt;=Rate_calculator!$B$22, Rate_calculator!$B$8*(1-L56), (Rate_calculator!$B$8*L56*(Rate_calculator!$B$92-1)))</f>
        <v>0</v>
      </c>
      <c r="F56" s="151">
        <f>B56+C56+D56+E56+Rate_calculator!$B$26</f>
        <v>165540.90812186396</v>
      </c>
      <c r="G56" s="1">
        <f>Rate_calculator!$B$26</f>
        <v>50</v>
      </c>
      <c r="H56" s="159"/>
      <c r="I56" s="159">
        <f>EXP(-Rate_calculator!$B$17*A56)</f>
        <v>0.15290343447381566</v>
      </c>
      <c r="J56" s="159">
        <f>EXP(-Rate_calculator!$B$18*A56)</f>
        <v>0.35380875833174308</v>
      </c>
      <c r="K56" s="159">
        <f>EXP(-Rate_calculator!$B$19*A56)</f>
        <v>0.9991743370470868</v>
      </c>
      <c r="L56" s="159">
        <f>EXP(-Rate_calculator!$B$20*A56)</f>
        <v>0.53174455371678697</v>
      </c>
      <c r="M56" s="159">
        <f t="shared" si="0"/>
        <v>0.20090532385792742</v>
      </c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">
      <c r="A57" s="160">
        <f>A56+(Rate_calculator!$B$22+Rate_calculator!$B$23)/Rate_calculator!$B$24</f>
        <v>2.3320100000000012</v>
      </c>
      <c r="B57" s="151">
        <f>IF(A57&lt;=Rate_calculator!$B$22, Rate_calculator!$B$5*(1-I57), Rate_calculator!$B$5*I57*(Rate_calculator!$B$89-1))</f>
        <v>92098.269627468326</v>
      </c>
      <c r="C57" s="151">
        <f>IF(A57&lt;=Rate_calculator!$B$22, (Rate_calculator!$B$5+Rate_calculator!$B$6)*(1-J57)+Rate_calculator!$B$5*Rate_calculator!$B$18/Rate_calculator!$B$93*M57, (Rate_calculator!$B$5*Rate_calculator!$B$18*I57*(Rate_calculator!$B$89-1)/Rate_calculator!$B$93)+(Rate_calculator!$B$5*J57*(Rate_calculator!$B$90+Rate_calculator!$B$18/Rate_calculator!$B$93-Rate_calculator!$B$18*Rate_calculator!$B$90/Rate_calculator!$B$93-1))+(Rate_calculator!$B$6*J57*(Rate_calculator!$B$90-1)))</f>
        <v>63401.86029261574</v>
      </c>
      <c r="D57" s="151">
        <f>IF(A57&lt;=Rate_calculator!$B$22, Rate_calculator!$B$7*(1-K57), Rate_calculator!$B$7*K57*(Rate_calculator!$B$91-1))</f>
        <v>7216.812072472494</v>
      </c>
      <c r="E57" s="151">
        <f>IF(A57&lt;=Rate_calculator!$B$22, Rate_calculator!$B$8*(1-L57), (Rate_calculator!$B$8*L57*(Rate_calculator!$B$92-1)))</f>
        <v>0</v>
      </c>
      <c r="F57" s="151">
        <f>B57+C57+D57+E57+Rate_calculator!$B$26</f>
        <v>162766.94199255656</v>
      </c>
      <c r="G57" s="1">
        <f>Rate_calculator!$B$26</f>
        <v>50</v>
      </c>
      <c r="H57" s="159"/>
      <c r="I57" s="159">
        <f>EXP(-Rate_calculator!$B$17*A57)</f>
        <v>0.14747996478560063</v>
      </c>
      <c r="J57" s="159">
        <f>EXP(-Rate_calculator!$B$18*A57)</f>
        <v>0.34680958354409364</v>
      </c>
      <c r="K57" s="159">
        <f>EXP(-Rate_calculator!$B$19*A57)</f>
        <v>0.9991584656655994</v>
      </c>
      <c r="L57" s="159">
        <f>EXP(-Rate_calculator!$B$20*A57)</f>
        <v>0.52532507614843416</v>
      </c>
      <c r="M57" s="159">
        <f t="shared" si="0"/>
        <v>0.199329618758493</v>
      </c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">
      <c r="A58" s="160">
        <f>A57+(Rate_calculator!$B$22+Rate_calculator!$B$23)/Rate_calculator!$B$24</f>
        <v>2.3760100000000013</v>
      </c>
      <c r="B58" s="151">
        <f>IF(A58&lt;=Rate_calculator!$B$22, Rate_calculator!$B$5*(1-I58), Rate_calculator!$B$5*I58*(Rate_calculator!$B$89-1))</f>
        <v>88831.5531185781</v>
      </c>
      <c r="C58" s="151">
        <f>IF(A58&lt;=Rate_calculator!$B$22, (Rate_calculator!$B$5+Rate_calculator!$B$6)*(1-J58)+Rate_calculator!$B$5*Rate_calculator!$B$18/Rate_calculator!$B$93*M58, (Rate_calculator!$B$5*Rate_calculator!$B$18*I58*(Rate_calculator!$B$89-1)/Rate_calculator!$B$93)+(Rate_calculator!$B$5*J58*(Rate_calculator!$B$90+Rate_calculator!$B$18/Rate_calculator!$B$93-Rate_calculator!$B$18*Rate_calculator!$B$90/Rate_calculator!$B$93-1))+(Rate_calculator!$B$6*J58*(Rate_calculator!$B$90-1)))</f>
        <v>63936.929429263917</v>
      </c>
      <c r="D58" s="151">
        <f>IF(A58&lt;=Rate_calculator!$B$22, Rate_calculator!$B$7*(1-K58), Rate_calculator!$B$7*K58*(Rate_calculator!$B$91-1))</f>
        <v>7216.6974370447433</v>
      </c>
      <c r="E58" s="151">
        <f>IF(A58&lt;=Rate_calculator!$B$22, Rate_calculator!$B$8*(1-L58), (Rate_calculator!$B$8*L58*(Rate_calculator!$B$92-1)))</f>
        <v>0</v>
      </c>
      <c r="F58" s="151">
        <f>B58+C58+D58+E58+Rate_calculator!$B$26</f>
        <v>160035.17998488678</v>
      </c>
      <c r="G58" s="1">
        <f>Rate_calculator!$B$26</f>
        <v>50</v>
      </c>
      <c r="H58" s="159"/>
      <c r="I58" s="159">
        <f>EXP(-Rate_calculator!$B$17*A58)</f>
        <v>0.14224886503047579</v>
      </c>
      <c r="J58" s="159">
        <f>EXP(-Rate_calculator!$B$18*A58)</f>
        <v>0.33994886900242305</v>
      </c>
      <c r="K58" s="159">
        <f>EXP(-Rate_calculator!$B$19*A58)</f>
        <v>0.9991425945362209</v>
      </c>
      <c r="L58" s="159">
        <f>EXP(-Rate_calculator!$B$20*A58)</f>
        <v>0.5189830976197285</v>
      </c>
      <c r="M58" s="159">
        <f t="shared" si="0"/>
        <v>0.19770000397194726</v>
      </c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">
      <c r="A59" s="160">
        <f>A58+(Rate_calculator!$B$22+Rate_calculator!$B$23)/Rate_calculator!$B$24</f>
        <v>2.4200100000000013</v>
      </c>
      <c r="B59" s="151">
        <f>IF(A59&lt;=Rate_calculator!$B$22, Rate_calculator!$B$5*(1-I59), Rate_calculator!$B$5*I59*(Rate_calculator!$B$89-1))</f>
        <v>85680.706720957314</v>
      </c>
      <c r="C59" s="151">
        <f>IF(A59&lt;=Rate_calculator!$B$22, (Rate_calculator!$B$5+Rate_calculator!$B$6)*(1-J59)+Rate_calculator!$B$5*Rate_calculator!$B$18/Rate_calculator!$B$93*M59, (Rate_calculator!$B$5*Rate_calculator!$B$18*I59*(Rate_calculator!$B$89-1)/Rate_calculator!$B$93)+(Rate_calculator!$B$5*J59*(Rate_calculator!$B$90+Rate_calculator!$B$18/Rate_calculator!$B$93-Rate_calculator!$B$18*Rate_calculator!$B$90/Rate_calculator!$B$93-1))+(Rate_calculator!$B$6*J59*(Rate_calculator!$B$90-1)))</f>
        <v>64397.947053362739</v>
      </c>
      <c r="D59" s="151">
        <f>IF(A59&lt;=Rate_calculator!$B$22, Rate_calculator!$B$7*(1-K59), Rate_calculator!$B$7*K59*(Rate_calculator!$B$91-1))</f>
        <v>7216.5828034379192</v>
      </c>
      <c r="E59" s="151">
        <f>IF(A59&lt;=Rate_calculator!$B$22, Rate_calculator!$B$8*(1-L59), (Rate_calculator!$B$8*L59*(Rate_calculator!$B$92-1)))</f>
        <v>0</v>
      </c>
      <c r="F59" s="151">
        <f>B59+C59+D59+E59+Rate_calculator!$B$26</f>
        <v>157345.23657775798</v>
      </c>
      <c r="G59" s="1">
        <f>Rate_calculator!$B$26</f>
        <v>50</v>
      </c>
      <c r="H59" s="159"/>
      <c r="I59" s="159">
        <f>EXP(-Rate_calculator!$B$17*A59)</f>
        <v>0.13720331186595294</v>
      </c>
      <c r="J59" s="159">
        <f>EXP(-Rate_calculator!$B$18*A59)</f>
        <v>0.33322387563529798</v>
      </c>
      <c r="K59" s="159">
        <f>EXP(-Rate_calculator!$B$19*A59)</f>
        <v>0.99912672365894728</v>
      </c>
      <c r="L59" s="159">
        <f>EXP(-Rate_calculator!$B$20*A59)</f>
        <v>0.51271768252476069</v>
      </c>
      <c r="M59" s="159">
        <f t="shared" si="0"/>
        <v>0.19602056376934504</v>
      </c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">
      <c r="A60" s="160">
        <f>A59+(Rate_calculator!$B$22+Rate_calculator!$B$23)/Rate_calculator!$B$24</f>
        <v>2.4640100000000014</v>
      </c>
      <c r="B60" s="151">
        <f>IF(A60&lt;=Rate_calculator!$B$22, Rate_calculator!$B$5*(1-I60), Rate_calculator!$B$5*I60*(Rate_calculator!$B$89-1))</f>
        <v>82641.620533226655</v>
      </c>
      <c r="C60" s="151">
        <f>IF(A60&lt;=Rate_calculator!$B$22, (Rate_calculator!$B$5+Rate_calculator!$B$6)*(1-J60)+Rate_calculator!$B$5*Rate_calculator!$B$18/Rate_calculator!$B$93*M60, (Rate_calculator!$B$5*Rate_calculator!$B$18*I60*(Rate_calculator!$B$89-1)/Rate_calculator!$B$93)+(Rate_calculator!$B$5*J60*(Rate_calculator!$B$90+Rate_calculator!$B$18/Rate_calculator!$B$93-Rate_calculator!$B$18*Rate_calculator!$B$90/Rate_calculator!$B$93-1))+(Rate_calculator!$B$6*J60*(Rate_calculator!$B$90-1)))</f>
        <v>64788.629232382256</v>
      </c>
      <c r="D60" s="151">
        <f>IF(A60&lt;=Rate_calculator!$B$22, Rate_calculator!$B$7*(1-K60), Rate_calculator!$B$7*K60*(Rate_calculator!$B$91-1))</f>
        <v>7216.4681716519908</v>
      </c>
      <c r="E60" s="151">
        <f>IF(A60&lt;=Rate_calculator!$B$22, Rate_calculator!$B$8*(1-L60), (Rate_calculator!$B$8*L60*(Rate_calculator!$B$92-1)))</f>
        <v>0</v>
      </c>
      <c r="F60" s="151">
        <f>B60+C60+D60+E60+Rate_calculator!$B$26</f>
        <v>154696.71793726092</v>
      </c>
      <c r="G60" s="1">
        <f>Rate_calculator!$B$26</f>
        <v>50</v>
      </c>
      <c r="H60" s="159"/>
      <c r="I60" s="159">
        <f>EXP(-Rate_calculator!$B$17*A60)</f>
        <v>0.13233672397282661</v>
      </c>
      <c r="J60" s="159">
        <f>EXP(-Rate_calculator!$B$18*A60)</f>
        <v>0.32663191855660245</v>
      </c>
      <c r="K60" s="159">
        <f>EXP(-Rate_calculator!$B$19*A60)</f>
        <v>0.99911085303377456</v>
      </c>
      <c r="L60" s="159">
        <f>EXP(-Rate_calculator!$B$20*A60)</f>
        <v>0.50652790655270907</v>
      </c>
      <c r="M60" s="159">
        <f t="shared" si="0"/>
        <v>0.19429519458377584</v>
      </c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">
      <c r="A61" s="160">
        <f>A60+(Rate_calculator!$B$22+Rate_calculator!$B$23)/Rate_calculator!$B$24</f>
        <v>2.5080100000000014</v>
      </c>
      <c r="B61" s="151">
        <f>IF(A61&lt;=Rate_calculator!$B$22, Rate_calculator!$B$5*(1-I61), Rate_calculator!$B$5*I61*(Rate_calculator!$B$89-1))</f>
        <v>79710.330431802053</v>
      </c>
      <c r="C61" s="151">
        <f>IF(A61&lt;=Rate_calculator!$B$22, (Rate_calculator!$B$5+Rate_calculator!$B$6)*(1-J61)+Rate_calculator!$B$5*Rate_calculator!$B$18/Rate_calculator!$B$93*M61, (Rate_calculator!$B$5*Rate_calculator!$B$18*I61*(Rate_calculator!$B$89-1)/Rate_calculator!$B$93)+(Rate_calculator!$B$5*J61*(Rate_calculator!$B$90+Rate_calculator!$B$18/Rate_calculator!$B$93-Rate_calculator!$B$18*Rate_calculator!$B$90/Rate_calculator!$B$93-1))+(Rate_calculator!$B$6*J61*(Rate_calculator!$B$90-1)))</f>
        <v>65112.538672997718</v>
      </c>
      <c r="D61" s="151">
        <f>IF(A61&lt;=Rate_calculator!$B$22, Rate_calculator!$B$7*(1-K61), Rate_calculator!$B$7*K61*(Rate_calculator!$B$91-1))</f>
        <v>7216.3535416869327</v>
      </c>
      <c r="E61" s="151">
        <f>IF(A61&lt;=Rate_calculator!$B$22, Rate_calculator!$B$8*(1-L61), (Rate_calculator!$B$8*L61*(Rate_calculator!$B$92-1)))</f>
        <v>0</v>
      </c>
      <c r="F61" s="151">
        <f>B61+C61+D61+E61+Rate_calculator!$B$26</f>
        <v>152089.22264648668</v>
      </c>
      <c r="G61" s="1">
        <f>Rate_calculator!$B$26</f>
        <v>50</v>
      </c>
      <c r="H61" s="159"/>
      <c r="I61" s="159">
        <f>EXP(-Rate_calculator!$B$17*A61)</f>
        <v>0.12764275347063223</v>
      </c>
      <c r="J61" s="159">
        <f>EXP(-Rate_calculator!$B$18*A61)</f>
        <v>0.32017036599362331</v>
      </c>
      <c r="K61" s="159">
        <f>EXP(-Rate_calculator!$B$19*A61)</f>
        <v>0.99909498266069885</v>
      </c>
      <c r="L61" s="159">
        <f>EXP(-Rate_calculator!$B$20*A61)</f>
        <v>0.50041285655147927</v>
      </c>
      <c r="M61" s="159">
        <f t="shared" si="0"/>
        <v>0.19252761252299108</v>
      </c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">
      <c r="A62" s="160">
        <f>A61+(Rate_calculator!$B$22+Rate_calculator!$B$23)/Rate_calculator!$B$24</f>
        <v>2.5520100000000014</v>
      </c>
      <c r="B62" s="151">
        <f>IF(A62&lt;=Rate_calculator!$B$22, Rate_calculator!$B$5*(1-I62), Rate_calculator!$B$5*I62*(Rate_calculator!$B$89-1))</f>
        <v>76883.012900170594</v>
      </c>
      <c r="C62" s="151">
        <f>IF(A62&lt;=Rate_calculator!$B$22, (Rate_calculator!$B$5+Rate_calculator!$B$6)*(1-J62)+Rate_calculator!$B$5*Rate_calculator!$B$18/Rate_calculator!$B$93*M62, (Rate_calculator!$B$5*Rate_calculator!$B$18*I62*(Rate_calculator!$B$89-1)/Rate_calculator!$B$93)+(Rate_calculator!$B$5*J62*(Rate_calculator!$B$90+Rate_calculator!$B$18/Rate_calculator!$B$93-Rate_calculator!$B$18*Rate_calculator!$B$90/Rate_calculator!$B$93-1))+(Rate_calculator!$B$6*J62*(Rate_calculator!$B$90-1)))</f>
        <v>65373.09058713675</v>
      </c>
      <c r="D62" s="151">
        <f>IF(A62&lt;=Rate_calculator!$B$22, Rate_calculator!$B$7*(1-K62), Rate_calculator!$B$7*K62*(Rate_calculator!$B$91-1))</f>
        <v>7216.238913542712</v>
      </c>
      <c r="E62" s="151">
        <f>IF(A62&lt;=Rate_calculator!$B$22, Rate_calculator!$B$8*(1-L62), (Rate_calculator!$B$8*L62*(Rate_calculator!$B$92-1)))</f>
        <v>0</v>
      </c>
      <c r="F62" s="151">
        <f>B62+C62+D62+E62+Rate_calculator!$B$26</f>
        <v>149522.34240085006</v>
      </c>
      <c r="G62" s="1">
        <f>Rate_calculator!$B$26</f>
        <v>50</v>
      </c>
      <c r="H62" s="159"/>
      <c r="I62" s="159">
        <f>EXP(-Rate_calculator!$B$17*A62)</f>
        <v>0.12311527763759707</v>
      </c>
      <c r="J62" s="159">
        <f>EXP(-Rate_calculator!$B$18*A62)</f>
        <v>0.31383663823634184</v>
      </c>
      <c r="K62" s="159">
        <f>EXP(-Rate_calculator!$B$19*A62)</f>
        <v>0.99907911253971593</v>
      </c>
      <c r="L62" s="159">
        <f>EXP(-Rate_calculator!$B$20*A62)</f>
        <v>0.49437163039299098</v>
      </c>
      <c r="M62" s="159">
        <f t="shared" si="0"/>
        <v>0.19072136059874478</v>
      </c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">
      <c r="A63" s="160">
        <f>A62+(Rate_calculator!$B$22+Rate_calculator!$B$23)/Rate_calculator!$B$24</f>
        <v>2.5960100000000015</v>
      </c>
      <c r="B63" s="151">
        <f>IF(A63&lt;=Rate_calculator!$B$22, Rate_calculator!$B$5*(1-I63), Rate_calculator!$B$5*I63*(Rate_calculator!$B$89-1))</f>
        <v>74155.980041571704</v>
      </c>
      <c r="C63" s="151">
        <f>IF(A63&lt;=Rate_calculator!$B$22, (Rate_calculator!$B$5+Rate_calculator!$B$6)*(1-J63)+Rate_calculator!$B$5*Rate_calculator!$B$18/Rate_calculator!$B$93*M63, (Rate_calculator!$B$5*Rate_calculator!$B$18*I63*(Rate_calculator!$B$89-1)/Rate_calculator!$B$93)+(Rate_calculator!$B$5*J63*(Rate_calculator!$B$90+Rate_calculator!$B$18/Rate_calculator!$B$93-Rate_calculator!$B$18*Rate_calculator!$B$90/Rate_calculator!$B$93-1))+(Rate_calculator!$B$6*J63*(Rate_calculator!$B$90-1)))</f>
        <v>65573.558341523356</v>
      </c>
      <c r="D63" s="151">
        <f>IF(A63&lt;=Rate_calculator!$B$22, Rate_calculator!$B$7*(1-K63), Rate_calculator!$B$7*K63*(Rate_calculator!$B$91-1))</f>
        <v>7216.1242872193016</v>
      </c>
      <c r="E63" s="151">
        <f>IF(A63&lt;=Rate_calculator!$B$22, Rate_calculator!$B$8*(1-L63), (Rate_calculator!$B$8*L63*(Rate_calculator!$B$92-1)))</f>
        <v>0</v>
      </c>
      <c r="F63" s="151">
        <f>B63+C63+D63+E63+Rate_calculator!$B$26</f>
        <v>146995.66267031437</v>
      </c>
      <c r="G63" s="1">
        <f>Rate_calculator!$B$26</f>
        <v>50</v>
      </c>
      <c r="H63" s="159"/>
      <c r="I63" s="159">
        <f>EXP(-Rate_calculator!$B$17*A63)</f>
        <v>0.11874839092428373</v>
      </c>
      <c r="J63" s="159">
        <f>EXP(-Rate_calculator!$B$18*A63)</f>
        <v>0.30762820660751017</v>
      </c>
      <c r="K63" s="159">
        <f>EXP(-Rate_calculator!$B$19*A63)</f>
        <v>0.99906324267082181</v>
      </c>
      <c r="L63" s="159">
        <f>EXP(-Rate_calculator!$B$20*A63)</f>
        <v>0.48840333684009063</v>
      </c>
      <c r="M63" s="159">
        <f t="shared" si="0"/>
        <v>0.18887981568322643</v>
      </c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">
      <c r="A64" s="160">
        <f>A63+(Rate_calculator!$B$22+Rate_calculator!$B$23)/Rate_calculator!$B$24</f>
        <v>2.6400100000000015</v>
      </c>
      <c r="B64" s="151">
        <f>IF(A64&lt;=Rate_calculator!$B$22, Rate_calculator!$B$5*(1-I64), Rate_calculator!$B$5*I64*(Rate_calculator!$B$89-1))</f>
        <v>71525.674768577897</v>
      </c>
      <c r="C64" s="151">
        <f>IF(A64&lt;=Rate_calculator!$B$22, (Rate_calculator!$B$5+Rate_calculator!$B$6)*(1-J64)+Rate_calculator!$B$5*Rate_calculator!$B$18/Rate_calculator!$B$93*M64, (Rate_calculator!$B$5*Rate_calculator!$B$18*I64*(Rate_calculator!$B$89-1)/Rate_calculator!$B$93)+(Rate_calculator!$B$5*J64*(Rate_calculator!$B$90+Rate_calculator!$B$18/Rate_calculator!$B$93-Rate_calculator!$B$18*Rate_calculator!$B$90/Rate_calculator!$B$93-1))+(Rate_calculator!$B$6*J64*(Rate_calculator!$B$90-1)))</f>
        <v>65717.07889856628</v>
      </c>
      <c r="D64" s="151">
        <f>IF(A64&lt;=Rate_calculator!$B$22, Rate_calculator!$B$7*(1-K64), Rate_calculator!$B$7*K64*(Rate_calculator!$B$91-1))</f>
        <v>7216.0096627166731</v>
      </c>
      <c r="E64" s="151">
        <f>IF(A64&lt;=Rate_calculator!$B$22, Rate_calculator!$B$8*(1-L64), (Rate_calculator!$B$8*L64*(Rate_calculator!$B$92-1)))</f>
        <v>0</v>
      </c>
      <c r="F64" s="151">
        <f>B64+C64+D64+E64+Rate_calculator!$B$26</f>
        <v>144508.76332986084</v>
      </c>
      <c r="G64" s="1">
        <f>Rate_calculator!$B$26</f>
        <v>50</v>
      </c>
      <c r="H64" s="159"/>
      <c r="I64" s="159">
        <f>EXP(-Rate_calculator!$B$17*A64)</f>
        <v>0.11453639725050892</v>
      </c>
      <c r="J64" s="159">
        <f>EXP(-Rate_calculator!$B$18*A64)</f>
        <v>0.30154259245310233</v>
      </c>
      <c r="K64" s="159">
        <f>EXP(-Rate_calculator!$B$19*A64)</f>
        <v>0.9990473730540127</v>
      </c>
      <c r="L64" s="159">
        <f>EXP(-Rate_calculator!$B$20*A64)</f>
        <v>0.48250709541507081</v>
      </c>
      <c r="M64" s="159">
        <f t="shared" si="0"/>
        <v>0.18700619520259343</v>
      </c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">
      <c r="A65" s="160">
        <f>A64+(Rate_calculator!$B$22+Rate_calculator!$B$23)/Rate_calculator!$B$24</f>
        <v>2.6840100000000016</v>
      </c>
      <c r="B65" s="151">
        <f>IF(A65&lt;=Rate_calculator!$B$22, Rate_calculator!$B$5*(1-I65), Rate_calculator!$B$5*I65*(Rate_calculator!$B$89-1))</f>
        <v>68988.666163300717</v>
      </c>
      <c r="C65" s="151">
        <f>IF(A65&lt;=Rate_calculator!$B$22, (Rate_calculator!$B$5+Rate_calculator!$B$6)*(1-J65)+Rate_calculator!$B$5*Rate_calculator!$B$18/Rate_calculator!$B$93*M65, (Rate_calculator!$B$5*Rate_calculator!$B$18*I65*(Rate_calculator!$B$89-1)/Rate_calculator!$B$93)+(Rate_calculator!$B$5*J65*(Rate_calculator!$B$90+Rate_calculator!$B$18/Rate_calculator!$B$93-Rate_calculator!$B$18*Rate_calculator!$B$90/Rate_calculator!$B$93-1))+(Rate_calculator!$B$6*J65*(Rate_calculator!$B$90-1)))</f>
        <v>65806.658056155371</v>
      </c>
      <c r="D65" s="151">
        <f>IF(A65&lt;=Rate_calculator!$B$22, Rate_calculator!$B$7*(1-K65), Rate_calculator!$B$7*K65*(Rate_calculator!$B$91-1))</f>
        <v>7215.8950400347976</v>
      </c>
      <c r="E65" s="151">
        <f>IF(A65&lt;=Rate_calculator!$B$22, Rate_calculator!$B$8*(1-L65), (Rate_calculator!$B$8*L65*(Rate_calculator!$B$92-1)))</f>
        <v>0</v>
      </c>
      <c r="F65" s="151">
        <f>B65+C65+D65+E65+Rate_calculator!$B$26</f>
        <v>142061.2192594909</v>
      </c>
      <c r="G65" s="1">
        <f>Rate_calculator!$B$26</f>
        <v>50</v>
      </c>
      <c r="H65" s="159"/>
      <c r="I65" s="159">
        <f>EXP(-Rate_calculator!$B$17*A65)</f>
        <v>0.1104738025754896</v>
      </c>
      <c r="J65" s="159">
        <f>EXP(-Rate_calculator!$B$18*A65)</f>
        <v>0.29557736615273672</v>
      </c>
      <c r="K65" s="159">
        <f>EXP(-Rate_calculator!$B$19*A65)</f>
        <v>0.99903150368928439</v>
      </c>
      <c r="L65" s="159">
        <f>EXP(-Rate_calculator!$B$20*A65)</f>
        <v>0.47668203626977712</v>
      </c>
      <c r="M65" s="159">
        <f t="shared" si="0"/>
        <v>0.18510356357724711</v>
      </c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">
      <c r="A66" s="160">
        <f>A65+(Rate_calculator!$B$22+Rate_calculator!$B$23)/Rate_calculator!$B$24</f>
        <v>2.7280100000000016</v>
      </c>
      <c r="B66" s="151">
        <f>IF(A66&lt;=Rate_calculator!$B$22, Rate_calculator!$B$5*(1-I66), Rate_calculator!$B$5*I66*(Rate_calculator!$B$89-1))</f>
        <v>66541.645002169636</v>
      </c>
      <c r="C66" s="151">
        <f>IF(A66&lt;=Rate_calculator!$B$22, (Rate_calculator!$B$5+Rate_calculator!$B$6)*(1-J66)+Rate_calculator!$B$5*Rate_calculator!$B$18/Rate_calculator!$B$93*M66, (Rate_calculator!$B$5*Rate_calculator!$B$18*I66*(Rate_calculator!$B$89-1)/Rate_calculator!$B$93)+(Rate_calculator!$B$5*J66*(Rate_calculator!$B$90+Rate_calculator!$B$18/Rate_calculator!$B$93-Rate_calculator!$B$18*Rate_calculator!$B$90/Rate_calculator!$B$93-1))+(Rate_calculator!$B$6*J66*(Rate_calculator!$B$90-1)))</f>
        <v>65845.175493659117</v>
      </c>
      <c r="D66" s="151">
        <f>IF(A66&lt;=Rate_calculator!$B$22, Rate_calculator!$B$7*(1-K66), Rate_calculator!$B$7*K66*(Rate_calculator!$B$91-1))</f>
        <v>7215.7804191736459</v>
      </c>
      <c r="E66" s="151">
        <f>IF(A66&lt;=Rate_calculator!$B$22, Rate_calculator!$B$8*(1-L66), (Rate_calculator!$B$8*L66*(Rate_calculator!$B$92-1)))</f>
        <v>0</v>
      </c>
      <c r="F66" s="151">
        <f>B66+C66+D66+E66+Rate_calculator!$B$26</f>
        <v>139652.6009150024</v>
      </c>
      <c r="G66" s="1">
        <f>Rate_calculator!$B$26</f>
        <v>50</v>
      </c>
      <c r="H66" s="159"/>
      <c r="I66" s="159">
        <f>EXP(-Rate_calculator!$B$17*A66)</f>
        <v>0.1065553077315257</v>
      </c>
      <c r="J66" s="159">
        <f>EXP(-Rate_calculator!$B$18*A66)</f>
        <v>0.28973014614967429</v>
      </c>
      <c r="K66" s="159">
        <f>EXP(-Rate_calculator!$B$19*A66)</f>
        <v>0.999015634576633</v>
      </c>
      <c r="L66" s="159">
        <f>EXP(-Rate_calculator!$B$20*A66)</f>
        <v>0.47092730005728295</v>
      </c>
      <c r="M66" s="159">
        <f t="shared" si="0"/>
        <v>0.18317483841814858</v>
      </c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">
      <c r="A67" s="160">
        <f>A66+(Rate_calculator!$B$22+Rate_calculator!$B$23)/Rate_calculator!$B$24</f>
        <v>2.7720100000000016</v>
      </c>
      <c r="B67" s="151">
        <f>IF(A67&lt;=Rate_calculator!$B$22, Rate_calculator!$B$5*(1-I67), Rate_calculator!$B$5*I67*(Rate_calculator!$B$89-1))</f>
        <v>64181.419439446705</v>
      </c>
      <c r="C67" s="151">
        <f>IF(A67&lt;=Rate_calculator!$B$22, (Rate_calculator!$B$5+Rate_calculator!$B$6)*(1-J67)+Rate_calculator!$B$5*Rate_calculator!$B$18/Rate_calculator!$B$93*M67, (Rate_calculator!$B$5*Rate_calculator!$B$18*I67*(Rate_calculator!$B$89-1)/Rate_calculator!$B$93)+(Rate_calculator!$B$5*J67*(Rate_calculator!$B$90+Rate_calculator!$B$18/Rate_calculator!$B$93-Rate_calculator!$B$18*Rate_calculator!$B$90/Rate_calculator!$B$93-1))+(Rate_calculator!$B$6*J67*(Rate_calculator!$B$90-1)))</f>
        <v>65835.389631155093</v>
      </c>
      <c r="D67" s="151">
        <f>IF(A67&lt;=Rate_calculator!$B$22, Rate_calculator!$B$7*(1-K67), Rate_calculator!$B$7*K67*(Rate_calculator!$B$91-1))</f>
        <v>7215.665800133188</v>
      </c>
      <c r="E67" s="151">
        <f>IF(A67&lt;=Rate_calculator!$B$22, Rate_calculator!$B$8*(1-L67), (Rate_calculator!$B$8*L67*(Rate_calculator!$B$92-1)))</f>
        <v>0</v>
      </c>
      <c r="F67" s="151">
        <f>B67+C67+D67+E67+Rate_calculator!$B$26</f>
        <v>137282.47487073499</v>
      </c>
      <c r="G67" s="1">
        <f>Rate_calculator!$B$26</f>
        <v>50</v>
      </c>
      <c r="H67" s="159"/>
      <c r="I67" s="159">
        <f>EXP(-Rate_calculator!$B$17*A67)</f>
        <v>0.102775801511871</v>
      </c>
      <c r="J67" s="159">
        <f>EXP(-Rate_calculator!$B$18*A67)</f>
        <v>0.28399859800000588</v>
      </c>
      <c r="K67" s="159">
        <f>EXP(-Rate_calculator!$B$19*A67)</f>
        <v>0.99899976571605453</v>
      </c>
      <c r="L67" s="159">
        <f>EXP(-Rate_calculator!$B$20*A67)</f>
        <v>0.46524203780511375</v>
      </c>
      <c r="M67" s="159">
        <f t="shared" si="0"/>
        <v>0.18122279648813489</v>
      </c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">
      <c r="A68" s="160">
        <f>A67+(Rate_calculator!$B$22+Rate_calculator!$B$23)/Rate_calculator!$B$24</f>
        <v>2.8160100000000017</v>
      </c>
      <c r="B68" s="151">
        <f>IF(A68&lt;=Rate_calculator!$B$22, Rate_calculator!$B$5*(1-I68), Rate_calculator!$B$5*I68*(Rate_calculator!$B$89-1))</f>
        <v>61904.910843846374</v>
      </c>
      <c r="C68" s="151">
        <f>IF(A68&lt;=Rate_calculator!$B$22, (Rate_calculator!$B$5+Rate_calculator!$B$6)*(1-J68)+Rate_calculator!$B$5*Rate_calculator!$B$18/Rate_calculator!$B$93*M68, (Rate_calculator!$B$5*Rate_calculator!$B$18*I68*(Rate_calculator!$B$89-1)/Rate_calculator!$B$93)+(Rate_calculator!$B$5*J68*(Rate_calculator!$B$90+Rate_calculator!$B$18/Rate_calculator!$B$93-Rate_calculator!$B$18*Rate_calculator!$B$90/Rate_calculator!$B$93-1))+(Rate_calculator!$B$6*J68*(Rate_calculator!$B$90-1)))</f>
        <v>65779.942308671496</v>
      </c>
      <c r="D68" s="151">
        <f>IF(A68&lt;=Rate_calculator!$B$22, Rate_calculator!$B$7*(1-K68), Rate_calculator!$B$7*K68*(Rate_calculator!$B$91-1))</f>
        <v>7215.5511829133975</v>
      </c>
      <c r="E68" s="151">
        <f>IF(A68&lt;=Rate_calculator!$B$22, Rate_calculator!$B$8*(1-L68), (Rate_calculator!$B$8*L68*(Rate_calculator!$B$92-1)))</f>
        <v>0</v>
      </c>
      <c r="F68" s="151">
        <f>B68+C68+D68+E68+Rate_calculator!$B$26</f>
        <v>134950.40433543126</v>
      </c>
      <c r="G68" s="1">
        <f>Rate_calculator!$B$26</f>
        <v>50</v>
      </c>
      <c r="H68" s="159"/>
      <c r="I68" s="159">
        <f>EXP(-Rate_calculator!$B$17*A68)</f>
        <v>9.9130354003776677E-2</v>
      </c>
      <c r="J68" s="159">
        <f>EXP(-Rate_calculator!$B$18*A68)</f>
        <v>0.27838043344064906</v>
      </c>
      <c r="K68" s="159">
        <f>EXP(-Rate_calculator!$B$19*A68)</f>
        <v>0.99898389710754487</v>
      </c>
      <c r="L68" s="159">
        <f>EXP(-Rate_calculator!$B$20*A68)</f>
        <v>0.45962541079000124</v>
      </c>
      <c r="M68" s="159">
        <f t="shared" si="0"/>
        <v>0.17925007943687238</v>
      </c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">
      <c r="A69" s="160">
        <f>A68+(Rate_calculator!$B$22+Rate_calculator!$B$23)/Rate_calculator!$B$24</f>
        <v>2.8600100000000017</v>
      </c>
      <c r="B69" s="151">
        <f>IF(A69&lt;=Rate_calculator!$B$22, Rate_calculator!$B$5*(1-I69), Rate_calculator!$B$5*I69*(Rate_calculator!$B$89-1))</f>
        <v>59709.149782830122</v>
      </c>
      <c r="C69" s="151">
        <f>IF(A69&lt;=Rate_calculator!$B$22, (Rate_calculator!$B$5+Rate_calculator!$B$6)*(1-J69)+Rate_calculator!$B$5*Rate_calculator!$B$18/Rate_calculator!$B$93*M69, (Rate_calculator!$B$5*Rate_calculator!$B$18*I69*(Rate_calculator!$B$89-1)/Rate_calculator!$B$93)+(Rate_calculator!$B$5*J69*(Rate_calculator!$B$90+Rate_calculator!$B$18/Rate_calculator!$B$93-Rate_calculator!$B$18*Rate_calculator!$B$90/Rate_calculator!$B$93-1))+(Rate_calculator!$B$6*J69*(Rate_calculator!$B$90-1)))</f>
        <v>65681.363291974907</v>
      </c>
      <c r="D69" s="151">
        <f>IF(A69&lt;=Rate_calculator!$B$22, Rate_calculator!$B$7*(1-K69), Rate_calculator!$B$7*K69*(Rate_calculator!$B$91-1))</f>
        <v>7215.4365675142417</v>
      </c>
      <c r="E69" s="151">
        <f>IF(A69&lt;=Rate_calculator!$B$22, Rate_calculator!$B$8*(1-L69), (Rate_calculator!$B$8*L69*(Rate_calculator!$B$92-1)))</f>
        <v>0</v>
      </c>
      <c r="F69" s="151">
        <f>B69+C69+D69+E69+Rate_calculator!$B$26</f>
        <v>132655.94964231926</v>
      </c>
      <c r="G69" s="1">
        <f>Rate_calculator!$B$26</f>
        <v>50</v>
      </c>
      <c r="H69" s="159"/>
      <c r="I69" s="159">
        <f>EXP(-Rate_calculator!$B$17*A69)</f>
        <v>9.5614210158011234E-2</v>
      </c>
      <c r="J69" s="159">
        <f>EXP(-Rate_calculator!$B$18*A69)</f>
        <v>0.27287340947578215</v>
      </c>
      <c r="K69" s="159">
        <f>EXP(-Rate_calculator!$B$19*A69)</f>
        <v>0.99896802875110002</v>
      </c>
      <c r="L69" s="159">
        <f>EXP(-Rate_calculator!$B$20*A69)</f>
        <v>0.45407659041415055</v>
      </c>
      <c r="M69" s="159">
        <f t="shared" si="0"/>
        <v>0.1772591993177709</v>
      </c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">
      <c r="A70" s="160">
        <f>A69+(Rate_calculator!$B$22+Rate_calculator!$B$23)/Rate_calculator!$B$24</f>
        <v>2.9040100000000018</v>
      </c>
      <c r="B70" s="151">
        <f>IF(A70&lt;=Rate_calculator!$B$22, Rate_calculator!$B$5*(1-I70), Rate_calculator!$B$5*I70*(Rate_calculator!$B$89-1))</f>
        <v>57591.272149337696</v>
      </c>
      <c r="C70" s="151">
        <f>IF(A70&lt;=Rate_calculator!$B$22, (Rate_calculator!$B$5+Rate_calculator!$B$6)*(1-J70)+Rate_calculator!$B$5*Rate_calculator!$B$18/Rate_calculator!$B$93*M70, (Rate_calculator!$B$5*Rate_calculator!$B$18*I70*(Rate_calculator!$B$89-1)/Rate_calculator!$B$93)+(Rate_calculator!$B$5*J70*(Rate_calculator!$B$90+Rate_calculator!$B$18/Rate_calculator!$B$93-Rate_calculator!$B$18*Rate_calculator!$B$90/Rate_calculator!$B$93-1))+(Rate_calculator!$B$6*J70*(Rate_calculator!$B$90-1)))</f>
        <v>65542.074611204778</v>
      </c>
      <c r="D70" s="151">
        <f>IF(A70&lt;=Rate_calculator!$B$22, Rate_calculator!$B$7*(1-K70), Rate_calculator!$B$7*K70*(Rate_calculator!$B$91-1))</f>
        <v>7215.3219539356951</v>
      </c>
      <c r="E70" s="151">
        <f>IF(A70&lt;=Rate_calculator!$B$22, Rate_calculator!$B$8*(1-L70), (Rate_calculator!$B$8*L70*(Rate_calculator!$B$92-1)))</f>
        <v>0</v>
      </c>
      <c r="F70" s="151">
        <f>B70+C70+D70+E70+Rate_calculator!$B$26</f>
        <v>130398.66871447818</v>
      </c>
      <c r="G70" s="1">
        <f>Rate_calculator!$B$26</f>
        <v>50</v>
      </c>
      <c r="H70" s="159"/>
      <c r="I70" s="159">
        <f>EXP(-Rate_calculator!$B$17*A70)</f>
        <v>9.2222783586468807E-2</v>
      </c>
      <c r="J70" s="159">
        <f>EXP(-Rate_calculator!$B$18*A70)</f>
        <v>0.26747532748135039</v>
      </c>
      <c r="K70" s="159">
        <f>EXP(-Rate_calculator!$B$19*A70)</f>
        <v>0.9989521606467161</v>
      </c>
      <c r="L70" s="159">
        <f>EXP(-Rate_calculator!$B$20*A70)</f>
        <v>0.44859475808300031</v>
      </c>
      <c r="M70" s="159">
        <f t="shared" si="0"/>
        <v>0.1752525438948816</v>
      </c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">
      <c r="A71" s="160">
        <f>A70+(Rate_calculator!$B$22+Rate_calculator!$B$23)/Rate_calculator!$B$24</f>
        <v>2.9480100000000018</v>
      </c>
      <c r="B71" s="151">
        <f>IF(A71&lt;=Rate_calculator!$B$22, Rate_calculator!$B$5*(1-I71), Rate_calculator!$B$5*I71*(Rate_calculator!$B$89-1))</f>
        <v>55548.515425902799</v>
      </c>
      <c r="C71" s="151">
        <f>IF(A71&lt;=Rate_calculator!$B$22, (Rate_calculator!$B$5+Rate_calculator!$B$6)*(1-J71)+Rate_calculator!$B$5*Rate_calculator!$B$18/Rate_calculator!$B$93*M71, (Rate_calculator!$B$5*Rate_calculator!$B$18*I71*(Rate_calculator!$B$89-1)/Rate_calculator!$B$93)+(Rate_calculator!$B$5*J71*(Rate_calculator!$B$90+Rate_calculator!$B$18/Rate_calculator!$B$93-Rate_calculator!$B$18*Rate_calculator!$B$90/Rate_calculator!$B$93-1))+(Rate_calculator!$B$6*J71*(Rate_calculator!$B$90-1)))</f>
        <v>65364.394738428629</v>
      </c>
      <c r="D71" s="151">
        <f>IF(A71&lt;=Rate_calculator!$B$22, Rate_calculator!$B$7*(1-K71), Rate_calculator!$B$7*K71*(Rate_calculator!$B$91-1))</f>
        <v>7215.2073421777277</v>
      </c>
      <c r="E71" s="151">
        <f>IF(A71&lt;=Rate_calculator!$B$22, Rate_calculator!$B$8*(1-L71), (Rate_calculator!$B$8*L71*(Rate_calculator!$B$92-1)))</f>
        <v>0</v>
      </c>
      <c r="F71" s="151">
        <f>B71+C71+D71+E71+Rate_calculator!$B$26</f>
        <v>128178.11750650917</v>
      </c>
      <c r="G71" s="1">
        <f>Rate_calculator!$B$26</f>
        <v>50</v>
      </c>
      <c r="H71" s="159"/>
      <c r="I71" s="159">
        <f>EXP(-Rate_calculator!$B$17*A71)</f>
        <v>8.8951650579775762E-2</v>
      </c>
      <c r="J71" s="159">
        <f>EXP(-Rate_calculator!$B$18*A71)</f>
        <v>0.26218403232728754</v>
      </c>
      <c r="K71" s="159">
        <f>EXP(-Rate_calculator!$B$19*A71)</f>
        <v>0.998936292794389</v>
      </c>
      <c r="L71" s="159">
        <f>EXP(-Rate_calculator!$B$20*A71)</f>
        <v>0.44317910508445879</v>
      </c>
      <c r="M71" s="159">
        <f t="shared" si="0"/>
        <v>0.17323238174751177</v>
      </c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">
      <c r="A72" s="160">
        <f>A71+(Rate_calculator!$B$22+Rate_calculator!$B$23)/Rate_calculator!$B$24</f>
        <v>2.9920100000000018</v>
      </c>
      <c r="B72" s="151">
        <f>IF(A72&lt;=Rate_calculator!$B$22, Rate_calculator!$B$5*(1-I72), Rate_calculator!$B$5*I72*(Rate_calculator!$B$89-1))</f>
        <v>53578.215081280265</v>
      </c>
      <c r="C72" s="151">
        <f>IF(A72&lt;=Rate_calculator!$B$22, (Rate_calculator!$B$5+Rate_calculator!$B$6)*(1-J72)+Rate_calculator!$B$5*Rate_calculator!$B$18/Rate_calculator!$B$93*M72, (Rate_calculator!$B$5*Rate_calculator!$B$18*I72*(Rate_calculator!$B$89-1)/Rate_calculator!$B$93)+(Rate_calculator!$B$5*J72*(Rate_calculator!$B$90+Rate_calculator!$B$18/Rate_calculator!$B$93-Rate_calculator!$B$18*Rate_calculator!$B$90/Rate_calculator!$B$93-1))+(Rate_calculator!$B$6*J72*(Rate_calculator!$B$90-1)))</f>
        <v>65150.542609973905</v>
      </c>
      <c r="D72" s="151">
        <f>IF(A72&lt;=Rate_calculator!$B$22, Rate_calculator!$B$7*(1-K72), Rate_calculator!$B$7*K72*(Rate_calculator!$B$91-1))</f>
        <v>7215.0927322403086</v>
      </c>
      <c r="E72" s="151">
        <f>IF(A72&lt;=Rate_calculator!$B$22, Rate_calculator!$B$8*(1-L72), (Rate_calculator!$B$8*L72*(Rate_calculator!$B$92-1)))</f>
        <v>0</v>
      </c>
      <c r="F72" s="151">
        <f>B72+C72+D72+E72+Rate_calculator!$B$26</f>
        <v>125993.85042349448</v>
      </c>
      <c r="G72" s="1">
        <f>Rate_calculator!$B$26</f>
        <v>50</v>
      </c>
      <c r="H72" s="159"/>
      <c r="I72" s="159">
        <f>EXP(-Rate_calculator!$B$17*A72)</f>
        <v>8.5796544337092107E-2</v>
      </c>
      <c r="J72" s="159">
        <f>EXP(-Rate_calculator!$B$18*A72)</f>
        <v>0.25699741151710176</v>
      </c>
      <c r="K72" s="159">
        <f>EXP(-Rate_calculator!$B$19*A72)</f>
        <v>0.99892042519411473</v>
      </c>
      <c r="L72" s="159">
        <f>EXP(-Rate_calculator!$B$20*A72)</f>
        <v>0.43782883246959797</v>
      </c>
      <c r="M72" s="159">
        <f t="shared" si="0"/>
        <v>0.17120086718000965</v>
      </c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">
      <c r="A73" s="160">
        <f>A72+(Rate_calculator!$B$22+Rate_calculator!$B$23)/Rate_calculator!$B$24</f>
        <v>3.0360100000000019</v>
      </c>
      <c r="B73" s="151">
        <f>IF(A73&lt;=Rate_calculator!$B$22, Rate_calculator!$B$5*(1-I73), Rate_calculator!$B$5*I73*(Rate_calculator!$B$89-1))</f>
        <v>51677.801094884497</v>
      </c>
      <c r="C73" s="151">
        <f>IF(A73&lt;=Rate_calculator!$B$22, (Rate_calculator!$B$5+Rate_calculator!$B$6)*(1-J73)+Rate_calculator!$B$5*Rate_calculator!$B$18/Rate_calculator!$B$93*M73, (Rate_calculator!$B$5*Rate_calculator!$B$18*I73*(Rate_calculator!$B$89-1)/Rate_calculator!$B$93)+(Rate_calculator!$B$5*J73*(Rate_calculator!$B$90+Rate_calculator!$B$18/Rate_calculator!$B$93-Rate_calculator!$B$18*Rate_calculator!$B$90/Rate_calculator!$B$93-1))+(Rate_calculator!$B$6*J73*(Rate_calculator!$B$90-1)))</f>
        <v>64902.641499180812</v>
      </c>
      <c r="D73" s="151">
        <f>IF(A73&lt;=Rate_calculator!$B$22, Rate_calculator!$B$7*(1-K73), Rate_calculator!$B$7*K73*(Rate_calculator!$B$91-1))</f>
        <v>7214.9781241234123</v>
      </c>
      <c r="E73" s="151">
        <f>IF(A73&lt;=Rate_calculator!$B$22, Rate_calculator!$B$8*(1-L73), (Rate_calculator!$B$8*L73*(Rate_calculator!$B$92-1)))</f>
        <v>0</v>
      </c>
      <c r="F73" s="151">
        <f>B73+C73+D73+E73+Rate_calculator!$B$26</f>
        <v>123845.42071818872</v>
      </c>
      <c r="G73" s="1">
        <f>Rate_calculator!$B$26</f>
        <v>50</v>
      </c>
      <c r="H73" s="159"/>
      <c r="I73" s="159">
        <f>EXP(-Rate_calculator!$B$17*A73)</f>
        <v>8.2753349400581377E-2</v>
      </c>
      <c r="J73" s="159">
        <f>EXP(-Rate_calculator!$B$18*A73)</f>
        <v>0.25191339434448251</v>
      </c>
      <c r="K73" s="159">
        <f>EXP(-Rate_calculator!$B$19*A73)</f>
        <v>0.99890455784588927</v>
      </c>
      <c r="L73" s="159">
        <f>EXP(-Rate_calculator!$B$20*A73)</f>
        <v>0.4325431509347879</v>
      </c>
      <c r="M73" s="159">
        <f t="shared" si="0"/>
        <v>0.16916004494390113</v>
      </c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">
      <c r="A74" s="160">
        <f>A73+(Rate_calculator!$B$22+Rate_calculator!$B$23)/Rate_calculator!$B$24</f>
        <v>3.0800100000000019</v>
      </c>
      <c r="B74" s="151">
        <f>IF(A74&lt;=Rate_calculator!$B$22, Rate_calculator!$B$5*(1-I74), Rate_calculator!$B$5*I74*(Rate_calculator!$B$89-1))</f>
        <v>49844.794604505725</v>
      </c>
      <c r="C74" s="151">
        <f>IF(A74&lt;=Rate_calculator!$B$22, (Rate_calculator!$B$5+Rate_calculator!$B$6)*(1-J74)+Rate_calculator!$B$5*Rate_calculator!$B$18/Rate_calculator!$B$93*M74, (Rate_calculator!$B$5*Rate_calculator!$B$18*I74*(Rate_calculator!$B$89-1)/Rate_calculator!$B$93)+(Rate_calculator!$B$5*J74*(Rate_calculator!$B$90+Rate_calculator!$B$18/Rate_calculator!$B$93-Rate_calculator!$B$18*Rate_calculator!$B$90/Rate_calculator!$B$93-1))+(Rate_calculator!$B$6*J74*(Rate_calculator!$B$90-1)))</f>
        <v>64622.722745019491</v>
      </c>
      <c r="D74" s="151">
        <f>IF(A74&lt;=Rate_calculator!$B$22, Rate_calculator!$B$7*(1-K74), Rate_calculator!$B$7*K74*(Rate_calculator!$B$91-1))</f>
        <v>7214.8635178270088</v>
      </c>
      <c r="E74" s="151">
        <f>IF(A74&lt;=Rate_calculator!$B$22, Rate_calculator!$B$8*(1-L74), (Rate_calculator!$B$8*L74*(Rate_calculator!$B$92-1)))</f>
        <v>0</v>
      </c>
      <c r="F74" s="151">
        <f>B74+C74+D74+E74+Rate_calculator!$B$26</f>
        <v>121732.38086735221</v>
      </c>
      <c r="G74" s="1">
        <f>Rate_calculator!$B$26</f>
        <v>50</v>
      </c>
      <c r="H74" s="159"/>
      <c r="I74" s="159">
        <f>EXP(-Rate_calculator!$B$17*A74)</f>
        <v>7.9818096287289308E-2</v>
      </c>
      <c r="J74" s="159">
        <f>EXP(-Rate_calculator!$B$18*A74)</f>
        <v>0.24692995106659207</v>
      </c>
      <c r="K74" s="159">
        <f>EXP(-Rate_calculator!$B$19*A74)</f>
        <v>0.99888869074970876</v>
      </c>
      <c r="L74" s="159">
        <f>EXP(-Rate_calculator!$B$20*A74)</f>
        <v>0.42732128070525399</v>
      </c>
      <c r="M74" s="159">
        <f t="shared" si="0"/>
        <v>0.16711185477930277</v>
      </c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">
      <c r="A75" s="160">
        <f>A74+(Rate_calculator!$B$22+Rate_calculator!$B$23)/Rate_calculator!$B$24</f>
        <v>3.124010000000002</v>
      </c>
      <c r="B75" s="151">
        <f>IF(A75&lt;=Rate_calculator!$B$22, Rate_calculator!$B$5*(1-I75), Rate_calculator!$B$5*I75*(Rate_calculator!$B$89-1))</f>
        <v>48076.804672931416</v>
      </c>
      <c r="C75" s="151">
        <f>IF(A75&lt;=Rate_calculator!$B$22, (Rate_calculator!$B$5+Rate_calculator!$B$6)*(1-J75)+Rate_calculator!$B$5*Rate_calculator!$B$18/Rate_calculator!$B$93*M75, (Rate_calculator!$B$5*Rate_calculator!$B$18*I75*(Rate_calculator!$B$89-1)/Rate_calculator!$B$93)+(Rate_calculator!$B$5*J75*(Rate_calculator!$B$90+Rate_calculator!$B$18/Rate_calculator!$B$93-Rate_calculator!$B$18*Rate_calculator!$B$90/Rate_calculator!$B$93-1))+(Rate_calculator!$B$6*J75*(Rate_calculator!$B$90-1)))</f>
        <v>64312.729341816841</v>
      </c>
      <c r="D75" s="151">
        <f>IF(A75&lt;=Rate_calculator!$B$22, Rate_calculator!$B$7*(1-K75), Rate_calculator!$B$7*K75*(Rate_calculator!$B$91-1))</f>
        <v>7214.748913351068</v>
      </c>
      <c r="E75" s="151">
        <f>IF(A75&lt;=Rate_calculator!$B$22, Rate_calculator!$B$8*(1-L75), (Rate_calculator!$B$8*L75*(Rate_calculator!$B$92-1)))</f>
        <v>0</v>
      </c>
      <c r="F75" s="151">
        <f>B75+C75+D75+E75+Rate_calculator!$B$26</f>
        <v>119654.28292809933</v>
      </c>
      <c r="G75" s="1">
        <f>Rate_calculator!$B$26</f>
        <v>50</v>
      </c>
      <c r="H75" s="159"/>
      <c r="I75" s="159">
        <f>EXP(-Rate_calculator!$B$17*A75)</f>
        <v>7.6986956311429128E-2</v>
      </c>
      <c r="J75" s="159">
        <f>EXP(-Rate_calculator!$B$18*A75)</f>
        <v>0.24204509209371075</v>
      </c>
      <c r="K75" s="159">
        <f>EXP(-Rate_calculator!$B$19*A75)</f>
        <v>0.99887282390556908</v>
      </c>
      <c r="L75" s="159">
        <f>EXP(-Rate_calculator!$B$20*A75)</f>
        <v>0.42216245142004016</v>
      </c>
      <c r="M75" s="159">
        <f t="shared" si="0"/>
        <v>0.16505813578228162</v>
      </c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">
      <c r="A76" s="160">
        <f>A75+(Rate_calculator!$B$22+Rate_calculator!$B$23)/Rate_calculator!$B$24</f>
        <v>3.168010000000002</v>
      </c>
      <c r="B76" s="151">
        <f>IF(A76&lt;=Rate_calculator!$B$22, Rate_calculator!$B$5*(1-I76), Rate_calculator!$B$5*I76*(Rate_calculator!$B$89-1))</f>
        <v>46371.525169255328</v>
      </c>
      <c r="C76" s="151">
        <f>IF(A76&lt;=Rate_calculator!$B$22, (Rate_calculator!$B$5+Rate_calculator!$B$6)*(1-J76)+Rate_calculator!$B$5*Rate_calculator!$B$18/Rate_calculator!$B$93*M76, (Rate_calculator!$B$5*Rate_calculator!$B$18*I76*(Rate_calculator!$B$89-1)/Rate_calculator!$B$93)+(Rate_calculator!$B$5*J76*(Rate_calculator!$B$90+Rate_calculator!$B$18/Rate_calculator!$B$93-Rate_calculator!$B$18*Rate_calculator!$B$90/Rate_calculator!$B$93-1))+(Rate_calculator!$B$6*J76*(Rate_calculator!$B$90-1)))</f>
        <v>63974.519395151481</v>
      </c>
      <c r="D76" s="151">
        <f>IF(A76&lt;=Rate_calculator!$B$22, Rate_calculator!$B$7*(1-K76), Rate_calculator!$B$7*K76*(Rate_calculator!$B$91-1))</f>
        <v>7214.6343106955601</v>
      </c>
      <c r="E76" s="151">
        <f>IF(A76&lt;=Rate_calculator!$B$22, Rate_calculator!$B$8*(1-L76), (Rate_calculator!$B$8*L76*(Rate_calculator!$B$92-1)))</f>
        <v>0</v>
      </c>
      <c r="F76" s="151">
        <f>B76+C76+D76+E76+Rate_calculator!$B$26</f>
        <v>117610.67887510237</v>
      </c>
      <c r="G76" s="1">
        <f>Rate_calculator!$B$26</f>
        <v>50</v>
      </c>
      <c r="H76" s="159"/>
      <c r="I76" s="159">
        <f>EXP(-Rate_calculator!$B$17*A76)</f>
        <v>7.4256236590319977E-2</v>
      </c>
      <c r="J76" s="159">
        <f>EXP(-Rate_calculator!$B$18*A76)</f>
        <v>0.23725686719491351</v>
      </c>
      <c r="K76" s="159">
        <f>EXP(-Rate_calculator!$B$19*A76)</f>
        <v>0.99885695731346613</v>
      </c>
      <c r="L76" s="159">
        <f>EXP(-Rate_calculator!$B$20*A76)</f>
        <v>0.41706590201836041</v>
      </c>
      <c r="M76" s="159">
        <f t="shared" si="0"/>
        <v>0.16300063060459352</v>
      </c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">
      <c r="A77" s="160">
        <f>A76+(Rate_calculator!$B$22+Rate_calculator!$B$23)/Rate_calculator!$B$24</f>
        <v>3.212010000000002</v>
      </c>
      <c r="B77" s="151">
        <f>IF(A77&lt;=Rate_calculator!$B$22, Rate_calculator!$B$5*(1-I77), Rate_calculator!$B$5*I77*(Rate_calculator!$B$89-1))</f>
        <v>44726.731760806259</v>
      </c>
      <c r="C77" s="151">
        <f>IF(A77&lt;=Rate_calculator!$B$22, (Rate_calculator!$B$5+Rate_calculator!$B$6)*(1-J77)+Rate_calculator!$B$5*Rate_calculator!$B$18/Rate_calculator!$B$93*M77, (Rate_calculator!$B$5*Rate_calculator!$B$18*I77*(Rate_calculator!$B$89-1)/Rate_calculator!$B$93)+(Rate_calculator!$B$5*J77*(Rate_calculator!$B$90+Rate_calculator!$B$18/Rate_calculator!$B$93-Rate_calculator!$B$18*Rate_calculator!$B$90/Rate_calculator!$B$93-1))+(Rate_calculator!$B$6*J77*(Rate_calculator!$B$90-1)))</f>
        <v>63609.869448791949</v>
      </c>
      <c r="D77" s="151">
        <f>IF(A77&lt;=Rate_calculator!$B$22, Rate_calculator!$B$7*(1-K77), Rate_calculator!$B$7*K77*(Rate_calculator!$B$91-1))</f>
        <v>7214.5197098604594</v>
      </c>
      <c r="E77" s="151">
        <f>IF(A77&lt;=Rate_calculator!$B$22, Rate_calculator!$B$8*(1-L77), (Rate_calculator!$B$8*L77*(Rate_calculator!$B$92-1)))</f>
        <v>0</v>
      </c>
      <c r="F77" s="151">
        <f>B77+C77+D77+E77+Rate_calculator!$B$26</f>
        <v>115601.12091945867</v>
      </c>
      <c r="G77" s="1">
        <f>Rate_calculator!$B$26</f>
        <v>50</v>
      </c>
      <c r="H77" s="159"/>
      <c r="I77" s="159">
        <f>EXP(-Rate_calculator!$B$17*A77)</f>
        <v>7.1622375227464272E-2</v>
      </c>
      <c r="J77" s="159">
        <f>EXP(-Rate_calculator!$B$18*A77)</f>
        <v>0.23256336471945954</v>
      </c>
      <c r="K77" s="159">
        <f>EXP(-Rate_calculator!$B$19*A77)</f>
        <v>0.99884109097339613</v>
      </c>
      <c r="L77" s="159">
        <f>EXP(-Rate_calculator!$B$20*A77)</f>
        <v>0.41203088062732302</v>
      </c>
      <c r="M77" s="159">
        <f t="shared" si="0"/>
        <v>0.16094098949199526</v>
      </c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">
      <c r="A78" s="160">
        <f>A77+(Rate_calculator!$B$22+Rate_calculator!$B$23)/Rate_calculator!$B$24</f>
        <v>3.2560100000000021</v>
      </c>
      <c r="B78" s="151">
        <f>IF(A78&lt;=Rate_calculator!$B$22, Rate_calculator!$B$5*(1-I78), Rate_calculator!$B$5*I78*(Rate_calculator!$B$89-1))</f>
        <v>43140.279011772705</v>
      </c>
      <c r="C78" s="151">
        <f>IF(A78&lt;=Rate_calculator!$B$22, (Rate_calculator!$B$5+Rate_calculator!$B$6)*(1-J78)+Rate_calculator!$B$5*Rate_calculator!$B$18/Rate_calculator!$B$93*M78, (Rate_calculator!$B$5*Rate_calculator!$B$18*I78*(Rate_calculator!$B$89-1)/Rate_calculator!$B$93)+(Rate_calculator!$B$5*J78*(Rate_calculator!$B$90+Rate_calculator!$B$18/Rate_calculator!$B$93-Rate_calculator!$B$18*Rate_calculator!$B$90/Rate_calculator!$B$93-1))+(Rate_calculator!$B$6*J78*(Rate_calculator!$B$90-1)))</f>
        <v>63220.477687378807</v>
      </c>
      <c r="D78" s="151">
        <f>IF(A78&lt;=Rate_calculator!$B$22, Rate_calculator!$B$7*(1-K78), Rate_calculator!$B$7*K78*(Rate_calculator!$B$91-1))</f>
        <v>7214.4051108457361</v>
      </c>
      <c r="E78" s="151">
        <f>IF(A78&lt;=Rate_calculator!$B$22, Rate_calculator!$B$8*(1-L78), (Rate_calculator!$B$8*L78*(Rate_calculator!$B$92-1)))</f>
        <v>0</v>
      </c>
      <c r="F78" s="151">
        <f>B78+C78+D78+E78+Rate_calculator!$B$26</f>
        <v>113625.16180999724</v>
      </c>
      <c r="G78" s="1">
        <f>Rate_calculator!$B$26</f>
        <v>50</v>
      </c>
      <c r="H78" s="159"/>
      <c r="I78" s="159">
        <f>EXP(-Rate_calculator!$B$17*A78)</f>
        <v>6.9081936666480645E-2</v>
      </c>
      <c r="J78" s="159">
        <f>EXP(-Rate_calculator!$B$18*A78)</f>
        <v>0.22796271083358507</v>
      </c>
      <c r="K78" s="159">
        <f>EXP(-Rate_calculator!$B$19*A78)</f>
        <v>0.99882522488535486</v>
      </c>
      <c r="L78" s="159">
        <f>EXP(-Rate_calculator!$B$20*A78)</f>
        <v>0.40705664445100953</v>
      </c>
      <c r="M78" s="159">
        <f t="shared" si="0"/>
        <v>0.15888077416710444</v>
      </c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">
      <c r="A79" s="160">
        <f>A78+(Rate_calculator!$B$22+Rate_calculator!$B$23)/Rate_calculator!$B$24</f>
        <v>3.3000100000000021</v>
      </c>
      <c r="B79" s="151">
        <f>IF(A79&lt;=Rate_calculator!$B$22, Rate_calculator!$B$5*(1-I79), Rate_calculator!$B$5*I79*(Rate_calculator!$B$89-1))</f>
        <v>41610.097584739073</v>
      </c>
      <c r="C79" s="151">
        <f>IF(A79&lt;=Rate_calculator!$B$22, (Rate_calculator!$B$5+Rate_calculator!$B$6)*(1-J79)+Rate_calculator!$B$5*Rate_calculator!$B$18/Rate_calculator!$B$93*M79, (Rate_calculator!$B$5*Rate_calculator!$B$18*I79*(Rate_calculator!$B$89-1)/Rate_calculator!$B$93)+(Rate_calculator!$B$5*J79*(Rate_calculator!$B$90+Rate_calculator!$B$18/Rate_calculator!$B$93-Rate_calculator!$B$18*Rate_calculator!$B$90/Rate_calculator!$B$93-1))+(Rate_calculator!$B$6*J79*(Rate_calculator!$B$90-1)))</f>
        <v>62807.967019381547</v>
      </c>
      <c r="D79" s="151">
        <f>IF(A79&lt;=Rate_calculator!$B$22, Rate_calculator!$B$7*(1-K79), Rate_calculator!$B$7*K79*(Rate_calculator!$B$91-1))</f>
        <v>7214.2905136513591</v>
      </c>
      <c r="E79" s="151">
        <f>IF(A79&lt;=Rate_calculator!$B$22, Rate_calculator!$B$8*(1-L79), (Rate_calculator!$B$8*L79*(Rate_calculator!$B$92-1)))</f>
        <v>0</v>
      </c>
      <c r="F79" s="151">
        <f>B79+C79+D79+E79+Rate_calculator!$B$26</f>
        <v>111682.35511777198</v>
      </c>
      <c r="G79" s="1">
        <f>Rate_calculator!$B$26</f>
        <v>50</v>
      </c>
      <c r="H79" s="159"/>
      <c r="I79" s="159">
        <f>EXP(-Rate_calculator!$B$17*A79)</f>
        <v>6.6631607209832577E-2</v>
      </c>
      <c r="J79" s="159">
        <f>EXP(-Rate_calculator!$B$18*A79)</f>
        <v>0.2234530687723939</v>
      </c>
      <c r="K79" s="159">
        <f>EXP(-Rate_calculator!$B$19*A79)</f>
        <v>0.99880935904933843</v>
      </c>
      <c r="L79" s="159">
        <f>EXP(-Rate_calculator!$B$20*A79)</f>
        <v>0.40214245966089324</v>
      </c>
      <c r="M79" s="159">
        <f t="shared" si="0"/>
        <v>0.15682146156256133</v>
      </c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">
      <c r="A80" s="160">
        <f>A79+(Rate_calculator!$B$22+Rate_calculator!$B$23)/Rate_calculator!$B$24</f>
        <v>3.3440100000000021</v>
      </c>
      <c r="B80" s="151">
        <f>IF(A80&lt;=Rate_calculator!$B$22, Rate_calculator!$B$5*(1-I80), Rate_calculator!$B$5*I80*(Rate_calculator!$B$89-1))</f>
        <v>40134.19154148308</v>
      </c>
      <c r="C80" s="151">
        <f>IF(A80&lt;=Rate_calculator!$B$22, (Rate_calculator!$B$5+Rate_calculator!$B$6)*(1-J80)+Rate_calculator!$B$5*Rate_calculator!$B$18/Rate_calculator!$B$93*M80, (Rate_calculator!$B$5*Rate_calculator!$B$18*I80*(Rate_calculator!$B$89-1)/Rate_calculator!$B$93)+(Rate_calculator!$B$5*J80*(Rate_calculator!$B$90+Rate_calculator!$B$18/Rate_calculator!$B$93-Rate_calculator!$B$18*Rate_calculator!$B$90/Rate_calculator!$B$93-1))+(Rate_calculator!$B$6*J80*(Rate_calculator!$B$90-1)))</f>
        <v>62373.888044697778</v>
      </c>
      <c r="D80" s="151">
        <f>IF(A80&lt;=Rate_calculator!$B$22, Rate_calculator!$B$7*(1-K80), Rate_calculator!$B$7*K80*(Rate_calculator!$B$91-1))</f>
        <v>7214.1759182773012</v>
      </c>
      <c r="E80" s="151">
        <f>IF(A80&lt;=Rate_calculator!$B$22, Rate_calculator!$B$8*(1-L80), (Rate_calculator!$B$8*L80*(Rate_calculator!$B$92-1)))</f>
        <v>0</v>
      </c>
      <c r="F80" s="151">
        <f>B80+C80+D80+E80+Rate_calculator!$B$26</f>
        <v>109772.25550445815</v>
      </c>
      <c r="G80" s="1">
        <f>Rate_calculator!$B$26</f>
        <v>50</v>
      </c>
      <c r="H80" s="159"/>
      <c r="I80" s="159">
        <f>EXP(-Rate_calculator!$B$17*A80)</f>
        <v>6.4268190696507244E-2</v>
      </c>
      <c r="J80" s="159">
        <f>EXP(-Rate_calculator!$B$18*A80)</f>
        <v>0.21903263810654758</v>
      </c>
      <c r="K80" s="159">
        <f>EXP(-Rate_calculator!$B$19*A80)</f>
        <v>0.99879349346534285</v>
      </c>
      <c r="L80" s="159">
        <f>EXP(-Rate_calculator!$B$20*A80)</f>
        <v>0.39728760128758067</v>
      </c>
      <c r="M80" s="159">
        <f t="shared" si="0"/>
        <v>0.15476444741004033</v>
      </c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">
      <c r="A81" s="160">
        <f>A80+(Rate_calculator!$B$22+Rate_calculator!$B$23)/Rate_calculator!$B$24</f>
        <v>3.3880100000000022</v>
      </c>
      <c r="B81" s="151">
        <f>IF(A81&lt;=Rate_calculator!$B$22, Rate_calculator!$B$5*(1-I81), Rate_calculator!$B$5*I81*(Rate_calculator!$B$89-1))</f>
        <v>38710.63573951368</v>
      </c>
      <c r="C81" s="151">
        <f>IF(A81&lt;=Rate_calculator!$B$22, (Rate_calculator!$B$5+Rate_calculator!$B$6)*(1-J81)+Rate_calculator!$B$5*Rate_calculator!$B$18/Rate_calculator!$B$93*M81, (Rate_calculator!$B$5*Rate_calculator!$B$18*I81*(Rate_calculator!$B$89-1)/Rate_calculator!$B$93)+(Rate_calculator!$B$5*J81*(Rate_calculator!$B$90+Rate_calculator!$B$18/Rate_calculator!$B$93-Rate_calculator!$B$18*Rate_calculator!$B$90/Rate_calculator!$B$93-1))+(Rate_calculator!$B$6*J81*(Rate_calculator!$B$90-1)))</f>
        <v>61919.721911105909</v>
      </c>
      <c r="D81" s="151">
        <f>IF(A81&lt;=Rate_calculator!$B$22, Rate_calculator!$B$7*(1-K81), Rate_calculator!$B$7*K81*(Rate_calculator!$B$91-1))</f>
        <v>7214.0613247235324</v>
      </c>
      <c r="E81" s="151">
        <f>IF(A81&lt;=Rate_calculator!$B$22, Rate_calculator!$B$8*(1-L81), (Rate_calculator!$B$8*L81*(Rate_calculator!$B$92-1)))</f>
        <v>0</v>
      </c>
      <c r="F81" s="151">
        <f>B81+C81+D81+E81+Rate_calculator!$B$26</f>
        <v>107894.41897534311</v>
      </c>
      <c r="G81" s="1">
        <f>Rate_calculator!$B$26</f>
        <v>50</v>
      </c>
      <c r="H81" s="159"/>
      <c r="I81" s="159">
        <f>EXP(-Rate_calculator!$B$17*A81)</f>
        <v>6.1988604333006563E-2</v>
      </c>
      <c r="J81" s="159">
        <f>EXP(-Rate_calculator!$B$18*A81)</f>
        <v>0.21469965402346206</v>
      </c>
      <c r="K81" s="159">
        <f>EXP(-Rate_calculator!$B$19*A81)</f>
        <v>0.99877762813336401</v>
      </c>
      <c r="L81" s="159">
        <f>EXP(-Rate_calculator!$B$20*A81)</f>
        <v>0.39249135311385958</v>
      </c>
      <c r="M81" s="159">
        <f t="shared" si="0"/>
        <v>0.15271104969045549</v>
      </c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">
      <c r="A82" s="160">
        <f>A81+(Rate_calculator!$B$22+Rate_calculator!$B$23)/Rate_calculator!$B$24</f>
        <v>3.4320100000000022</v>
      </c>
      <c r="B82" s="151">
        <f>IF(A82&lt;=Rate_calculator!$B$22, Rate_calculator!$B$5*(1-I82), Rate_calculator!$B$5*I82*(Rate_calculator!$B$89-1))</f>
        <v>37337.57332095343</v>
      </c>
      <c r="C82" s="151">
        <f>IF(A82&lt;=Rate_calculator!$B$22, (Rate_calculator!$B$5+Rate_calculator!$B$6)*(1-J82)+Rate_calculator!$B$5*Rate_calculator!$B$18/Rate_calculator!$B$93*M82, (Rate_calculator!$B$5*Rate_calculator!$B$18*I82*(Rate_calculator!$B$89-1)/Rate_calculator!$B$93)+(Rate_calculator!$B$5*J82*(Rate_calculator!$B$90+Rate_calculator!$B$18/Rate_calculator!$B$93-Rate_calculator!$B$18*Rate_calculator!$B$90/Rate_calculator!$B$93-1))+(Rate_calculator!$B$6*J82*(Rate_calculator!$B$90-1)))</f>
        <v>61446.883063629306</v>
      </c>
      <c r="D82" s="151">
        <f>IF(A82&lt;=Rate_calculator!$B$22, Rate_calculator!$B$7*(1-K82), Rate_calculator!$B$7*K82*(Rate_calculator!$B$91-1))</f>
        <v>7213.9467329900253</v>
      </c>
      <c r="E82" s="151">
        <f>IF(A82&lt;=Rate_calculator!$B$22, Rate_calculator!$B$8*(1-L82), (Rate_calculator!$B$8*L82*(Rate_calculator!$B$92-1)))</f>
        <v>0</v>
      </c>
      <c r="F82" s="151">
        <f>B82+C82+D82+E82+Rate_calculator!$B$26</f>
        <v>106048.40311757276</v>
      </c>
      <c r="G82" s="1">
        <f>Rate_calculator!$B$26</f>
        <v>50</v>
      </c>
      <c r="H82" s="159"/>
      <c r="I82" s="159">
        <f>EXP(-Rate_calculator!$B$17*A82)</f>
        <v>5.9789874672212792E-2</v>
      </c>
      <c r="J82" s="159">
        <f>EXP(-Rate_calculator!$B$18*A82)</f>
        <v>0.21045238662272386</v>
      </c>
      <c r="K82" s="159">
        <f>EXP(-Rate_calculator!$B$19*A82)</f>
        <v>0.99876176305339814</v>
      </c>
      <c r="L82" s="159">
        <f>EXP(-Rate_calculator!$B$20*A82)</f>
        <v>0.38775300756903847</v>
      </c>
      <c r="M82" s="159">
        <f t="shared" si="0"/>
        <v>0.15066251195051106</v>
      </c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">
      <c r="A83" s="160">
        <f>A82+(Rate_calculator!$B$22+Rate_calculator!$B$23)/Rate_calculator!$B$24</f>
        <v>3.4760100000000023</v>
      </c>
      <c r="B83" s="151">
        <f>IF(A83&lt;=Rate_calculator!$B$22, Rate_calculator!$B$5*(1-I83), Rate_calculator!$B$5*I83*(Rate_calculator!$B$89-1))</f>
        <v>36013.213290490065</v>
      </c>
      <c r="C83" s="151">
        <f>IF(A83&lt;=Rate_calculator!$B$22, (Rate_calculator!$B$5+Rate_calculator!$B$6)*(1-J83)+Rate_calculator!$B$5*Rate_calculator!$B$18/Rate_calculator!$B$93*M83, (Rate_calculator!$B$5*Rate_calculator!$B$18*I83*(Rate_calculator!$B$89-1)/Rate_calculator!$B$93)+(Rate_calculator!$B$5*J83*(Rate_calculator!$B$90+Rate_calculator!$B$18/Rate_calculator!$B$93-Rate_calculator!$B$18*Rate_calculator!$B$90/Rate_calculator!$B$93-1))+(Rate_calculator!$B$6*J83*(Rate_calculator!$B$90-1)))</f>
        <v>60956.721890725101</v>
      </c>
      <c r="D83" s="151">
        <f>IF(A83&lt;=Rate_calculator!$B$22, Rate_calculator!$B$7*(1-K83), Rate_calculator!$B$7*K83*(Rate_calculator!$B$91-1))</f>
        <v>7213.8321430767492</v>
      </c>
      <c r="E83" s="151">
        <f>IF(A83&lt;=Rate_calculator!$B$22, Rate_calculator!$B$8*(1-L83), (Rate_calculator!$B$8*L83*(Rate_calculator!$B$92-1)))</f>
        <v>0</v>
      </c>
      <c r="F83" s="151">
        <f>B83+C83+D83+E83+Rate_calculator!$B$26</f>
        <v>104233.76732429193</v>
      </c>
      <c r="G83" s="1">
        <f>Rate_calculator!$B$26</f>
        <v>50</v>
      </c>
      <c r="H83" s="159"/>
      <c r="I83" s="159">
        <f>EXP(-Rate_calculator!$B$17*A83)</f>
        <v>5.7669133734883159E-2</v>
      </c>
      <c r="J83" s="159">
        <f>EXP(-Rate_calculator!$B$18*A83)</f>
        <v>0.20628914022544478</v>
      </c>
      <c r="K83" s="159">
        <f>EXP(-Rate_calculator!$B$19*A83)</f>
        <v>0.99874589822544091</v>
      </c>
      <c r="L83" s="159">
        <f>EXP(-Rate_calculator!$B$20*A83)</f>
        <v>0.38307186562456164</v>
      </c>
      <c r="M83" s="159">
        <f t="shared" si="0"/>
        <v>0.14862000649056162</v>
      </c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">
      <c r="A84" s="160">
        <f>A83+(Rate_calculator!$B$22+Rate_calculator!$B$23)/Rate_calculator!$B$24</f>
        <v>3.5200100000000023</v>
      </c>
      <c r="B84" s="151">
        <f>IF(A84&lt;=Rate_calculator!$B$22, Rate_calculator!$B$5*(1-I84), Rate_calculator!$B$5*I84*(Rate_calculator!$B$89-1))</f>
        <v>34735.828179237753</v>
      </c>
      <c r="C84" s="151">
        <f>IF(A84&lt;=Rate_calculator!$B$22, (Rate_calculator!$B$5+Rate_calculator!$B$6)*(1-J84)+Rate_calculator!$B$5*Rate_calculator!$B$18/Rate_calculator!$B$93*M84, (Rate_calculator!$B$5*Rate_calculator!$B$18*I84*(Rate_calculator!$B$89-1)/Rate_calculator!$B$93)+(Rate_calculator!$B$5*J84*(Rate_calculator!$B$90+Rate_calculator!$B$18/Rate_calculator!$B$93-Rate_calculator!$B$18*Rate_calculator!$B$90/Rate_calculator!$B$93-1))+(Rate_calculator!$B$6*J84*(Rate_calculator!$B$90-1)))</f>
        <v>60450.527271069106</v>
      </c>
      <c r="D84" s="151">
        <f>IF(A84&lt;=Rate_calculator!$B$22, Rate_calculator!$B$7*(1-K84), Rate_calculator!$B$7*K84*(Rate_calculator!$B$91-1))</f>
        <v>7213.7175549836784</v>
      </c>
      <c r="E84" s="151">
        <f>IF(A84&lt;=Rate_calculator!$B$22, Rate_calculator!$B$8*(1-L84), (Rate_calculator!$B$8*L84*(Rate_calculator!$B$92-1)))</f>
        <v>0</v>
      </c>
      <c r="F84" s="151">
        <f>B84+C84+D84+E84+Rate_calculator!$B$26</f>
        <v>102450.07300529054</v>
      </c>
      <c r="G84" s="1">
        <f>Rate_calculator!$B$26</f>
        <v>50</v>
      </c>
      <c r="H84" s="159"/>
      <c r="I84" s="159">
        <f>EXP(-Rate_calculator!$B$17*A84)</f>
        <v>5.5623615268714774E-2</v>
      </c>
      <c r="J84" s="159">
        <f>EXP(-Rate_calculator!$B$18*A84)</f>
        <v>0.20220825269727905</v>
      </c>
      <c r="K84" s="159">
        <f>EXP(-Rate_calculator!$B$19*A84)</f>
        <v>0.99873003364948865</v>
      </c>
      <c r="L84" s="159">
        <f>EXP(-Rate_calculator!$B$20*A84)</f>
        <v>0.37844723669088454</v>
      </c>
      <c r="M84" s="159">
        <f t="shared" si="0"/>
        <v>0.14658463742856426</v>
      </c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">
      <c r="A85" s="160">
        <f>A84+(Rate_calculator!$B$22+Rate_calculator!$B$23)/Rate_calculator!$B$24</f>
        <v>3.5640100000000023</v>
      </c>
      <c r="B85" s="151">
        <f>IF(A85&lt;=Rate_calculator!$B$22, Rate_calculator!$B$5*(1-I85), Rate_calculator!$B$5*I85*(Rate_calculator!$B$89-1))</f>
        <v>33503.751791461109</v>
      </c>
      <c r="C85" s="151">
        <f>IF(A85&lt;=Rate_calculator!$B$22, (Rate_calculator!$B$5+Rate_calculator!$B$6)*(1-J85)+Rate_calculator!$B$5*Rate_calculator!$B$18/Rate_calculator!$B$93*M85, (Rate_calculator!$B$5*Rate_calculator!$B$18*I85*(Rate_calculator!$B$89-1)/Rate_calculator!$B$93)+(Rate_calculator!$B$5*J85*(Rate_calculator!$B$90+Rate_calculator!$B$18/Rate_calculator!$B$93-Rate_calculator!$B$18*Rate_calculator!$B$90/Rate_calculator!$B$93-1))+(Rate_calculator!$B$6*J85*(Rate_calculator!$B$90-1)))</f>
        <v>59929.529024571915</v>
      </c>
      <c r="D85" s="151">
        <f>IF(A85&lt;=Rate_calculator!$B$22, Rate_calculator!$B$7*(1-K85), Rate_calculator!$B$7*K85*(Rate_calculator!$B$91-1))</f>
        <v>7213.6029687107794</v>
      </c>
      <c r="E85" s="151">
        <f>IF(A85&lt;=Rate_calculator!$B$22, Rate_calculator!$B$8*(1-L85), (Rate_calculator!$B$8*L85*(Rate_calculator!$B$92-1)))</f>
        <v>0</v>
      </c>
      <c r="F85" s="151">
        <f>B85+C85+D85+E85+Rate_calculator!$B$26</f>
        <v>100696.8837847438</v>
      </c>
      <c r="G85" s="1">
        <f>Rate_calculator!$B$26</f>
        <v>50</v>
      </c>
      <c r="H85" s="159"/>
      <c r="I85" s="159">
        <f>EXP(-Rate_calculator!$B$17*A85)</f>
        <v>5.3650651140100196E-2</v>
      </c>
      <c r="J85" s="159">
        <f>EXP(-Rate_calculator!$B$18*A85)</f>
        <v>0.19820809478483295</v>
      </c>
      <c r="K85" s="159">
        <f>EXP(-Rate_calculator!$B$19*A85)</f>
        <v>0.99871416932553703</v>
      </c>
      <c r="L85" s="159">
        <f>EXP(-Rate_calculator!$B$20*A85)</f>
        <v>0.37387843851559344</v>
      </c>
      <c r="M85" s="159">
        <f t="shared" si="0"/>
        <v>0.14455744364473275</v>
      </c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">
      <c r="A86" s="160">
        <f>A85+(Rate_calculator!$B$22+Rate_calculator!$B$23)/Rate_calculator!$B$24</f>
        <v>3.6080100000000024</v>
      </c>
      <c r="B86" s="151">
        <f>IF(A86&lt;=Rate_calculator!$B$22, Rate_calculator!$B$5*(1-I86), Rate_calculator!$B$5*I86*(Rate_calculator!$B$89-1))</f>
        <v>32315.377031222597</v>
      </c>
      <c r="C86" s="151">
        <f>IF(A86&lt;=Rate_calculator!$B$22, (Rate_calculator!$B$5+Rate_calculator!$B$6)*(1-J86)+Rate_calculator!$B$5*Rate_calculator!$B$18/Rate_calculator!$B$93*M86, (Rate_calculator!$B$5*Rate_calculator!$B$18*I86*(Rate_calculator!$B$89-1)/Rate_calculator!$B$93)+(Rate_calculator!$B$5*J86*(Rate_calculator!$B$90+Rate_calculator!$B$18/Rate_calculator!$B$93-Rate_calculator!$B$18*Rate_calculator!$B$90/Rate_calculator!$B$93-1))+(Rate_calculator!$B$6*J86*(Rate_calculator!$B$90-1)))</f>
        <v>59394.900271131148</v>
      </c>
      <c r="D86" s="151">
        <f>IF(A86&lt;=Rate_calculator!$B$22, Rate_calculator!$B$7*(1-K86), Rate_calculator!$B$7*K86*(Rate_calculator!$B$91-1))</f>
        <v>7213.4883842580266</v>
      </c>
      <c r="E86" s="151">
        <f>IF(A86&lt;=Rate_calculator!$B$22, Rate_calculator!$B$8*(1-L86), (Rate_calculator!$B$8*L86*(Rate_calculator!$B$92-1)))</f>
        <v>0</v>
      </c>
      <c r="F86" s="151">
        <f>B86+C86+D86+E86+Rate_calculator!$B$26</f>
        <v>98973.765686611776</v>
      </c>
      <c r="G86" s="1">
        <f>Rate_calculator!$B$26</f>
        <v>50</v>
      </c>
      <c r="H86" s="159"/>
      <c r="I86" s="159">
        <f>EXP(-Rate_calculator!$B$17*A86)</f>
        <v>5.1747667853866974E-2</v>
      </c>
      <c r="J86" s="159">
        <f>EXP(-Rate_calculator!$B$18*A86)</f>
        <v>0.19428706946520177</v>
      </c>
      <c r="K86" s="159">
        <f>EXP(-Rate_calculator!$B$19*A86)</f>
        <v>0.99869830525358227</v>
      </c>
      <c r="L86" s="159">
        <f>EXP(-Rate_calculator!$B$20*A86)</f>
        <v>0.36936479708275627</v>
      </c>
      <c r="M86" s="159">
        <f t="shared" si="0"/>
        <v>0.1425394016113348</v>
      </c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">
      <c r="A87" s="160">
        <f>A86+(Rate_calculator!$B$22+Rate_calculator!$B$23)/Rate_calculator!$B$24</f>
        <v>3.6520100000000024</v>
      </c>
      <c r="B87" s="151">
        <f>IF(A87&lt;=Rate_calculator!$B$22, Rate_calculator!$B$5*(1-I87), Rate_calculator!$B$5*I87*(Rate_calculator!$B$89-1))</f>
        <v>31169.153806118462</v>
      </c>
      <c r="C87" s="151">
        <f>IF(A87&lt;=Rate_calculator!$B$22, (Rate_calculator!$B$5+Rate_calculator!$B$6)*(1-J87)+Rate_calculator!$B$5*Rate_calculator!$B$18/Rate_calculator!$B$93*M87, (Rate_calculator!$B$5*Rate_calculator!$B$18*I87*(Rate_calculator!$B$89-1)/Rate_calculator!$B$93)+(Rate_calculator!$B$5*J87*(Rate_calculator!$B$90+Rate_calculator!$B$18/Rate_calculator!$B$93-Rate_calculator!$B$18*Rate_calculator!$B$90/Rate_calculator!$B$93-1))+(Rate_calculator!$B$6*J87*(Rate_calculator!$B$90-1)))</f>
        <v>58847.759700497365</v>
      </c>
      <c r="D87" s="151">
        <f>IF(A87&lt;=Rate_calculator!$B$22, Rate_calculator!$B$7*(1-K87), Rate_calculator!$B$7*K87*(Rate_calculator!$B$91-1))</f>
        <v>7213.373801625391</v>
      </c>
      <c r="E87" s="151">
        <f>IF(A87&lt;=Rate_calculator!$B$22, Rate_calculator!$B$8*(1-L87), (Rate_calculator!$B$8*L87*(Rate_calculator!$B$92-1)))</f>
        <v>0</v>
      </c>
      <c r="F87" s="151">
        <f>B87+C87+D87+E87+Rate_calculator!$B$26</f>
        <v>97280.287308241212</v>
      </c>
      <c r="G87" s="1">
        <f>Rate_calculator!$B$26</f>
        <v>50</v>
      </c>
      <c r="H87" s="159"/>
      <c r="I87" s="159">
        <f>EXP(-Rate_calculator!$B$17*A87)</f>
        <v>4.9912183196461665E-2</v>
      </c>
      <c r="J87" s="159">
        <f>EXP(-Rate_calculator!$B$18*A87)</f>
        <v>0.19044361130837431</v>
      </c>
      <c r="K87" s="159">
        <f>EXP(-Rate_calculator!$B$19*A87)</f>
        <v>0.99868244143362039</v>
      </c>
      <c r="L87" s="159">
        <f>EXP(-Rate_calculator!$B$20*A87)</f>
        <v>0.36490564651348728</v>
      </c>
      <c r="M87" s="159">
        <f t="shared" si="0"/>
        <v>0.14053142811191266</v>
      </c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">
      <c r="A88" s="160">
        <f>A87+(Rate_calculator!$B$22+Rate_calculator!$B$23)/Rate_calculator!$B$24</f>
        <v>3.6960100000000025</v>
      </c>
      <c r="B88" s="151">
        <f>IF(A88&lt;=Rate_calculator!$B$22, Rate_calculator!$B$5*(1-I88), Rate_calculator!$B$5*I88*(Rate_calculator!$B$89-1))</f>
        <v>30063.587005369172</v>
      </c>
      <c r="C88" s="151">
        <f>IF(A88&lt;=Rate_calculator!$B$22, (Rate_calculator!$B$5+Rate_calculator!$B$6)*(1-J88)+Rate_calculator!$B$5*Rate_calculator!$B$18/Rate_calculator!$B$93*M88, (Rate_calculator!$B$5*Rate_calculator!$B$18*I88*(Rate_calculator!$B$89-1)/Rate_calculator!$B$93)+(Rate_calculator!$B$5*J88*(Rate_calculator!$B$90+Rate_calculator!$B$18/Rate_calculator!$B$93-Rate_calculator!$B$18*Rate_calculator!$B$90/Rate_calculator!$B$93-1))+(Rate_calculator!$B$6*J88*(Rate_calculator!$B$90-1)))</f>
        <v>58289.173756510085</v>
      </c>
      <c r="D88" s="151">
        <f>IF(A88&lt;=Rate_calculator!$B$22, Rate_calculator!$B$7*(1-K88), Rate_calculator!$B$7*K88*(Rate_calculator!$B$91-1))</f>
        <v>7213.2592208128426</v>
      </c>
      <c r="E88" s="151">
        <f>IF(A88&lt;=Rate_calculator!$B$22, Rate_calculator!$B$8*(1-L88), (Rate_calculator!$B$8*L88*(Rate_calculator!$B$92-1)))</f>
        <v>0</v>
      </c>
      <c r="F88" s="151">
        <f>B88+C88+D88+E88+Rate_calculator!$B$26</f>
        <v>95616.019982692102</v>
      </c>
      <c r="G88" s="1">
        <f>Rate_calculator!$B$26</f>
        <v>50</v>
      </c>
      <c r="H88" s="159"/>
      <c r="I88" s="159">
        <f>EXP(-Rate_calculator!$B$17*A88)</f>
        <v>4.8141802998199992E-2</v>
      </c>
      <c r="J88" s="159">
        <f>EXP(-Rate_calculator!$B$18*A88)</f>
        <v>0.18667618585225074</v>
      </c>
      <c r="K88" s="159">
        <f>EXP(-Rate_calculator!$B$19*A88)</f>
        <v>0.99866657786564728</v>
      </c>
      <c r="L88" s="159">
        <f>EXP(-Rate_calculator!$B$20*A88)</f>
        <v>0.36050032896771284</v>
      </c>
      <c r="M88" s="159">
        <f t="shared" si="0"/>
        <v>0.13853438285405073</v>
      </c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">
      <c r="A89" s="160">
        <f>A88+(Rate_calculator!$B$22+Rate_calculator!$B$23)/Rate_calculator!$B$24</f>
        <v>3.7400100000000025</v>
      </c>
      <c r="B89" s="151">
        <f>IF(A89&lt;=Rate_calculator!$B$22, Rate_calculator!$B$5*(1-I89), Rate_calculator!$B$5*I89*(Rate_calculator!$B$89-1))</f>
        <v>28997.234549626552</v>
      </c>
      <c r="C89" s="151">
        <f>IF(A89&lt;=Rate_calculator!$B$22, (Rate_calculator!$B$5+Rate_calculator!$B$6)*(1-J89)+Rate_calculator!$B$5*Rate_calculator!$B$18/Rate_calculator!$B$93*M89, (Rate_calculator!$B$5*Rate_calculator!$B$18*I89*(Rate_calculator!$B$89-1)/Rate_calculator!$B$93)+(Rate_calculator!$B$5*J89*(Rate_calculator!$B$90+Rate_calculator!$B$18/Rate_calculator!$B$93-Rate_calculator!$B$18*Rate_calculator!$B$90/Rate_calculator!$B$93-1))+(Rate_calculator!$B$6*J89*(Rate_calculator!$B$90-1)))</f>
        <v>57720.158738842176</v>
      </c>
      <c r="D89" s="151">
        <f>IF(A89&lt;=Rate_calculator!$B$22, Rate_calculator!$B$7*(1-K89), Rate_calculator!$B$7*K89*(Rate_calculator!$B$91-1))</f>
        <v>7213.1446418203523</v>
      </c>
      <c r="E89" s="151">
        <f>IF(A89&lt;=Rate_calculator!$B$22, Rate_calculator!$B$8*(1-L89), (Rate_calculator!$B$8*L89*(Rate_calculator!$B$92-1)))</f>
        <v>0</v>
      </c>
      <c r="F89" s="151">
        <f>B89+C89+D89+E89+Rate_calculator!$B$26</f>
        <v>93980.53793028908</v>
      </c>
      <c r="G89" s="1">
        <f>Rate_calculator!$B$26</f>
        <v>50</v>
      </c>
      <c r="H89" s="159"/>
      <c r="I89" s="159">
        <f>EXP(-Rate_calculator!$B$17*A89)</f>
        <v>4.6434218010359393E-2</v>
      </c>
      <c r="J89" s="159">
        <f>EXP(-Rate_calculator!$B$18*A89)</f>
        <v>0.182983288990024</v>
      </c>
      <c r="K89" s="159">
        <f>EXP(-Rate_calculator!$B$19*A89)</f>
        <v>0.99865071454965892</v>
      </c>
      <c r="L89" s="159">
        <f>EXP(-Rate_calculator!$B$20*A89)</f>
        <v>0.35614819454712299</v>
      </c>
      <c r="M89" s="159">
        <f t="shared" si="0"/>
        <v>0.13654907097966462</v>
      </c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">
      <c r="A90" s="160">
        <f>A89+(Rate_calculator!$B$22+Rate_calculator!$B$23)/Rate_calculator!$B$24</f>
        <v>3.7840100000000025</v>
      </c>
      <c r="B90" s="151">
        <f>IF(A90&lt;=Rate_calculator!$B$22, Rate_calculator!$B$5*(1-I90), Rate_calculator!$B$5*I90*(Rate_calculator!$B$89-1))</f>
        <v>27968.705509954179</v>
      </c>
      <c r="C90" s="151">
        <f>IF(A90&lt;=Rate_calculator!$B$22, (Rate_calculator!$B$5+Rate_calculator!$B$6)*(1-J90)+Rate_calculator!$B$5*Rate_calculator!$B$18/Rate_calculator!$B$93*M90, (Rate_calculator!$B$5*Rate_calculator!$B$18*I90*(Rate_calculator!$B$89-1)/Rate_calculator!$B$93)+(Rate_calculator!$B$5*J90*(Rate_calculator!$B$90+Rate_calculator!$B$18/Rate_calculator!$B$93-Rate_calculator!$B$18*Rate_calculator!$B$90/Rate_calculator!$B$93-1))+(Rate_calculator!$B$6*J90*(Rate_calculator!$B$90-1)))</f>
        <v>57141.682825277952</v>
      </c>
      <c r="D90" s="151">
        <f>IF(A90&lt;=Rate_calculator!$B$22, Rate_calculator!$B$7*(1-K90), Rate_calculator!$B$7*K90*(Rate_calculator!$B$91-1))</f>
        <v>7213.0300646478909</v>
      </c>
      <c r="E90" s="151">
        <f>IF(A90&lt;=Rate_calculator!$B$22, Rate_calculator!$B$8*(1-L90), (Rate_calculator!$B$8*L90*(Rate_calculator!$B$92-1)))</f>
        <v>0</v>
      </c>
      <c r="F90" s="151">
        <f>B90+C90+D90+E90+Rate_calculator!$B$26</f>
        <v>92373.418399880014</v>
      </c>
      <c r="G90" s="1">
        <f>Rate_calculator!$B$26</f>
        <v>50</v>
      </c>
      <c r="H90" s="159"/>
      <c r="I90" s="159">
        <f>EXP(-Rate_calculator!$B$17*A90)</f>
        <v>4.478720089304096E-2</v>
      </c>
      <c r="J90" s="159">
        <f>EXP(-Rate_calculator!$B$18*A90)</f>
        <v>0.17936344636968021</v>
      </c>
      <c r="K90" s="159">
        <f>EXP(-Rate_calculator!$B$19*A90)</f>
        <v>0.99863485148565134</v>
      </c>
      <c r="L90" s="159">
        <f>EXP(-Rate_calculator!$B$20*A90)</f>
        <v>0.35184860119929473</v>
      </c>
      <c r="M90" s="159">
        <f t="shared" si="0"/>
        <v>0.13457624547663927</v>
      </c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">
      <c r="A91" s="160">
        <f>A90+(Rate_calculator!$B$22+Rate_calculator!$B$23)/Rate_calculator!$B$24</f>
        <v>3.8280100000000026</v>
      </c>
      <c r="B91" s="151">
        <f>IF(A91&lt;=Rate_calculator!$B$22, Rate_calculator!$B$5*(1-I91), Rate_calculator!$B$5*I91*(Rate_calculator!$B$89-1))</f>
        <v>26976.658293527365</v>
      </c>
      <c r="C91" s="151">
        <f>IF(A91&lt;=Rate_calculator!$B$22, (Rate_calculator!$B$5+Rate_calculator!$B$6)*(1-J91)+Rate_calculator!$B$5*Rate_calculator!$B$18/Rate_calculator!$B$93*M91, (Rate_calculator!$B$5*Rate_calculator!$B$18*I91*(Rate_calculator!$B$89-1)/Rate_calculator!$B$93)+(Rate_calculator!$B$5*J91*(Rate_calculator!$B$90+Rate_calculator!$B$18/Rate_calculator!$B$93-Rate_calculator!$B$18*Rate_calculator!$B$90/Rate_calculator!$B$93-1))+(Rate_calculator!$B$6*J91*(Rate_calculator!$B$90-1)))</f>
        <v>56554.668017441043</v>
      </c>
      <c r="D91" s="151">
        <f>IF(A91&lt;=Rate_calculator!$B$22, Rate_calculator!$B$7*(1-K91), Rate_calculator!$B$7*K91*(Rate_calculator!$B$91-1))</f>
        <v>7212.9154892954302</v>
      </c>
      <c r="E91" s="151">
        <f>IF(A91&lt;=Rate_calculator!$B$22, Rate_calculator!$B$8*(1-L91), (Rate_calculator!$B$8*L91*(Rate_calculator!$B$92-1)))</f>
        <v>0</v>
      </c>
      <c r="F91" s="151">
        <f>B91+C91+D91+E91+Rate_calculator!$B$26</f>
        <v>90794.24180026383</v>
      </c>
      <c r="G91" s="1">
        <f>Rate_calculator!$B$26</f>
        <v>50</v>
      </c>
      <c r="H91" s="159"/>
      <c r="I91" s="159">
        <f>EXP(-Rate_calculator!$B$17*A91)</f>
        <v>4.3198603309871561E-2</v>
      </c>
      <c r="J91" s="159">
        <f>EXP(-Rate_calculator!$B$18*A91)</f>
        <v>0.17581521280537857</v>
      </c>
      <c r="K91" s="159">
        <f>EXP(-Rate_calculator!$B$19*A91)</f>
        <v>0.99861898867362053</v>
      </c>
      <c r="L91" s="159">
        <f>EXP(-Rate_calculator!$B$20*A91)</f>
        <v>0.34760091462297266</v>
      </c>
      <c r="M91" s="159">
        <f t="shared" si="0"/>
        <v>0.13261660949550702</v>
      </c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">
      <c r="A92" s="160">
        <f>A91+(Rate_calculator!$B$22+Rate_calculator!$B$23)/Rate_calculator!$B$24</f>
        <v>3.8720100000000026</v>
      </c>
      <c r="B92" s="151">
        <f>IF(A92&lt;=Rate_calculator!$B$22, Rate_calculator!$B$5*(1-I92), Rate_calculator!$B$5*I92*(Rate_calculator!$B$89-1))</f>
        <v>26019.798893686126</v>
      </c>
      <c r="C92" s="151">
        <f>IF(A92&lt;=Rate_calculator!$B$22, (Rate_calculator!$B$5+Rate_calculator!$B$6)*(1-J92)+Rate_calculator!$B$5*Rate_calculator!$B$18/Rate_calculator!$B$93*M92, (Rate_calculator!$B$5*Rate_calculator!$B$18*I92*(Rate_calculator!$B$89-1)/Rate_calculator!$B$93)+(Rate_calculator!$B$5*J92*(Rate_calculator!$B$90+Rate_calculator!$B$18/Rate_calculator!$B$93-Rate_calculator!$B$18*Rate_calculator!$B$90/Rate_calculator!$B$93-1))+(Rate_calculator!$B$6*J92*(Rate_calculator!$B$90-1)))</f>
        <v>55959.992012782219</v>
      </c>
      <c r="D92" s="151">
        <f>IF(A92&lt;=Rate_calculator!$B$22, Rate_calculator!$B$7*(1-K92), Rate_calculator!$B$7*K92*(Rate_calculator!$B$91-1))</f>
        <v>7212.8009157629431</v>
      </c>
      <c r="E92" s="151">
        <f>IF(A92&lt;=Rate_calculator!$B$22, Rate_calculator!$B$8*(1-L92), (Rate_calculator!$B$8*L92*(Rate_calculator!$B$92-1)))</f>
        <v>0</v>
      </c>
      <c r="F92" s="151">
        <f>B92+C92+D92+E92+Rate_calculator!$B$26</f>
        <v>89242.59182223129</v>
      </c>
      <c r="G92" s="1">
        <f>Rate_calculator!$B$26</f>
        <v>50</v>
      </c>
      <c r="H92" s="159"/>
      <c r="I92" s="159">
        <f>EXP(-Rate_calculator!$B$17*A92)</f>
        <v>4.166635312575661E-2</v>
      </c>
      <c r="J92" s="159">
        <f>EXP(-Rate_calculator!$B$18*A92)</f>
        <v>0.17233717170047519</v>
      </c>
      <c r="K92" s="159">
        <f>EXP(-Rate_calculator!$B$19*A92)</f>
        <v>0.99860312611356261</v>
      </c>
      <c r="L92" s="159">
        <f>EXP(-Rate_calculator!$B$20*A92)</f>
        <v>0.34340450817449303</v>
      </c>
      <c r="M92" s="159">
        <f t="shared" si="0"/>
        <v>0.13067081857471857</v>
      </c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">
      <c r="A93" s="160">
        <f>A92+(Rate_calculator!$B$22+Rate_calculator!$B$23)/Rate_calculator!$B$24</f>
        <v>3.9160100000000027</v>
      </c>
      <c r="B93" s="151">
        <f>IF(A93&lt;=Rate_calculator!$B$22, Rate_calculator!$B$5*(1-I93), Rate_calculator!$B$5*I93*(Rate_calculator!$B$89-1))</f>
        <v>25096.879202058641</v>
      </c>
      <c r="C93" s="151">
        <f>IF(A93&lt;=Rate_calculator!$B$22, (Rate_calculator!$B$5+Rate_calculator!$B$6)*(1-J93)+Rate_calculator!$B$5*Rate_calculator!$B$18/Rate_calculator!$B$93*M93, (Rate_calculator!$B$5*Rate_calculator!$B$18*I93*(Rate_calculator!$B$89-1)/Rate_calculator!$B$93)+(Rate_calculator!$B$5*J93*(Rate_calculator!$B$90+Rate_calculator!$B$18/Rate_calculator!$B$93-Rate_calculator!$B$18*Rate_calculator!$B$90/Rate_calculator!$B$93-1))+(Rate_calculator!$B$6*J93*(Rate_calculator!$B$90-1)))</f>
        <v>55358.490005536747</v>
      </c>
      <c r="D93" s="151">
        <f>IF(A93&lt;=Rate_calculator!$B$22, Rate_calculator!$B$7*(1-K93), Rate_calculator!$B$7*K93*(Rate_calculator!$B$91-1))</f>
        <v>7212.6863440503976</v>
      </c>
      <c r="E93" s="151">
        <f>IF(A93&lt;=Rate_calculator!$B$22, Rate_calculator!$B$8*(1-L93), (Rate_calculator!$B$8*L93*(Rate_calculator!$B$92-1)))</f>
        <v>0</v>
      </c>
      <c r="F93" s="151">
        <f>B93+C93+D93+E93+Rate_calculator!$B$26</f>
        <v>87718.055551645783</v>
      </c>
      <c r="G93" s="1">
        <f>Rate_calculator!$B$26</f>
        <v>50</v>
      </c>
      <c r="H93" s="159"/>
      <c r="I93" s="159">
        <f>EXP(-Rate_calculator!$B$17*A93)</f>
        <v>4.0188451704028232E-2</v>
      </c>
      <c r="J93" s="159">
        <f>EXP(-Rate_calculator!$B$18*A93)</f>
        <v>0.16892793448196128</v>
      </c>
      <c r="K93" s="159">
        <f>EXP(-Rate_calculator!$B$19*A93)</f>
        <v>0.99858726380547336</v>
      </c>
      <c r="L93" s="159">
        <f>EXP(-Rate_calculator!$B$20*A93)</f>
        <v>0.33925876277533751</v>
      </c>
      <c r="M93" s="159">
        <f t="shared" si="0"/>
        <v>0.12873948277793304</v>
      </c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">
      <c r="A94" s="160">
        <f>A93+(Rate_calculator!$B$22+Rate_calculator!$B$23)/Rate_calculator!$B$24</f>
        <v>3.9600100000000027</v>
      </c>
      <c r="B94" s="151">
        <f>IF(A94&lt;=Rate_calculator!$B$22, Rate_calculator!$B$5*(1-I94), Rate_calculator!$B$5*I94*(Rate_calculator!$B$89-1))</f>
        <v>24206.695380553519</v>
      </c>
      <c r="C94" s="151">
        <f>IF(A94&lt;=Rate_calculator!$B$22, (Rate_calculator!$B$5+Rate_calculator!$B$6)*(1-J94)+Rate_calculator!$B$5*Rate_calculator!$B$18/Rate_calculator!$B$93*M94, (Rate_calculator!$B$5*Rate_calculator!$B$18*I94*(Rate_calculator!$B$89-1)/Rate_calculator!$B$93)+(Rate_calculator!$B$5*J94*(Rate_calculator!$B$90+Rate_calculator!$B$18/Rate_calculator!$B$93-Rate_calculator!$B$18*Rate_calculator!$B$90/Rate_calculator!$B$93-1))+(Rate_calculator!$B$6*J94*(Rate_calculator!$B$90-1)))</f>
        <v>54750.956419261813</v>
      </c>
      <c r="D94" s="151">
        <f>IF(A94&lt;=Rate_calculator!$B$22, Rate_calculator!$B$7*(1-K94), Rate_calculator!$B$7*K94*(Rate_calculator!$B$91-1))</f>
        <v>7212.5717741577664</v>
      </c>
      <c r="E94" s="151">
        <f>IF(A94&lt;=Rate_calculator!$B$22, Rate_calculator!$B$8*(1-L94), (Rate_calculator!$B$8*L94*(Rate_calculator!$B$92-1)))</f>
        <v>0</v>
      </c>
      <c r="F94" s="151">
        <f>B94+C94+D94+E94+Rate_calculator!$B$26</f>
        <v>86220.223573973097</v>
      </c>
      <c r="G94" s="1">
        <f>Rate_calculator!$B$26</f>
        <v>50</v>
      </c>
      <c r="H94" s="159"/>
      <c r="I94" s="159">
        <f>EXP(-Rate_calculator!$B$17*A94)</f>
        <v>3.8762971299463378E-2</v>
      </c>
      <c r="J94" s="159">
        <f>EXP(-Rate_calculator!$B$18*A94)</f>
        <v>0.16558614004608915</v>
      </c>
      <c r="K94" s="159">
        <f>EXP(-Rate_calculator!$B$19*A94)</f>
        <v>0.998571401749349</v>
      </c>
      <c r="L94" s="159">
        <f>EXP(-Rate_calculator!$B$20*A94)</f>
        <v>0.33516306682080343</v>
      </c>
      <c r="M94" s="159">
        <f t="shared" si="0"/>
        <v>0.12682316874662578</v>
      </c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">
      <c r="A95" s="160">
        <f>A94+(Rate_calculator!$B$22+Rate_calculator!$B$23)/Rate_calculator!$B$24</f>
        <v>4.0040100000000027</v>
      </c>
      <c r="B95" s="151">
        <f>IF(A95&lt;=Rate_calculator!$B$22, Rate_calculator!$B$5*(1-I95), Rate_calculator!$B$5*I95*(Rate_calculator!$B$89-1))</f>
        <v>23348.086291097334</v>
      </c>
      <c r="C95" s="151">
        <f>IF(A95&lt;=Rate_calculator!$B$22, (Rate_calculator!$B$5+Rate_calculator!$B$6)*(1-J95)+Rate_calculator!$B$5*Rate_calculator!$B$18/Rate_calculator!$B$93*M95, (Rate_calculator!$B$5*Rate_calculator!$B$18*I95*(Rate_calculator!$B$89-1)/Rate_calculator!$B$93)+(Rate_calculator!$B$5*J95*(Rate_calculator!$B$90+Rate_calculator!$B$18/Rate_calculator!$B$93-Rate_calculator!$B$18*Rate_calculator!$B$90/Rate_calculator!$B$93-1))+(Rate_calculator!$B$6*J95*(Rate_calculator!$B$90-1)))</f>
        <v>54138.146573471153</v>
      </c>
      <c r="D95" s="151">
        <f>IF(A95&lt;=Rate_calculator!$B$22, Rate_calculator!$B$7*(1-K95), Rate_calculator!$B$7*K95*(Rate_calculator!$B$91-1))</f>
        <v>7212.4572060850196</v>
      </c>
      <c r="E95" s="151">
        <f>IF(A95&lt;=Rate_calculator!$B$22, Rate_calculator!$B$8*(1-L95), (Rate_calculator!$B$8*L95*(Rate_calculator!$B$92-1)))</f>
        <v>0</v>
      </c>
      <c r="F95" s="151">
        <f>B95+C95+D95+E95+Rate_calculator!$B$26</f>
        <v>84748.690070653509</v>
      </c>
      <c r="G95" s="1">
        <f>Rate_calculator!$B$26</f>
        <v>50</v>
      </c>
      <c r="H95" s="159"/>
      <c r="I95" s="159">
        <f>EXP(-Rate_calculator!$B$17*A95)</f>
        <v>3.7388052543771269E-2</v>
      </c>
      <c r="J95" s="159">
        <f>EXP(-Rate_calculator!$B$18*A95)</f>
        <v>0.1623104542149654</v>
      </c>
      <c r="K95" s="159">
        <f>EXP(-Rate_calculator!$B$19*A95)</f>
        <v>0.99855553994518531</v>
      </c>
      <c r="L95" s="159">
        <f>EXP(-Rate_calculator!$B$20*A95)</f>
        <v>0.33111681608977589</v>
      </c>
      <c r="M95" s="159">
        <f t="shared" si="0"/>
        <v>0.12492240167119413</v>
      </c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">
      <c r="A96" s="160">
        <f>A95+(Rate_calculator!$B$22+Rate_calculator!$B$23)/Rate_calculator!$B$24</f>
        <v>4.0480100000000023</v>
      </c>
      <c r="B96" s="151">
        <f>IF(A96&lt;=Rate_calculator!$B$22, Rate_calculator!$B$5*(1-I96), Rate_calculator!$B$5*I96*(Rate_calculator!$B$89-1))</f>
        <v>22519.93198106921</v>
      </c>
      <c r="C96" s="151">
        <f>IF(A96&lt;=Rate_calculator!$B$22, (Rate_calculator!$B$5+Rate_calculator!$B$6)*(1-J96)+Rate_calculator!$B$5*Rate_calculator!$B$18/Rate_calculator!$B$93*M96, (Rate_calculator!$B$5*Rate_calculator!$B$18*I96*(Rate_calculator!$B$89-1)/Rate_calculator!$B$93)+(Rate_calculator!$B$5*J96*(Rate_calculator!$B$90+Rate_calculator!$B$18/Rate_calculator!$B$93-Rate_calculator!$B$18*Rate_calculator!$B$90/Rate_calculator!$B$93-1))+(Rate_calculator!$B$6*J96*(Rate_calculator!$B$90-1)))</f>
        <v>53520.778286792069</v>
      </c>
      <c r="D96" s="151">
        <f>IF(A96&lt;=Rate_calculator!$B$22, Rate_calculator!$B$7*(1-K96), Rate_calculator!$B$7*K96*(Rate_calculator!$B$91-1))</f>
        <v>7212.342639832129</v>
      </c>
      <c r="E96" s="151">
        <f>IF(A96&lt;=Rate_calculator!$B$22, Rate_calculator!$B$8*(1-L96), (Rate_calculator!$B$8*L96*(Rate_calculator!$B$92-1)))</f>
        <v>0</v>
      </c>
      <c r="F96" s="151">
        <f>B96+C96+D96+E96+Rate_calculator!$B$26</f>
        <v>83303.052907693418</v>
      </c>
      <c r="G96" s="1">
        <f>Rate_calculator!$B$26</f>
        <v>50</v>
      </c>
      <c r="H96" s="159"/>
      <c r="I96" s="159">
        <f>EXP(-Rate_calculator!$B$17*A96)</f>
        <v>3.6061902020270403E-2</v>
      </c>
      <c r="J96" s="159">
        <f>EXP(-Rate_calculator!$B$18*A96)</f>
        <v>0.15909956920389365</v>
      </c>
      <c r="K96" s="159">
        <f>EXP(-Rate_calculator!$B$19*A96)</f>
        <v>0.99853967839297841</v>
      </c>
      <c r="L96" s="159">
        <f>EXP(-Rate_calculator!$B$20*A96)</f>
        <v>0.32711941365558983</v>
      </c>
      <c r="M96" s="159">
        <f t="shared" si="0"/>
        <v>0.12303766718362324</v>
      </c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">
      <c r="A97" s="160">
        <f>A96+(Rate_calculator!$B$22+Rate_calculator!$B$23)/Rate_calculator!$B$24</f>
        <v>4.0920100000000019</v>
      </c>
      <c r="B97" s="151">
        <f>IF(A97&lt;=Rate_calculator!$B$22, Rate_calculator!$B$5*(1-I97), Rate_calculator!$B$5*I97*(Rate_calculator!$B$89-1))</f>
        <v>21721.15222245688</v>
      </c>
      <c r="C97" s="151">
        <f>IF(A97&lt;=Rate_calculator!$B$22, (Rate_calculator!$B$5+Rate_calculator!$B$6)*(1-J97)+Rate_calculator!$B$5*Rate_calculator!$B$18/Rate_calculator!$B$93*M97, (Rate_calculator!$B$5*Rate_calculator!$B$18*I97*(Rate_calculator!$B$89-1)/Rate_calculator!$B$93)+(Rate_calculator!$B$5*J97*(Rate_calculator!$B$90+Rate_calculator!$B$18/Rate_calculator!$B$93-Rate_calculator!$B$18*Rate_calculator!$B$90/Rate_calculator!$B$93-1))+(Rate_calculator!$B$6*J97*(Rate_calculator!$B$90-1)))</f>
        <v>52899.533418982872</v>
      </c>
      <c r="D97" s="151">
        <f>IF(A97&lt;=Rate_calculator!$B$22, Rate_calculator!$B$7*(1-K97), Rate_calculator!$B$7*K97*(Rate_calculator!$B$91-1))</f>
        <v>7212.2280753990663</v>
      </c>
      <c r="E97" s="151">
        <f>IF(A97&lt;=Rate_calculator!$B$22, Rate_calculator!$B$8*(1-L97), (Rate_calculator!$B$8*L97*(Rate_calculator!$B$92-1)))</f>
        <v>0</v>
      </c>
      <c r="F97" s="151">
        <f>B97+C97+D97+E97+Rate_calculator!$B$26</f>
        <v>81882.913716838812</v>
      </c>
      <c r="G97" s="1">
        <f>Rate_calculator!$B$26</f>
        <v>50</v>
      </c>
      <c r="H97" s="159"/>
      <c r="I97" s="159">
        <f>EXP(-Rate_calculator!$B$17*A97)</f>
        <v>3.478278992459144E-2</v>
      </c>
      <c r="J97" s="159">
        <f>EXP(-Rate_calculator!$B$18*A97)</f>
        <v>0.15595220309925456</v>
      </c>
      <c r="K97" s="159">
        <f>EXP(-Rate_calculator!$B$19*A97)</f>
        <v>0.99852381709272442</v>
      </c>
      <c r="L97" s="159">
        <f>EXP(-Rate_calculator!$B$20*A97)</f>
        <v>0.32317026979796754</v>
      </c>
      <c r="M97" s="159">
        <f t="shared" si="0"/>
        <v>0.12116941317466312</v>
      </c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">
      <c r="A98" s="160">
        <f>A97+(Rate_calculator!$B$22+Rate_calculator!$B$23)/Rate_calculator!$B$24</f>
        <v>4.1360100000000015</v>
      </c>
      <c r="B98" s="151">
        <f>IF(A98&lt;=Rate_calculator!$B$22, Rate_calculator!$B$5*(1-I98), Rate_calculator!$B$5*I98*(Rate_calculator!$B$89-1))</f>
        <v>20950.705102828761</v>
      </c>
      <c r="C98" s="151">
        <f>IF(A98&lt;=Rate_calculator!$B$22, (Rate_calculator!$B$5+Rate_calculator!$B$6)*(1-J98)+Rate_calculator!$B$5*Rate_calculator!$B$18/Rate_calculator!$B$93*M98, (Rate_calculator!$B$5*Rate_calculator!$B$18*I98*(Rate_calculator!$B$89-1)/Rate_calculator!$B$93)+(Rate_calculator!$B$5*J98*(Rate_calculator!$B$90+Rate_calculator!$B$18/Rate_calculator!$B$93-Rate_calculator!$B$18*Rate_calculator!$B$90/Rate_calculator!$B$93-1))+(Rate_calculator!$B$6*J98*(Rate_calculator!$B$90-1)))</f>
        <v>52275.059354064149</v>
      </c>
      <c r="D98" s="151">
        <f>IF(A98&lt;=Rate_calculator!$B$22, Rate_calculator!$B$7*(1-K98), Rate_calculator!$B$7*K98*(Rate_calculator!$B$91-1))</f>
        <v>7212.1135127858024</v>
      </c>
      <c r="E98" s="151">
        <f>IF(A98&lt;=Rate_calculator!$B$22, Rate_calculator!$B$8*(1-L98), (Rate_calculator!$B$8*L98*(Rate_calculator!$B$92-1)))</f>
        <v>0</v>
      </c>
      <c r="F98" s="151">
        <f>B98+C98+D98+E98+Rate_calculator!$B$26</f>
        <v>80487.87796967871</v>
      </c>
      <c r="G98" s="1">
        <f>Rate_calculator!$B$26</f>
        <v>50</v>
      </c>
      <c r="H98" s="159"/>
      <c r="I98" s="159">
        <f>EXP(-Rate_calculator!$B$17*A98)</f>
        <v>3.3549047808354833E-2</v>
      </c>
      <c r="J98" s="159">
        <f>EXP(-Rate_calculator!$B$18*A98)</f>
        <v>0.15286709934671486</v>
      </c>
      <c r="K98" s="159">
        <f>EXP(-Rate_calculator!$B$19*A98)</f>
        <v>0.99850795604441911</v>
      </c>
      <c r="L98" s="159">
        <f>EXP(-Rate_calculator!$B$20*A98)</f>
        <v>0.31926880191602008</v>
      </c>
      <c r="M98" s="159">
        <f t="shared" si="0"/>
        <v>0.11931805153836003</v>
      </c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">
      <c r="A99" s="160">
        <f>A98+(Rate_calculator!$B$22+Rate_calculator!$B$23)/Rate_calculator!$B$24</f>
        <v>4.1800100000000011</v>
      </c>
      <c r="B99" s="151">
        <f>IF(A99&lt;=Rate_calculator!$B$22, Rate_calculator!$B$5*(1-I99), Rate_calculator!$B$5*I99*(Rate_calculator!$B$89-1))</f>
        <v>20207.585666284118</v>
      </c>
      <c r="C99" s="151">
        <f>IF(A99&lt;=Rate_calculator!$B$22, (Rate_calculator!$B$5+Rate_calculator!$B$6)*(1-J99)+Rate_calculator!$B$5*Rate_calculator!$B$18/Rate_calculator!$B$93*M99, (Rate_calculator!$B$5*Rate_calculator!$B$18*I99*(Rate_calculator!$B$89-1)/Rate_calculator!$B$93)+(Rate_calculator!$B$5*J99*(Rate_calculator!$B$90+Rate_calculator!$B$18/Rate_calculator!$B$93-Rate_calculator!$B$18*Rate_calculator!$B$90/Rate_calculator!$B$93-1))+(Rate_calculator!$B$6*J99*(Rate_calculator!$B$90-1)))</f>
        <v>51647.970426734864</v>
      </c>
      <c r="D99" s="151">
        <f>IF(A99&lt;=Rate_calculator!$B$22, Rate_calculator!$B$7*(1-K99), Rate_calculator!$B$7*K99*(Rate_calculator!$B$91-1))</f>
        <v>7211.9989519923074</v>
      </c>
      <c r="E99" s="151">
        <f>IF(A99&lt;=Rate_calculator!$B$22, Rate_calculator!$B$8*(1-L99), (Rate_calculator!$B$8*L99*(Rate_calculator!$B$92-1)))</f>
        <v>0</v>
      </c>
      <c r="F99" s="151">
        <f>B99+C99+D99+E99+Rate_calculator!$B$26</f>
        <v>79117.555045011293</v>
      </c>
      <c r="G99" s="1">
        <f>Rate_calculator!$B$26</f>
        <v>50</v>
      </c>
      <c r="H99" s="159"/>
      <c r="I99" s="159">
        <f>EXP(-Rate_calculator!$B$17*A99)</f>
        <v>3.2359066402879957E-2</v>
      </c>
      <c r="J99" s="159">
        <f>EXP(-Rate_calculator!$B$18*A99)</f>
        <v>0.14984302624956045</v>
      </c>
      <c r="K99" s="159">
        <f>EXP(-Rate_calculator!$B$19*A99)</f>
        <v>0.99849209524805849</v>
      </c>
      <c r="L99" s="159">
        <f>EXP(-Rate_calculator!$B$20*A99)</f>
        <v>0.31541443444229827</v>
      </c>
      <c r="M99" s="159">
        <f t="shared" si="0"/>
        <v>0.11748395984668049</v>
      </c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">
      <c r="A100" s="160">
        <f>A99+(Rate_calculator!$B$22+Rate_calculator!$B$23)/Rate_calculator!$B$24</f>
        <v>4.2240100000000007</v>
      </c>
      <c r="B100" s="151">
        <f>IF(A100&lt;=Rate_calculator!$B$22, Rate_calculator!$B$5*(1-I100), Rate_calculator!$B$5*I100*(Rate_calculator!$B$89-1))</f>
        <v>19490.824602608562</v>
      </c>
      <c r="C100" s="151">
        <f>IF(A100&lt;=Rate_calculator!$B$22, (Rate_calculator!$B$5+Rate_calculator!$B$6)*(1-J100)+Rate_calculator!$B$5*Rate_calculator!$B$18/Rate_calculator!$B$93*M100, (Rate_calculator!$B$5*Rate_calculator!$B$18*I100*(Rate_calculator!$B$89-1)/Rate_calculator!$B$93)+(Rate_calculator!$B$5*J100*(Rate_calculator!$B$90+Rate_calculator!$B$18/Rate_calculator!$B$93-Rate_calculator!$B$18*Rate_calculator!$B$90/Rate_calculator!$B$93-1))+(Rate_calculator!$B$6*J100*(Rate_calculator!$B$90-1)))</f>
        <v>51018.849294167027</v>
      </c>
      <c r="D100" s="151">
        <f>IF(A100&lt;=Rate_calculator!$B$22, Rate_calculator!$B$7*(1-K100), Rate_calculator!$B$7*K100*(Rate_calculator!$B$91-1))</f>
        <v>7211.8843930185531</v>
      </c>
      <c r="E100" s="151">
        <f>IF(A100&lt;=Rate_calculator!$B$22, Rate_calculator!$B$8*(1-L100), (Rate_calculator!$B$8*L100*(Rate_calculator!$B$92-1)))</f>
        <v>0</v>
      </c>
      <c r="F100" s="151">
        <f>B100+C100+D100+E100+Rate_calculator!$B$26</f>
        <v>77771.558289794135</v>
      </c>
      <c r="G100" s="1">
        <f>Rate_calculator!$B$26</f>
        <v>50</v>
      </c>
      <c r="H100" s="159"/>
      <c r="I100" s="159">
        <f>EXP(-Rate_calculator!$B$17*A100)</f>
        <v>3.1211293520087013E-2</v>
      </c>
      <c r="J100" s="159">
        <f>EXP(-Rate_calculator!$B$18*A100)</f>
        <v>0.1468787764769541</v>
      </c>
      <c r="K100" s="159">
        <f>EXP(-Rate_calculator!$B$19*A100)</f>
        <v>0.99847623470363878</v>
      </c>
      <c r="L100" s="159">
        <f>EXP(-Rate_calculator!$B$20*A100)</f>
        <v>0.3116065987578816</v>
      </c>
      <c r="M100" s="159">
        <f t="shared" si="0"/>
        <v>0.11566748295686709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">
      <c r="A101" s="160">
        <f>A100+(Rate_calculator!$B$22+Rate_calculator!$B$23)/Rate_calculator!$B$24</f>
        <v>4.2680100000000003</v>
      </c>
      <c r="B101" s="151">
        <f>IF(A101&lt;=Rate_calculator!$B$22, Rate_calculator!$B$5*(1-I101), Rate_calculator!$B$5*I101*(Rate_calculator!$B$89-1))</f>
        <v>18799.486982925046</v>
      </c>
      <c r="C101" s="151">
        <f>IF(A101&lt;=Rate_calculator!$B$22, (Rate_calculator!$B$5+Rate_calculator!$B$6)*(1-J101)+Rate_calculator!$B$5*Rate_calculator!$B$18/Rate_calculator!$B$93*M101, (Rate_calculator!$B$5*Rate_calculator!$B$18*I101*(Rate_calculator!$B$89-1)/Rate_calculator!$B$93)+(Rate_calculator!$B$5*J101*(Rate_calculator!$B$90+Rate_calculator!$B$18/Rate_calculator!$B$93-Rate_calculator!$B$18*Rate_calculator!$B$90/Rate_calculator!$B$93-1))+(Rate_calculator!$B$6*J101*(Rate_calculator!$B$90-1)))</f>
        <v>50388.248255195198</v>
      </c>
      <c r="D101" s="151">
        <f>IF(A101&lt;=Rate_calculator!$B$22, Rate_calculator!$B$7*(1-K101), Rate_calculator!$B$7*K101*(Rate_calculator!$B$91-1))</f>
        <v>7211.7698358645112</v>
      </c>
      <c r="E101" s="151">
        <f>IF(A101&lt;=Rate_calculator!$B$22, Rate_calculator!$B$8*(1-L101), (Rate_calculator!$B$8*L101*(Rate_calculator!$B$92-1)))</f>
        <v>0</v>
      </c>
      <c r="F101" s="151">
        <f>B101+C101+D101+E101+Rate_calculator!$B$26</f>
        <v>76449.505073984765</v>
      </c>
      <c r="G101" s="1">
        <f>Rate_calculator!$B$26</f>
        <v>50</v>
      </c>
      <c r="H101" s="159"/>
      <c r="I101" s="159">
        <f>EXP(-Rate_calculator!$B$17*A101)</f>
        <v>3.0104232027853759E-2</v>
      </c>
      <c r="J101" s="159">
        <f>EXP(-Rate_calculator!$B$18*A101)</f>
        <v>0.14397316658192047</v>
      </c>
      <c r="K101" s="159">
        <f>EXP(-Rate_calculator!$B$19*A101)</f>
        <v>0.99846037441115576</v>
      </c>
      <c r="L101" s="159">
        <f>EXP(-Rate_calculator!$B$20*A101)</f>
        <v>0.30784473310849259</v>
      </c>
      <c r="M101" s="159">
        <f t="shared" si="0"/>
        <v>0.11386893455406671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">
      <c r="A102" s="160">
        <f>A101+(Rate_calculator!$B$22+Rate_calculator!$B$23)/Rate_calculator!$B$24</f>
        <v>4.3120099999999999</v>
      </c>
      <c r="B102" s="151">
        <f>IF(A102&lt;=Rate_calculator!$B$22, Rate_calculator!$B$5*(1-I102), Rate_calculator!$B$5*I102*(Rate_calculator!$B$89-1))</f>
        <v>18132.671040191297</v>
      </c>
      <c r="C102" s="151">
        <f>IF(A102&lt;=Rate_calculator!$B$22, (Rate_calculator!$B$5+Rate_calculator!$B$6)*(1-J102)+Rate_calculator!$B$5*Rate_calculator!$B$18/Rate_calculator!$B$93*M102, (Rate_calculator!$B$5*Rate_calculator!$B$18*I102*(Rate_calculator!$B$89-1)/Rate_calculator!$B$93)+(Rate_calculator!$B$5*J102*(Rate_calculator!$B$90+Rate_calculator!$B$18/Rate_calculator!$B$93-Rate_calculator!$B$18*Rate_calculator!$B$90/Rate_calculator!$B$93-1))+(Rate_calculator!$B$6*J102*(Rate_calculator!$B$90-1)))</f>
        <v>49756.690518845506</v>
      </c>
      <c r="D102" s="151">
        <f>IF(A102&lt;=Rate_calculator!$B$22, Rate_calculator!$B$7*(1-K102), Rate_calculator!$B$7*K102*(Rate_calculator!$B$91-1))</f>
        <v>7211.6552805301499</v>
      </c>
      <c r="E102" s="151">
        <f>IF(A102&lt;=Rate_calculator!$B$22, Rate_calculator!$B$8*(1-L102), (Rate_calculator!$B$8*L102*(Rate_calculator!$B$92-1)))</f>
        <v>0</v>
      </c>
      <c r="F102" s="151">
        <f>B102+C102+D102+E102+Rate_calculator!$B$26</f>
        <v>75151.016839566946</v>
      </c>
      <c r="G102" s="1">
        <f>Rate_calculator!$B$26</f>
        <v>50</v>
      </c>
      <c r="H102" s="159"/>
      <c r="I102" s="159">
        <f>EXP(-Rate_calculator!$B$17*A102)</f>
        <v>2.9036437897186185E-2</v>
      </c>
      <c r="J102" s="159">
        <f>EXP(-Rate_calculator!$B$18*A102)</f>
        <v>0.14112503652886682</v>
      </c>
      <c r="K102" s="159">
        <f>EXP(-Rate_calculator!$B$19*A102)</f>
        <v>0.99844451437060544</v>
      </c>
      <c r="L102" s="159">
        <f>EXP(-Rate_calculator!$B$20*A102)</f>
        <v>0.30412828252162299</v>
      </c>
      <c r="M102" s="159">
        <f t="shared" si="0"/>
        <v>0.11208859863168064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">
      <c r="A103" s="160">
        <f>A102+(Rate_calculator!$B$22+Rate_calculator!$B$23)/Rate_calculator!$B$24</f>
        <v>4.3560099999999995</v>
      </c>
      <c r="B103" s="151">
        <f>IF(A103&lt;=Rate_calculator!$B$22, Rate_calculator!$B$5*(1-I103), Rate_calculator!$B$5*I103*(Rate_calculator!$B$89-1))</f>
        <v>17489.506992952771</v>
      </c>
      <c r="C103" s="151">
        <f>IF(A103&lt;=Rate_calculator!$B$22, (Rate_calculator!$B$5+Rate_calculator!$B$6)*(1-J103)+Rate_calculator!$B$5*Rate_calculator!$B$18/Rate_calculator!$B$93*M103, (Rate_calculator!$B$5*Rate_calculator!$B$18*I103*(Rate_calculator!$B$89-1)/Rate_calculator!$B$93)+(Rate_calculator!$B$5*J103*(Rate_calculator!$B$90+Rate_calculator!$B$18/Rate_calculator!$B$93-Rate_calculator!$B$18*Rate_calculator!$B$90/Rate_calculator!$B$93-1))+(Rate_calculator!$B$6*J103*(Rate_calculator!$B$90-1)))</f>
        <v>49124.671424077373</v>
      </c>
      <c r="D103" s="151">
        <f>IF(A103&lt;=Rate_calculator!$B$22, Rate_calculator!$B$7*(1-K103), Rate_calculator!$B$7*K103*(Rate_calculator!$B$91-1))</f>
        <v>7211.5407270154437</v>
      </c>
      <c r="E103" s="151">
        <f>IF(A103&lt;=Rate_calculator!$B$22, Rate_calculator!$B$8*(1-L103), (Rate_calculator!$B$8*L103*(Rate_calculator!$B$92-1)))</f>
        <v>0</v>
      </c>
      <c r="F103" s="151">
        <f>B103+C103+D103+E103+Rate_calculator!$B$26</f>
        <v>73875.719144045579</v>
      </c>
      <c r="G103" s="1">
        <f>Rate_calculator!$B$26</f>
        <v>50</v>
      </c>
      <c r="H103" s="159"/>
      <c r="I103" s="159">
        <f>EXP(-Rate_calculator!$B$17*A103)</f>
        <v>2.8006518318655773E-2</v>
      </c>
      <c r="J103" s="159">
        <f>EXP(-Rate_calculator!$B$18*A103)</f>
        <v>0.13833324923045071</v>
      </c>
      <c r="K103" s="159">
        <f>EXP(-Rate_calculator!$B$19*A103)</f>
        <v>0.99842865458198393</v>
      </c>
      <c r="L103" s="159">
        <f>EXP(-Rate_calculator!$B$20*A103)</f>
        <v>0.30045669872466124</v>
      </c>
      <c r="M103" s="159">
        <f t="shared" si="0"/>
        <v>0.11032673091179493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">
      <c r="A104" s="160">
        <f>A103+(Rate_calculator!$B$22+Rate_calculator!$B$23)/Rate_calculator!$B$24</f>
        <v>4.4000099999999991</v>
      </c>
      <c r="B104" s="151">
        <f>IF(A104&lt;=Rate_calculator!$B$22, Rate_calculator!$B$5*(1-I104), Rate_calculator!$B$5*I104*(Rate_calculator!$B$89-1))</f>
        <v>16869.15591081703</v>
      </c>
      <c r="C104" s="151">
        <f>IF(A104&lt;=Rate_calculator!$B$22, (Rate_calculator!$B$5+Rate_calculator!$B$6)*(1-J104)+Rate_calculator!$B$5*Rate_calculator!$B$18/Rate_calculator!$B$93*M104, (Rate_calculator!$B$5*Rate_calculator!$B$18*I104*(Rate_calculator!$B$89-1)/Rate_calculator!$B$93)+(Rate_calculator!$B$5*J104*(Rate_calculator!$B$90+Rate_calculator!$B$18/Rate_calculator!$B$93-Rate_calculator!$B$18*Rate_calculator!$B$90/Rate_calculator!$B$93-1))+(Rate_calculator!$B$6*J104*(Rate_calculator!$B$90-1)))</f>
        <v>48492.659612543139</v>
      </c>
      <c r="D104" s="151">
        <f>IF(A104&lt;=Rate_calculator!$B$22, Rate_calculator!$B$7*(1-K104), Rate_calculator!$B$7*K104*(Rate_calculator!$B$91-1))</f>
        <v>7211.4261753203627</v>
      </c>
      <c r="E104" s="151">
        <f>IF(A104&lt;=Rate_calculator!$B$22, Rate_calculator!$B$8*(1-L104), (Rate_calculator!$B$8*L104*(Rate_calculator!$B$92-1)))</f>
        <v>0</v>
      </c>
      <c r="F104" s="151">
        <f>B104+C104+D104+E104+Rate_calculator!$B$26</f>
        <v>72623.241698680533</v>
      </c>
      <c r="G104" s="1">
        <f>Rate_calculator!$B$26</f>
        <v>50</v>
      </c>
      <c r="H104" s="159"/>
      <c r="I104" s="159">
        <f>EXP(-Rate_calculator!$B$17*A104)</f>
        <v>2.7013129885646588E-2</v>
      </c>
      <c r="J104" s="159">
        <f>EXP(-Rate_calculator!$B$18*A104)</f>
        <v>0.13559669009360889</v>
      </c>
      <c r="K104" s="159">
        <f>EXP(-Rate_calculator!$B$19*A104)</f>
        <v>0.99841279504528724</v>
      </c>
      <c r="L104" s="159">
        <f>EXP(-Rate_calculator!$B$20*A104)</f>
        <v>0.29682944006400835</v>
      </c>
      <c r="M104" s="159">
        <f t="shared" si="0"/>
        <v>0.10858356020796231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">
      <c r="A105" s="160">
        <f>A104+(Rate_calculator!$B$22+Rate_calculator!$B$23)/Rate_calculator!$B$24</f>
        <v>4.4440099999999987</v>
      </c>
      <c r="B105" s="151">
        <f>IF(A105&lt;=Rate_calculator!$B$22, Rate_calculator!$B$5*(1-I105), Rate_calculator!$B$5*I105*(Rate_calculator!$B$89-1))</f>
        <v>16270.808620169633</v>
      </c>
      <c r="C105" s="151">
        <f>IF(A105&lt;=Rate_calculator!$B$22, (Rate_calculator!$B$5+Rate_calculator!$B$6)*(1-J105)+Rate_calculator!$B$5*Rate_calculator!$B$18/Rate_calculator!$B$93*M105, (Rate_calculator!$B$5*Rate_calculator!$B$18*I105*(Rate_calculator!$B$89-1)/Rate_calculator!$B$93)+(Rate_calculator!$B$5*J105*(Rate_calculator!$B$90+Rate_calculator!$B$18/Rate_calculator!$B$93-Rate_calculator!$B$18*Rate_calculator!$B$90/Rate_calculator!$B$93-1))+(Rate_calculator!$B$6*J105*(Rate_calculator!$B$90-1)))</f>
        <v>47861.098156106251</v>
      </c>
      <c r="D105" s="151">
        <f>IF(A105&lt;=Rate_calculator!$B$22, Rate_calculator!$B$7*(1-K105), Rate_calculator!$B$7*K105*(Rate_calculator!$B$91-1))</f>
        <v>7211.3116254448778</v>
      </c>
      <c r="E105" s="151">
        <f>IF(A105&lt;=Rate_calculator!$B$22, Rate_calculator!$B$8*(1-L105), (Rate_calculator!$B$8*L105*(Rate_calculator!$B$92-1)))</f>
        <v>0</v>
      </c>
      <c r="F105" s="151">
        <f>B105+C105+D105+E105+Rate_calculator!$B$26</f>
        <v>71393.218401720762</v>
      </c>
      <c r="G105" s="1">
        <f>Rate_calculator!$B$26</f>
        <v>50</v>
      </c>
      <c r="H105" s="159"/>
      <c r="I105" s="159">
        <f>EXP(-Rate_calculator!$B$17*A105)</f>
        <v>2.6054976842042402E-2</v>
      </c>
      <c r="J105" s="159">
        <f>EXP(-Rate_calculator!$B$18*A105)</f>
        <v>0.13291426657456754</v>
      </c>
      <c r="K105" s="159">
        <f>EXP(-Rate_calculator!$B$19*A105)</f>
        <v>0.99839693576051125</v>
      </c>
      <c r="L105" s="159">
        <f>EXP(-Rate_calculator!$B$20*A105)</f>
        <v>0.29324597142516928</v>
      </c>
      <c r="M105" s="159">
        <f t="shared" si="0"/>
        <v>0.10685928973252513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">
      <c r="A106" s="160">
        <f>A105+(Rate_calculator!$B$22+Rate_calculator!$B$23)/Rate_calculator!$B$24</f>
        <v>4.4880099999999983</v>
      </c>
      <c r="B106" s="151">
        <f>IF(A106&lt;=Rate_calculator!$B$22, Rate_calculator!$B$5*(1-I106), Rate_calculator!$B$5*I106*(Rate_calculator!$B$89-1))</f>
        <v>15693.684648704177</v>
      </c>
      <c r="C106" s="151">
        <f>IF(A106&lt;=Rate_calculator!$B$22, (Rate_calculator!$B$5+Rate_calculator!$B$6)*(1-J106)+Rate_calculator!$B$5*Rate_calculator!$B$18/Rate_calculator!$B$93*M106, (Rate_calculator!$B$5*Rate_calculator!$B$18*I106*(Rate_calculator!$B$89-1)/Rate_calculator!$B$93)+(Rate_calculator!$B$5*J106*(Rate_calculator!$B$90+Rate_calculator!$B$18/Rate_calculator!$B$93-Rate_calculator!$B$18*Rate_calculator!$B$90/Rate_calculator!$B$93-1))+(Rate_calculator!$B$6*J106*(Rate_calculator!$B$90-1)))</f>
        <v>47230.405640794124</v>
      </c>
      <c r="D106" s="151">
        <f>IF(A106&lt;=Rate_calculator!$B$22, Rate_calculator!$B$7*(1-K106), Rate_calculator!$B$7*K106*(Rate_calculator!$B$91-1))</f>
        <v>7211.1970773889589</v>
      </c>
      <c r="E106" s="151">
        <f>IF(A106&lt;=Rate_calculator!$B$22, Rate_calculator!$B$8*(1-L106), (Rate_calculator!$B$8*L106*(Rate_calculator!$B$92-1)))</f>
        <v>0</v>
      </c>
      <c r="F106" s="151">
        <f>B106+C106+D106+E106+Rate_calculator!$B$26</f>
        <v>70185.287366887263</v>
      </c>
      <c r="G106" s="1">
        <f>Rate_calculator!$B$26</f>
        <v>50</v>
      </c>
      <c r="H106" s="159"/>
      <c r="I106" s="159">
        <f>EXP(-Rate_calculator!$B$17*A106)</f>
        <v>2.5130809392068229E-2</v>
      </c>
      <c r="J106" s="159">
        <f>EXP(-Rate_calculator!$B$18*A106)</f>
        <v>0.13028490774265489</v>
      </c>
      <c r="K106" s="159">
        <f>EXP(-Rate_calculator!$B$19*A106)</f>
        <v>0.99838107672765208</v>
      </c>
      <c r="L106" s="159">
        <f>EXP(-Rate_calculator!$B$20*A106)</f>
        <v>0.28970576415381033</v>
      </c>
      <c r="M106" s="159">
        <f t="shared" si="0"/>
        <v>0.10515409835058666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">
      <c r="A107" s="160">
        <f>A106+(Rate_calculator!$B$22+Rate_calculator!$B$23)/Rate_calculator!$B$24</f>
        <v>4.5320099999999979</v>
      </c>
      <c r="B107" s="151">
        <f>IF(A107&lt;=Rate_calculator!$B$22, Rate_calculator!$B$5*(1-I107), Rate_calculator!$B$5*I107*(Rate_calculator!$B$89-1))</f>
        <v>15137.031207389706</v>
      </c>
      <c r="C107" s="151">
        <f>IF(A107&lt;=Rate_calculator!$B$22, (Rate_calculator!$B$5+Rate_calculator!$B$6)*(1-J107)+Rate_calculator!$B$5*Rate_calculator!$B$18/Rate_calculator!$B$93*M107, (Rate_calculator!$B$5*Rate_calculator!$B$18*I107*(Rate_calculator!$B$89-1)/Rate_calculator!$B$93)+(Rate_calculator!$B$5*J107*(Rate_calculator!$B$90+Rate_calculator!$B$18/Rate_calculator!$B$93-Rate_calculator!$B$18*Rate_calculator!$B$90/Rate_calculator!$B$93-1))+(Rate_calculator!$B$6*J107*(Rate_calculator!$B$90-1)))</f>
        <v>46600.977208802251</v>
      </c>
      <c r="D107" s="151">
        <f>IF(A107&lt;=Rate_calculator!$B$22, Rate_calculator!$B$7*(1-K107), Rate_calculator!$B$7*K107*(Rate_calculator!$B$91-1))</f>
        <v>7211.0825311525796</v>
      </c>
      <c r="E107" s="151">
        <f>IF(A107&lt;=Rate_calculator!$B$22, Rate_calculator!$B$8*(1-L107), (Rate_calculator!$B$8*L107*(Rate_calculator!$B$92-1)))</f>
        <v>0</v>
      </c>
      <c r="F107" s="151">
        <f>B107+C107+D107+E107+Rate_calculator!$B$26</f>
        <v>68999.090947344535</v>
      </c>
      <c r="G107" s="1">
        <f>Rate_calculator!$B$26</f>
        <v>50</v>
      </c>
      <c r="H107" s="159"/>
      <c r="I107" s="159">
        <f>EXP(-Rate_calculator!$B$17*A107)</f>
        <v>2.4239422070081489E-2</v>
      </c>
      <c r="J107" s="159">
        <f>EXP(-Rate_calculator!$B$18*A107)</f>
        <v>0.12770756385274304</v>
      </c>
      <c r="K107" s="159">
        <f>EXP(-Rate_calculator!$B$19*A107)</f>
        <v>0.99836521794670563</v>
      </c>
      <c r="L107" s="159">
        <f>EXP(-Rate_calculator!$B$20*A107)</f>
        <v>0.28620829597776887</v>
      </c>
      <c r="M107" s="159">
        <f t="shared" si="0"/>
        <v>0.10346814178266155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">
      <c r="A108" s="160">
        <f>A107+(Rate_calculator!$B$22+Rate_calculator!$B$23)/Rate_calculator!$B$24</f>
        <v>4.5760099999999975</v>
      </c>
      <c r="B108" s="151">
        <f>IF(A108&lt;=Rate_calculator!$B$22, Rate_calculator!$B$5*(1-I108), Rate_calculator!$B$5*I108*(Rate_calculator!$B$89-1))</f>
        <v>14600.122208547691</v>
      </c>
      <c r="C108" s="151">
        <f>IF(A108&lt;=Rate_calculator!$B$22, (Rate_calculator!$B$5+Rate_calculator!$B$6)*(1-J108)+Rate_calculator!$B$5*Rate_calculator!$B$18/Rate_calculator!$B$93*M108, (Rate_calculator!$B$5*Rate_calculator!$B$18*I108*(Rate_calculator!$B$89-1)/Rate_calculator!$B$93)+(Rate_calculator!$B$5*J108*(Rate_calculator!$B$90+Rate_calculator!$B$18/Rate_calculator!$B$93-Rate_calculator!$B$18*Rate_calculator!$B$90/Rate_calculator!$B$93-1))+(Rate_calculator!$B$6*J108*(Rate_calculator!$B$90-1)))</f>
        <v>45973.185560106023</v>
      </c>
      <c r="D108" s="151">
        <f>IF(A108&lt;=Rate_calculator!$B$22, Rate_calculator!$B$7*(1-K108), Rate_calculator!$B$7*K108*(Rate_calculator!$B$91-1))</f>
        <v>7210.9679867357099</v>
      </c>
      <c r="E108" s="151">
        <f>IF(A108&lt;=Rate_calculator!$B$22, Rate_calculator!$B$8*(1-L108), (Rate_calculator!$B$8*L108*(Rate_calculator!$B$92-1)))</f>
        <v>0</v>
      </c>
      <c r="F108" s="151">
        <f>B108+C108+D108+E108+Rate_calculator!$B$26</f>
        <v>67834.275755389419</v>
      </c>
      <c r="G108" s="1">
        <f>Rate_calculator!$B$26</f>
        <v>50</v>
      </c>
      <c r="H108" s="159"/>
      <c r="I108" s="159">
        <f>EXP(-Rate_calculator!$B$17*A108)</f>
        <v>2.3379652168186656E-2</v>
      </c>
      <c r="J108" s="159">
        <f>EXP(-Rate_calculator!$B$18*A108)</f>
        <v>0.12518120592614768</v>
      </c>
      <c r="K108" s="159">
        <f>EXP(-Rate_calculator!$B$19*A108)</f>
        <v>0.99834935941766789</v>
      </c>
      <c r="L108" s="159">
        <f>EXP(-Rate_calculator!$B$20*A108)</f>
        <v>0.28275305093000425</v>
      </c>
      <c r="M108" s="159">
        <f t="shared" si="0"/>
        <v>0.10180155375796102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">
      <c r="A109" s="160">
        <f>A108+(Rate_calculator!$B$22+Rate_calculator!$B$23)/Rate_calculator!$B$24</f>
        <v>4.6200099999999971</v>
      </c>
      <c r="B109" s="151">
        <f>IF(A109&lt;=Rate_calculator!$B$22, Rate_calculator!$B$5*(1-I109), Rate_calculator!$B$5*I109*(Rate_calculator!$B$89-1))</f>
        <v>14082.257318757711</v>
      </c>
      <c r="C109" s="151">
        <f>IF(A109&lt;=Rate_calculator!$B$22, (Rate_calculator!$B$5+Rate_calculator!$B$6)*(1-J109)+Rate_calculator!$B$5*Rate_calculator!$B$18/Rate_calculator!$B$93*M109, (Rate_calculator!$B$5*Rate_calculator!$B$18*I109*(Rate_calculator!$B$89-1)/Rate_calculator!$B$93)+(Rate_calculator!$B$5*J109*(Rate_calculator!$B$90+Rate_calculator!$B$18/Rate_calculator!$B$93-Rate_calculator!$B$18*Rate_calculator!$B$90/Rate_calculator!$B$93-1))+(Rate_calculator!$B$6*J109*(Rate_calculator!$B$90-1)))</f>
        <v>45347.381915181737</v>
      </c>
      <c r="D109" s="151">
        <f>IF(A109&lt;=Rate_calculator!$B$22, Rate_calculator!$B$7*(1-K109), Rate_calculator!$B$7*K109*(Rate_calculator!$B$91-1))</f>
        <v>7210.8534441383199</v>
      </c>
      <c r="E109" s="151">
        <f>IF(A109&lt;=Rate_calculator!$B$22, Rate_calculator!$B$8*(1-L109), (Rate_calculator!$B$8*L109*(Rate_calculator!$B$92-1)))</f>
        <v>0</v>
      </c>
      <c r="F109" s="151">
        <f>B109+C109+D109+E109+Rate_calculator!$B$26</f>
        <v>66690.492678077775</v>
      </c>
      <c r="G109" s="1">
        <f>Rate_calculator!$B$26</f>
        <v>50</v>
      </c>
      <c r="H109" s="159"/>
      <c r="I109" s="159">
        <f>EXP(-Rate_calculator!$B$17*A109)</f>
        <v>2.2550378219622191E-2</v>
      </c>
      <c r="J109" s="159">
        <f>EXP(-Rate_calculator!$B$18*A109)</f>
        <v>0.12270482533981886</v>
      </c>
      <c r="K109" s="159">
        <f>EXP(-Rate_calculator!$B$19*A109)</f>
        <v>0.99833350114053498</v>
      </c>
      <c r="L109" s="159">
        <f>EXP(-Rate_calculator!$B$20*A109)</f>
        <v>0.27933951927247985</v>
      </c>
      <c r="M109" s="159">
        <f t="shared" si="0"/>
        <v>0.10015444712019667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">
      <c r="A110" s="160">
        <f>A109+(Rate_calculator!$B$22+Rate_calculator!$B$23)/Rate_calculator!$B$24</f>
        <v>4.6640099999999967</v>
      </c>
      <c r="B110" s="151">
        <f>IF(A110&lt;=Rate_calculator!$B$22, Rate_calculator!$B$5*(1-I110), Rate_calculator!$B$5*I110*(Rate_calculator!$B$89-1))</f>
        <v>13582.761045356443</v>
      </c>
      <c r="C110" s="151">
        <f>IF(A110&lt;=Rate_calculator!$B$22, (Rate_calculator!$B$5+Rate_calculator!$B$6)*(1-J110)+Rate_calculator!$B$5*Rate_calculator!$B$18/Rate_calculator!$B$93*M110, (Rate_calculator!$B$5*Rate_calculator!$B$18*I110*(Rate_calculator!$B$89-1)/Rate_calculator!$B$93)+(Rate_calculator!$B$5*J110*(Rate_calculator!$B$90+Rate_calculator!$B$18/Rate_calculator!$B$93-Rate_calculator!$B$18*Rate_calculator!$B$90/Rate_calculator!$B$93-1))+(Rate_calculator!$B$6*J110*(Rate_calculator!$B$90-1)))</f>
        <v>44723.896940281782</v>
      </c>
      <c r="D110" s="151">
        <f>IF(A110&lt;=Rate_calculator!$B$22, Rate_calculator!$B$7*(1-K110), Rate_calculator!$B$7*K110*(Rate_calculator!$B$91-1))</f>
        <v>7210.7389033603804</v>
      </c>
      <c r="E110" s="151">
        <f>IF(A110&lt;=Rate_calculator!$B$22, Rate_calculator!$B$8*(1-L110), (Rate_calculator!$B$8*L110*(Rate_calculator!$B$92-1)))</f>
        <v>0</v>
      </c>
      <c r="F110" s="151">
        <f>B110+C110+D110+E110+Rate_calculator!$B$26</f>
        <v>65567.396888998599</v>
      </c>
      <c r="G110" s="1">
        <f>Rate_calculator!$B$26</f>
        <v>50</v>
      </c>
      <c r="H110" s="159"/>
      <c r="I110" s="159">
        <f>EXP(-Rate_calculator!$B$17*A110)</f>
        <v>2.175051853594159E-2</v>
      </c>
      <c r="J110" s="159">
        <f>EXP(-Rate_calculator!$B$18*A110)</f>
        <v>0.12027743342365803</v>
      </c>
      <c r="K110" s="159">
        <f>EXP(-Rate_calculator!$B$19*A110)</f>
        <v>0.9983176431153028</v>
      </c>
      <c r="L110" s="159">
        <f>EXP(-Rate_calculator!$B$20*A110)</f>
        <v>0.27596719742096321</v>
      </c>
      <c r="M110" s="159">
        <f t="shared" si="0"/>
        <v>9.8526914887716435E-2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">
      <c r="A111" s="160">
        <f>A110+(Rate_calculator!$B$22+Rate_calculator!$B$23)/Rate_calculator!$B$24</f>
        <v>4.7080099999999963</v>
      </c>
      <c r="B111" s="151">
        <f>IF(A111&lt;=Rate_calculator!$B$22, Rate_calculator!$B$5*(1-I111), Rate_calculator!$B$5*I111*(Rate_calculator!$B$89-1))</f>
        <v>13100.981855338496</v>
      </c>
      <c r="C111" s="151">
        <f>IF(A111&lt;=Rate_calculator!$B$22, (Rate_calculator!$B$5+Rate_calculator!$B$6)*(1-J111)+Rate_calculator!$B$5*Rate_calculator!$B$18/Rate_calculator!$B$93*M111, (Rate_calculator!$B$5*Rate_calculator!$B$18*I111*(Rate_calculator!$B$89-1)/Rate_calculator!$B$93)+(Rate_calculator!$B$5*J111*(Rate_calculator!$B$90+Rate_calculator!$B$18/Rate_calculator!$B$93-Rate_calculator!$B$18*Rate_calculator!$B$90/Rate_calculator!$B$93-1))+(Rate_calculator!$B$6*J111*(Rate_calculator!$B$90-1)))</f>
        <v>44103.041636658352</v>
      </c>
      <c r="D111" s="151">
        <f>IF(A111&lt;=Rate_calculator!$B$22, Rate_calculator!$B$7*(1-K111), Rate_calculator!$B$7*K111*(Rate_calculator!$B$91-1))</f>
        <v>7210.6243644018641</v>
      </c>
      <c r="E111" s="151">
        <f>IF(A111&lt;=Rate_calculator!$B$22, Rate_calculator!$B$8*(1-L111), (Rate_calculator!$B$8*L111*(Rate_calculator!$B$92-1)))</f>
        <v>0</v>
      </c>
      <c r="F111" s="151">
        <f>B111+C111+D111+E111+Rate_calculator!$B$26</f>
        <v>64464.647856398711</v>
      </c>
      <c r="G111" s="1">
        <f>Rate_calculator!$B$26</f>
        <v>50</v>
      </c>
      <c r="H111" s="159"/>
      <c r="I111" s="159">
        <f>EXP(-Rate_calculator!$B$17*A111)</f>
        <v>2.0979029796080503E-2</v>
      </c>
      <c r="J111" s="159">
        <f>EXP(-Rate_calculator!$B$18*A111)</f>
        <v>0.11789806106580163</v>
      </c>
      <c r="K111" s="159">
        <f>EXP(-Rate_calculator!$B$19*A111)</f>
        <v>0.99830178534196734</v>
      </c>
      <c r="L111" s="159">
        <f>EXP(-Rate_calculator!$B$20*A111)</f>
        <v>0.27263558787073428</v>
      </c>
      <c r="M111" s="159">
        <f t="shared" si="0"/>
        <v>9.6919031269721123E-2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">
      <c r="A112" s="160">
        <f>A111+(Rate_calculator!$B$22+Rate_calculator!$B$23)/Rate_calculator!$B$24</f>
        <v>4.7520099999999958</v>
      </c>
      <c r="B112" s="151">
        <f>IF(A112&lt;=Rate_calculator!$B$22, Rate_calculator!$B$5*(1-I112), Rate_calculator!$B$5*I112*(Rate_calculator!$B$89-1))</f>
        <v>12636.291325509683</v>
      </c>
      <c r="C112" s="151">
        <f>IF(A112&lt;=Rate_calculator!$B$22, (Rate_calculator!$B$5+Rate_calculator!$B$6)*(1-J112)+Rate_calculator!$B$5*Rate_calculator!$B$18/Rate_calculator!$B$93*M112, (Rate_calculator!$B$5*Rate_calculator!$B$18*I112*(Rate_calculator!$B$89-1)/Rate_calculator!$B$93)+(Rate_calculator!$B$5*J112*(Rate_calculator!$B$90+Rate_calculator!$B$18/Rate_calculator!$B$93-Rate_calculator!$B$18*Rate_calculator!$B$90/Rate_calculator!$B$93-1))+(Rate_calculator!$B$6*J112*(Rate_calculator!$B$90-1)))</f>
        <v>43485.108195077904</v>
      </c>
      <c r="D112" s="151">
        <f>IF(A112&lt;=Rate_calculator!$B$22, Rate_calculator!$B$7*(1-K112), Rate_calculator!$B$7*K112*(Rate_calculator!$B$91-1))</f>
        <v>7210.509827262742</v>
      </c>
      <c r="E112" s="151">
        <f>IF(A112&lt;=Rate_calculator!$B$22, Rate_calculator!$B$8*(1-L112), (Rate_calculator!$B$8*L112*(Rate_calculator!$B$92-1)))</f>
        <v>0</v>
      </c>
      <c r="F112" s="151">
        <f>B112+C112+D112+E112+Rate_calculator!$B$26</f>
        <v>63381.909347850327</v>
      </c>
      <c r="G112" s="1">
        <f>Rate_calculator!$B$26</f>
        <v>50</v>
      </c>
      <c r="H112" s="159"/>
      <c r="I112" s="159">
        <f>EXP(-Rate_calculator!$B$17*A112)</f>
        <v>2.0234905685469467E-2</v>
      </c>
      <c r="J112" s="159">
        <f>EXP(-Rate_calculator!$B$18*A112)</f>
        <v>0.11556575832571293</v>
      </c>
      <c r="K112" s="159">
        <f>EXP(-Rate_calculator!$B$19*A112)</f>
        <v>0.99828592782052461</v>
      </c>
      <c r="L112" s="159">
        <f>EXP(-Rate_calculator!$B$20*A112)</f>
        <v>0.26934419912319113</v>
      </c>
      <c r="M112" s="159">
        <f t="shared" si="0"/>
        <v>9.5330852640243463E-2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">
      <c r="A113" s="160">
        <f>A112+(Rate_calculator!$B$22+Rate_calculator!$B$23)/Rate_calculator!$B$24</f>
        <v>4.7960099999999954</v>
      </c>
      <c r="B113" s="151">
        <f>IF(A113&lt;=Rate_calculator!$B$22, Rate_calculator!$B$5*(1-I113), Rate_calculator!$B$5*I113*(Rate_calculator!$B$89-1))</f>
        <v>12188.083322784334</v>
      </c>
      <c r="C113" s="151">
        <f>IF(A113&lt;=Rate_calculator!$B$22, (Rate_calculator!$B$5+Rate_calculator!$B$6)*(1-J113)+Rate_calculator!$B$5*Rate_calculator!$B$18/Rate_calculator!$B$93*M113, (Rate_calculator!$B$5*Rate_calculator!$B$18*I113*(Rate_calculator!$B$89-1)/Rate_calculator!$B$93)+(Rate_calculator!$B$5*J113*(Rate_calculator!$B$90+Rate_calculator!$B$18/Rate_calculator!$B$93-Rate_calculator!$B$18*Rate_calculator!$B$90/Rate_calculator!$B$93-1))+(Rate_calculator!$B$6*J113*(Rate_calculator!$B$90-1)))</f>
        <v>42870.370816920156</v>
      </c>
      <c r="D113" s="151">
        <f>IF(A113&lt;=Rate_calculator!$B$22, Rate_calculator!$B$7*(1-K113), Rate_calculator!$B$7*K113*(Rate_calculator!$B$91-1))</f>
        <v>7210.3952919429848</v>
      </c>
      <c r="E113" s="151">
        <f>IF(A113&lt;=Rate_calculator!$B$22, Rate_calculator!$B$8*(1-L113), (Rate_calculator!$B$8*L113*(Rate_calculator!$B$92-1)))</f>
        <v>0</v>
      </c>
      <c r="F113" s="151">
        <f>B113+C113+D113+E113+Rate_calculator!$B$26</f>
        <v>62318.849431647475</v>
      </c>
      <c r="G113" s="1">
        <f>Rate_calculator!$B$26</f>
        <v>50</v>
      </c>
      <c r="H113" s="159"/>
      <c r="I113" s="159">
        <f>EXP(-Rate_calculator!$B$17*A113)</f>
        <v>1.9517175583417212E-2</v>
      </c>
      <c r="J113" s="159">
        <f>EXP(-Rate_calculator!$B$18*A113)</f>
        <v>0.11327959405492774</v>
      </c>
      <c r="K113" s="159">
        <f>EXP(-Rate_calculator!$B$19*A113)</f>
        <v>0.99827007055097072</v>
      </c>
      <c r="L113" s="159">
        <f>EXP(-Rate_calculator!$B$20*A113)</f>
        <v>0.26609254561334034</v>
      </c>
      <c r="M113" s="159">
        <f t="shared" si="0"/>
        <v>9.3762418471510525E-2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">
      <c r="A114" s="160">
        <f>A113+(Rate_calculator!$B$22+Rate_calculator!$B$23)/Rate_calculator!$B$24</f>
        <v>4.840009999999995</v>
      </c>
      <c r="B114" s="151">
        <f>IF(A114&lt;=Rate_calculator!$B$22, Rate_calculator!$B$5*(1-I114), Rate_calculator!$B$5*I114*(Rate_calculator!$B$89-1))</f>
        <v>11755.773213557333</v>
      </c>
      <c r="C114" s="151">
        <f>IF(A114&lt;=Rate_calculator!$B$22, (Rate_calculator!$B$5+Rate_calculator!$B$6)*(1-J114)+Rate_calculator!$B$5*Rate_calculator!$B$18/Rate_calculator!$B$93*M114, (Rate_calculator!$B$5*Rate_calculator!$B$18*I114*(Rate_calculator!$B$89-1)/Rate_calculator!$B$93)+(Rate_calculator!$B$5*J114*(Rate_calculator!$B$90+Rate_calculator!$B$18/Rate_calculator!$B$93-Rate_calculator!$B$18*Rate_calculator!$B$90/Rate_calculator!$B$93-1))+(Rate_calculator!$B$6*J114*(Rate_calculator!$B$90-1)))</f>
        <v>42259.086503108607</v>
      </c>
      <c r="D114" s="151">
        <f>IF(A114&lt;=Rate_calculator!$B$22, Rate_calculator!$B$7*(1-K114), Rate_calculator!$B$7*K114*(Rate_calculator!$B$91-1))</f>
        <v>7210.2807584425636</v>
      </c>
      <c r="E114" s="151">
        <f>IF(A114&lt;=Rate_calculator!$B$22, Rate_calculator!$B$8*(1-L114), (Rate_calculator!$B$8*L114*(Rate_calculator!$B$92-1)))</f>
        <v>0</v>
      </c>
      <c r="F114" s="151">
        <f>B114+C114+D114+E114+Rate_calculator!$B$26</f>
        <v>61275.140475108499</v>
      </c>
      <c r="G114" s="1">
        <f>Rate_calculator!$B$26</f>
        <v>50</v>
      </c>
      <c r="H114" s="159"/>
      <c r="I114" s="159">
        <f>EXP(-Rate_calculator!$B$17*A114)</f>
        <v>1.8824903297052324E-2</v>
      </c>
      <c r="J114" s="159">
        <f>EXP(-Rate_calculator!$B$18*A114)</f>
        <v>0.11103865552530268</v>
      </c>
      <c r="K114" s="159">
        <f>EXP(-Rate_calculator!$B$19*A114)</f>
        <v>0.99825421353330146</v>
      </c>
      <c r="L114" s="159">
        <f>EXP(-Rate_calculator!$B$20*A114)</f>
        <v>0.26288014763816425</v>
      </c>
      <c r="M114" s="159">
        <f t="shared" si="0"/>
        <v>9.2213752228250345E-2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">
      <c r="A115" s="160">
        <f>A114+(Rate_calculator!$B$22+Rate_calculator!$B$23)/Rate_calculator!$B$24</f>
        <v>4.8840099999999946</v>
      </c>
      <c r="B115" s="151">
        <f>IF(A115&lt;=Rate_calculator!$B$22, Rate_calculator!$B$5*(1-I115), Rate_calculator!$B$5*I115*(Rate_calculator!$B$89-1))</f>
        <v>11338.797101119673</v>
      </c>
      <c r="C115" s="151">
        <f>IF(A115&lt;=Rate_calculator!$B$22, (Rate_calculator!$B$5+Rate_calculator!$B$6)*(1-J115)+Rate_calculator!$B$5*Rate_calculator!$B$18/Rate_calculator!$B$93*M115, (Rate_calculator!$B$5*Rate_calculator!$B$18*I115*(Rate_calculator!$B$89-1)/Rate_calculator!$B$93)+(Rate_calculator!$B$5*J115*(Rate_calculator!$B$90+Rate_calculator!$B$18/Rate_calculator!$B$93-Rate_calculator!$B$18*Rate_calculator!$B$90/Rate_calculator!$B$93-1))+(Rate_calculator!$B$6*J115*(Rate_calculator!$B$90-1)))</f>
        <v>41651.495812073372</v>
      </c>
      <c r="D115" s="151">
        <f>IF(A115&lt;=Rate_calculator!$B$22, Rate_calculator!$B$7*(1-K115), Rate_calculator!$B$7*K115*(Rate_calculator!$B$91-1))</f>
        <v>7210.1662267614493</v>
      </c>
      <c r="E115" s="151">
        <f>IF(A115&lt;=Rate_calculator!$B$22, Rate_calculator!$B$8*(1-L115), (Rate_calculator!$B$8*L115*(Rate_calculator!$B$92-1)))</f>
        <v>0</v>
      </c>
      <c r="F115" s="151">
        <f>B115+C115+D115+E115+Rate_calculator!$B$26</f>
        <v>60250.459139954495</v>
      </c>
      <c r="G115" s="1">
        <f>Rate_calculator!$B$26</f>
        <v>50</v>
      </c>
      <c r="H115" s="159"/>
      <c r="I115" s="159">
        <f>EXP(-Rate_calculator!$B$17*A115)</f>
        <v>1.8157185840171879E-2</v>
      </c>
      <c r="J115" s="159">
        <f>EXP(-Rate_calculator!$B$18*A115)</f>
        <v>0.1088420480646177</v>
      </c>
      <c r="K115" s="159">
        <f>EXP(-Rate_calculator!$B$19*A115)</f>
        <v>0.99823835676751305</v>
      </c>
      <c r="L115" s="159">
        <f>EXP(-Rate_calculator!$B$20*A115)</f>
        <v>0.2597065312858523</v>
      </c>
      <c r="M115" s="159">
        <f t="shared" si="0"/>
        <v>9.0684862224445814E-2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">
      <c r="A116" s="160">
        <f>A115+(Rate_calculator!$B$22+Rate_calculator!$B$23)/Rate_calculator!$B$24</f>
        <v>4.9280099999999942</v>
      </c>
      <c r="B116" s="151">
        <f>IF(A116&lt;=Rate_calculator!$B$22, Rate_calculator!$B$5*(1-I116), Rate_calculator!$B$5*I116*(Rate_calculator!$B$89-1))</f>
        <v>10936.611090122828</v>
      </c>
      <c r="C116" s="151">
        <f>IF(A116&lt;=Rate_calculator!$B$22, (Rate_calculator!$B$5+Rate_calculator!$B$6)*(1-J116)+Rate_calculator!$B$5*Rate_calculator!$B$18/Rate_calculator!$B$93*M116, (Rate_calculator!$B$5*Rate_calculator!$B$18*I116*(Rate_calculator!$B$89-1)/Rate_calculator!$B$93)+(Rate_calculator!$B$5*J116*(Rate_calculator!$B$90+Rate_calculator!$B$18/Rate_calculator!$B$93-Rate_calculator!$B$18*Rate_calculator!$B$90/Rate_calculator!$B$93-1))+(Rate_calculator!$B$6*J116*(Rate_calculator!$B$90-1)))</f>
        <v>41047.82358790435</v>
      </c>
      <c r="D116" s="151">
        <f>IF(A116&lt;=Rate_calculator!$B$22, Rate_calculator!$B$7*(1-K116), Rate_calculator!$B$7*K116*(Rate_calculator!$B$91-1))</f>
        <v>7210.0516968996117</v>
      </c>
      <c r="E116" s="151">
        <f>IF(A116&lt;=Rate_calculator!$B$22, Rate_calculator!$B$8*(1-L116), (Rate_calculator!$B$8*L116*(Rate_calculator!$B$92-1)))</f>
        <v>0</v>
      </c>
      <c r="F116" s="151">
        <f>B116+C116+D116+E116+Rate_calculator!$B$26</f>
        <v>59244.486374926782</v>
      </c>
      <c r="G116" s="1">
        <f>Rate_calculator!$B$26</f>
        <v>50</v>
      </c>
      <c r="H116" s="159"/>
      <c r="I116" s="159">
        <f>EXP(-Rate_calculator!$B$17*A116)</f>
        <v>1.751315225540423E-2</v>
      </c>
      <c r="J116" s="159">
        <f>EXP(-Rate_calculator!$B$18*A116)</f>
        <v>0.10668889469938726</v>
      </c>
      <c r="K116" s="159">
        <f>EXP(-Rate_calculator!$B$19*A116)</f>
        <v>0.99822250025360126</v>
      </c>
      <c r="L116" s="159">
        <f>EXP(-Rate_calculator!$B$20*A116)</f>
        <v>0.25657122836588642</v>
      </c>
      <c r="M116" s="159">
        <f t="shared" si="0"/>
        <v>8.9175742443983033E-2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">
      <c r="A117" s="160">
        <f>A116+(Rate_calculator!$B$22+Rate_calculator!$B$23)/Rate_calculator!$B$24</f>
        <v>4.9720099999999938</v>
      </c>
      <c r="B117" s="151">
        <f>IF(A117&lt;=Rate_calculator!$B$22, Rate_calculator!$B$5*(1-I117), Rate_calculator!$B$5*I117*(Rate_calculator!$B$89-1))</f>
        <v>10548.690577132422</v>
      </c>
      <c r="C117" s="151">
        <f>IF(A117&lt;=Rate_calculator!$B$22, (Rate_calculator!$B$5+Rate_calculator!$B$6)*(1-J117)+Rate_calculator!$B$5*Rate_calculator!$B$18/Rate_calculator!$B$93*M117, (Rate_calculator!$B$5*Rate_calculator!$B$18*I117*(Rate_calculator!$B$89-1)/Rate_calculator!$B$93)+(Rate_calculator!$B$5*J117*(Rate_calculator!$B$90+Rate_calculator!$B$18/Rate_calculator!$B$93-Rate_calculator!$B$18*Rate_calculator!$B$90/Rate_calculator!$B$93-1))+(Rate_calculator!$B$6*J117*(Rate_calculator!$B$90-1)))</f>
        <v>40448.279659809348</v>
      </c>
      <c r="D117" s="151">
        <f>IF(A117&lt;=Rate_calculator!$B$22, Rate_calculator!$B$7*(1-K117), Rate_calculator!$B$7*K117*(Rate_calculator!$B$91-1))</f>
        <v>7209.9371688570254</v>
      </c>
      <c r="E117" s="151">
        <f>IF(A117&lt;=Rate_calculator!$B$22, Rate_calculator!$B$8*(1-L117), (Rate_calculator!$B$8*L117*(Rate_calculator!$B$92-1)))</f>
        <v>0</v>
      </c>
      <c r="F117" s="151">
        <f>B117+C117+D117+E117+Rate_calculator!$B$26</f>
        <v>58256.907405798796</v>
      </c>
      <c r="G117" s="1">
        <f>Rate_calculator!$B$26</f>
        <v>50</v>
      </c>
      <c r="H117" s="159"/>
      <c r="I117" s="159">
        <f>EXP(-Rate_calculator!$B$17*A117)</f>
        <v>1.6891962478149457E-2</v>
      </c>
      <c r="J117" s="159">
        <f>EXP(-Rate_calculator!$B$18*A117)</f>
        <v>0.10457833580473729</v>
      </c>
      <c r="K117" s="159">
        <f>EXP(-Rate_calculator!$B$19*A117)</f>
        <v>0.99820664399156234</v>
      </c>
      <c r="L117" s="159">
        <f>EXP(-Rate_calculator!$B$20*A117)</f>
        <v>0.25347377633997104</v>
      </c>
      <c r="M117" s="159">
        <f t="shared" si="0"/>
        <v>8.7686373326587824E-2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">
      <c r="A118" s="160">
        <f>A117+(Rate_calculator!$B$22+Rate_calculator!$B$23)/Rate_calculator!$B$24</f>
        <v>5.0160099999999934</v>
      </c>
      <c r="B118" s="151">
        <f>IF(A118&lt;=Rate_calculator!$B$22, Rate_calculator!$B$5*(1-I118), Rate_calculator!$B$5*I118*(Rate_calculator!$B$89-1))</f>
        <v>10174.529566346018</v>
      </c>
      <c r="C118" s="151">
        <f>IF(A118&lt;=Rate_calculator!$B$22, (Rate_calculator!$B$5+Rate_calculator!$B$6)*(1-J118)+Rate_calculator!$B$5*Rate_calculator!$B$18/Rate_calculator!$B$93*M118, (Rate_calculator!$B$5*Rate_calculator!$B$18*I118*(Rate_calculator!$B$89-1)/Rate_calculator!$B$93)+(Rate_calculator!$B$5*J118*(Rate_calculator!$B$90+Rate_calculator!$B$18/Rate_calculator!$B$93-Rate_calculator!$B$18*Rate_calculator!$B$90/Rate_calculator!$B$93-1))+(Rate_calculator!$B$6*J118*(Rate_calculator!$B$90-1)))</f>
        <v>39853.059513952081</v>
      </c>
      <c r="D118" s="151">
        <f>IF(A118&lt;=Rate_calculator!$B$22, Rate_calculator!$B$7*(1-K118), Rate_calculator!$B$7*K118*(Rate_calculator!$B$91-1))</f>
        <v>7209.8226426336578</v>
      </c>
      <c r="E118" s="151">
        <f>IF(A118&lt;=Rate_calculator!$B$22, Rate_calculator!$B$8*(1-L118), (Rate_calculator!$B$8*L118*(Rate_calculator!$B$92-1)))</f>
        <v>0</v>
      </c>
      <c r="F118" s="151">
        <f>B118+C118+D118+E118+Rate_calculator!$B$26</f>
        <v>57287.411722931756</v>
      </c>
      <c r="G118" s="1">
        <f>Rate_calculator!$B$26</f>
        <v>50</v>
      </c>
      <c r="H118" s="159"/>
      <c r="I118" s="159">
        <f>EXP(-Rate_calculator!$B$17*A118)</f>
        <v>1.6292806240815919E-2</v>
      </c>
      <c r="J118" s="159">
        <f>EXP(-Rate_calculator!$B$18*A118)</f>
        <v>0.1025095287612086</v>
      </c>
      <c r="K118" s="159">
        <f>EXP(-Rate_calculator!$B$19*A118)</f>
        <v>0.99819078798139205</v>
      </c>
      <c r="L118" s="159">
        <f>EXP(-Rate_calculator!$B$20*A118)</f>
        <v>0.25041371825379699</v>
      </c>
      <c r="M118" s="159">
        <f t="shared" si="0"/>
        <v>8.6216722520392683E-2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">
      <c r="A119" s="160">
        <f>A118+(Rate_calculator!$B$22+Rate_calculator!$B$23)/Rate_calculator!$B$24</f>
        <v>5.060009999999993</v>
      </c>
      <c r="B119" s="151">
        <f>IF(A119&lt;=Rate_calculator!$B$22, Rate_calculator!$B$5*(1-I119), Rate_calculator!$B$5*I119*(Rate_calculator!$B$89-1))</f>
        <v>9813.6400095821718</v>
      </c>
      <c r="C119" s="151">
        <f>IF(A119&lt;=Rate_calculator!$B$22, (Rate_calculator!$B$5+Rate_calculator!$B$6)*(1-J119)+Rate_calculator!$B$5*Rate_calculator!$B$18/Rate_calculator!$B$93*M119, (Rate_calculator!$B$5*Rate_calculator!$B$18*I119*(Rate_calculator!$B$89-1)/Rate_calculator!$B$93)+(Rate_calculator!$B$5*J119*(Rate_calculator!$B$90+Rate_calculator!$B$18/Rate_calculator!$B$93-Rate_calculator!$B$18*Rate_calculator!$B$90/Rate_calculator!$B$93-1))+(Rate_calculator!$B$6*J119*(Rate_calculator!$B$90-1)))</f>
        <v>39262.344938705319</v>
      </c>
      <c r="D119" s="151">
        <f>IF(A119&lt;=Rate_calculator!$B$22, Rate_calculator!$B$7*(1-K119), Rate_calculator!$B$7*K119*(Rate_calculator!$B$91-1))</f>
        <v>7209.7081182294824</v>
      </c>
      <c r="E119" s="151">
        <f>IF(A119&lt;=Rate_calculator!$B$22, Rate_calculator!$B$8*(1-L119), (Rate_calculator!$B$8*L119*(Rate_calculator!$B$92-1)))</f>
        <v>0</v>
      </c>
      <c r="F119" s="151">
        <f>B119+C119+D119+E119+Rate_calculator!$B$26</f>
        <v>56335.693066516978</v>
      </c>
      <c r="G119" s="1">
        <f>Rate_calculator!$B$26</f>
        <v>50</v>
      </c>
      <c r="H119" s="159"/>
      <c r="I119" s="159">
        <f>EXP(-Rate_calculator!$B$17*A119)</f>
        <v>1.5714902015923196E-2</v>
      </c>
      <c r="J119" s="159">
        <f>EXP(-Rate_calculator!$B$18*A119)</f>
        <v>0.1004816476183497</v>
      </c>
      <c r="K119" s="159">
        <f>EXP(-Rate_calculator!$B$19*A119)</f>
        <v>0.99817493222308662</v>
      </c>
      <c r="L119" s="159">
        <f>EXP(-Rate_calculator!$B$20*A119)</f>
        <v>0.24739060266962828</v>
      </c>
      <c r="M119" s="159">
        <f t="shared" si="0"/>
        <v>8.4766745602426502E-2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">
      <c r="A120" s="160">
        <f>A119+(Rate_calculator!$B$22+Rate_calculator!$B$23)/Rate_calculator!$B$24</f>
        <v>5.1040099999999926</v>
      </c>
      <c r="B120" s="151">
        <f>IF(A120&lt;=Rate_calculator!$B$22, Rate_calculator!$B$5*(1-I120), Rate_calculator!$B$5*I120*(Rate_calculator!$B$89-1))</f>
        <v>9465.551169680175</v>
      </c>
      <c r="C120" s="151">
        <f>IF(A120&lt;=Rate_calculator!$B$22, (Rate_calculator!$B$5+Rate_calculator!$B$6)*(1-J120)+Rate_calculator!$B$5*Rate_calculator!$B$18/Rate_calculator!$B$93*M120, (Rate_calculator!$B$5*Rate_calculator!$B$18*I120*(Rate_calculator!$B$89-1)/Rate_calculator!$B$93)+(Rate_calculator!$B$5*J120*(Rate_calculator!$B$90+Rate_calculator!$B$18/Rate_calculator!$B$93-Rate_calculator!$B$18*Rate_calculator!$B$90/Rate_calculator!$B$93-1))+(Rate_calculator!$B$6*J120*(Rate_calculator!$B$90-1)))</f>
        <v>38676.304644316348</v>
      </c>
      <c r="D120" s="151">
        <f>IF(A120&lt;=Rate_calculator!$B$22, Rate_calculator!$B$7*(1-K120), Rate_calculator!$B$7*K120*(Rate_calculator!$B$91-1))</f>
        <v>7209.59359564447</v>
      </c>
      <c r="E120" s="151">
        <f>IF(A120&lt;=Rate_calculator!$B$22, Rate_calculator!$B$8*(1-L120), (Rate_calculator!$B$8*L120*(Rate_calculator!$B$92-1)))</f>
        <v>0</v>
      </c>
      <c r="F120" s="151">
        <f>B120+C120+D120+E120+Rate_calculator!$B$26</f>
        <v>55401.449409640991</v>
      </c>
      <c r="G120" s="1">
        <f>Rate_calculator!$B$26</f>
        <v>50</v>
      </c>
      <c r="H120" s="159"/>
      <c r="I120" s="159">
        <f>EXP(-Rate_calculator!$B$17*A120)</f>
        <v>1.5157495996693316E-2</v>
      </c>
      <c r="J120" s="159">
        <f>EXP(-Rate_calculator!$B$18*A120)</f>
        <v>9.8493882764964139E-2</v>
      </c>
      <c r="K120" s="159">
        <f>EXP(-Rate_calculator!$B$19*A120)</f>
        <v>0.99815907671664184</v>
      </c>
      <c r="L120" s="159">
        <f>EXP(-Rate_calculator!$B$20*A120)</f>
        <v>0.24440398359970403</v>
      </c>
      <c r="M120" s="159">
        <f t="shared" si="0"/>
        <v>8.333638676827082E-2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">
      <c r="A121" s="160">
        <f>A120+(Rate_calculator!$B$22+Rate_calculator!$B$23)/Rate_calculator!$B$24</f>
        <v>5.1480099999999922</v>
      </c>
      <c r="B121" s="151">
        <f>IF(A121&lt;=Rate_calculator!$B$22, Rate_calculator!$B$5*(1-I121), Rate_calculator!$B$5*I121*(Rate_calculator!$B$89-1))</f>
        <v>9129.8090064797816</v>
      </c>
      <c r="C121" s="151">
        <f>IF(A121&lt;=Rate_calculator!$B$22, (Rate_calculator!$B$5+Rate_calculator!$B$6)*(1-J121)+Rate_calculator!$B$5*Rate_calculator!$B$18/Rate_calculator!$B$93*M121, (Rate_calculator!$B$5*Rate_calculator!$B$18*I121*(Rate_calculator!$B$89-1)/Rate_calculator!$B$93)+(Rate_calculator!$B$5*J121*(Rate_calculator!$B$90+Rate_calculator!$B$18/Rate_calculator!$B$93-Rate_calculator!$B$18*Rate_calculator!$B$90/Rate_calculator!$B$93-1))+(Rate_calculator!$B$6*J121*(Rate_calculator!$B$90-1)))</f>
        <v>38095.094857946133</v>
      </c>
      <c r="D121" s="151">
        <f>IF(A121&lt;=Rate_calculator!$B$22, Rate_calculator!$B$7*(1-K121), Rate_calculator!$B$7*K121*(Rate_calculator!$B$91-1))</f>
        <v>7209.4790748785899</v>
      </c>
      <c r="E121" s="151">
        <f>IF(A121&lt;=Rate_calculator!$B$22, Rate_calculator!$B$8*(1-L121), (Rate_calculator!$B$8*L121*(Rate_calculator!$B$92-1)))</f>
        <v>0</v>
      </c>
      <c r="F121" s="151">
        <f>B121+C121+D121+E121+Rate_calculator!$B$26</f>
        <v>54484.382939304502</v>
      </c>
      <c r="G121" s="1">
        <f>Rate_calculator!$B$26</f>
        <v>50</v>
      </c>
      <c r="H121" s="159"/>
      <c r="I121" s="159">
        <f>EXP(-Rate_calculator!$B$17*A121)</f>
        <v>1.4619861113800061E-2</v>
      </c>
      <c r="J121" s="159">
        <f>EXP(-Rate_calculator!$B$18*A121)</f>
        <v>9.6545440605881563E-2</v>
      </c>
      <c r="K121" s="159">
        <f>EXP(-Rate_calculator!$B$19*A121)</f>
        <v>0.99814322146205381</v>
      </c>
      <c r="L121" s="159">
        <f>EXP(-Rate_calculator!$B$20*A121)</f>
        <v>0.24145342044044324</v>
      </c>
      <c r="M121" s="159">
        <f t="shared" si="0"/>
        <v>8.1925579492081499E-2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">
      <c r="A122" s="160">
        <f>A121+(Rate_calculator!$B$22+Rate_calculator!$B$23)/Rate_calculator!$B$24</f>
        <v>5.1920099999999918</v>
      </c>
      <c r="B122" s="151">
        <f>IF(A122&lt;=Rate_calculator!$B$22, Rate_calculator!$B$5*(1-I122), Rate_calculator!$B$5*I122*(Rate_calculator!$B$89-1))</f>
        <v>8805.9755845803193</v>
      </c>
      <c r="C122" s="151">
        <f>IF(A122&lt;=Rate_calculator!$B$22, (Rate_calculator!$B$5+Rate_calculator!$B$6)*(1-J122)+Rate_calculator!$B$5*Rate_calculator!$B$18/Rate_calculator!$B$93*M122, (Rate_calculator!$B$5*Rate_calculator!$B$18*I122*(Rate_calculator!$B$89-1)/Rate_calculator!$B$93)+(Rate_calculator!$B$5*J122*(Rate_calculator!$B$90+Rate_calculator!$B$18/Rate_calculator!$B$93-Rate_calculator!$B$18*Rate_calculator!$B$90/Rate_calculator!$B$93-1))+(Rate_calculator!$B$6*J122*(Rate_calculator!$B$90-1)))</f>
        <v>37518.859895007699</v>
      </c>
      <c r="D122" s="151">
        <f>IF(A122&lt;=Rate_calculator!$B$22, Rate_calculator!$B$7*(1-K122), Rate_calculator!$B$7*K122*(Rate_calculator!$B$91-1))</f>
        <v>7209.3645559318156</v>
      </c>
      <c r="E122" s="151">
        <f>IF(A122&lt;=Rate_calculator!$B$22, Rate_calculator!$B$8*(1-L122), (Rate_calculator!$B$8*L122*(Rate_calculator!$B$92-1)))</f>
        <v>0</v>
      </c>
      <c r="F122" s="151">
        <f>B122+C122+D122+E122+Rate_calculator!$B$26</f>
        <v>53584.200035519832</v>
      </c>
      <c r="G122" s="1">
        <f>Rate_calculator!$B$26</f>
        <v>50</v>
      </c>
      <c r="H122" s="159"/>
      <c r="I122" s="159">
        <f>EXP(-Rate_calculator!$B$17*A122)</f>
        <v>1.4101296086994293E-2</v>
      </c>
      <c r="J122" s="159">
        <f>EXP(-Rate_calculator!$B$18*A122)</f>
        <v>9.4635543245122605E-2</v>
      </c>
      <c r="K122" s="159">
        <f>EXP(-Rate_calculator!$B$19*A122)</f>
        <v>0.99812736645931854</v>
      </c>
      <c r="L122" s="159">
        <f>EXP(-Rate_calculator!$B$20*A122)</f>
        <v>0.23853847790744456</v>
      </c>
      <c r="M122" s="159">
        <f t="shared" si="0"/>
        <v>8.0534247158128319E-2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">
      <c r="A123" s="160">
        <f>A122+(Rate_calculator!$B$22+Rate_calculator!$B$23)/Rate_calculator!$B$24</f>
        <v>5.2360099999999914</v>
      </c>
      <c r="B123" s="151">
        <f>IF(A123&lt;=Rate_calculator!$B$22, Rate_calculator!$B$5*(1-I123), Rate_calculator!$B$5*I123*(Rate_calculator!$B$89-1))</f>
        <v>8493.628502106445</v>
      </c>
      <c r="C123" s="151">
        <f>IF(A123&lt;=Rate_calculator!$B$22, (Rate_calculator!$B$5+Rate_calculator!$B$6)*(1-J123)+Rate_calculator!$B$5*Rate_calculator!$B$18/Rate_calculator!$B$93*M123, (Rate_calculator!$B$5*Rate_calculator!$B$18*I123*(Rate_calculator!$B$89-1)/Rate_calculator!$B$93)+(Rate_calculator!$B$5*J123*(Rate_calculator!$B$90+Rate_calculator!$B$18/Rate_calculator!$B$93-Rate_calculator!$B$18*Rate_calculator!$B$90/Rate_calculator!$B$93-1))+(Rate_calculator!$B$6*J123*(Rate_calculator!$B$90-1)))</f>
        <v>36947.732707696065</v>
      </c>
      <c r="D123" s="151">
        <f>IF(A123&lt;=Rate_calculator!$B$22, Rate_calculator!$B$7*(1-K123), Rate_calculator!$B$7*K123*(Rate_calculator!$B$91-1))</f>
        <v>7209.2500388041171</v>
      </c>
      <c r="E123" s="151">
        <f>IF(A123&lt;=Rate_calculator!$B$22, Rate_calculator!$B$8*(1-L123), (Rate_calculator!$B$8*L123*(Rate_calculator!$B$92-1)))</f>
        <v>0</v>
      </c>
      <c r="F123" s="151">
        <f>B123+C123+D123+E123+Rate_calculator!$B$26</f>
        <v>52700.611248606627</v>
      </c>
      <c r="G123" s="1">
        <f>Rate_calculator!$B$26</f>
        <v>50</v>
      </c>
      <c r="H123" s="159"/>
      <c r="I123" s="159">
        <f>EXP(-Rate_calculator!$B$17*A123)</f>
        <v>1.3601124510367914E-2</v>
      </c>
      <c r="J123" s="159">
        <f>EXP(-Rate_calculator!$B$18*A123)</f>
        <v>9.2763428175331994E-2</v>
      </c>
      <c r="K123" s="159">
        <f>EXP(-Rate_calculator!$B$19*A123)</f>
        <v>0.99811151170843204</v>
      </c>
      <c r="L123" s="159">
        <f>EXP(-Rate_calculator!$B$20*A123)</f>
        <v>0.23565872597127072</v>
      </c>
      <c r="M123" s="159">
        <f t="shared" si="0"/>
        <v>7.9162303664964073E-2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">
      <c r="A124" s="160">
        <f>A123+(Rate_calculator!$B$22+Rate_calculator!$B$23)/Rate_calculator!$B$24</f>
        <v>5.280009999999991</v>
      </c>
      <c r="B124" s="151">
        <f>IF(A124&lt;=Rate_calculator!$B$22, Rate_calculator!$B$5*(1-I124), Rate_calculator!$B$5*I124*(Rate_calculator!$B$89-1))</f>
        <v>8192.3603397354946</v>
      </c>
      <c r="C124" s="151">
        <f>IF(A124&lt;=Rate_calculator!$B$22, (Rate_calculator!$B$5+Rate_calculator!$B$6)*(1-J124)+Rate_calculator!$B$5*Rate_calculator!$B$18/Rate_calculator!$B$93*M124, (Rate_calculator!$B$5*Rate_calculator!$B$18*I124*(Rate_calculator!$B$89-1)/Rate_calculator!$B$93)+(Rate_calculator!$B$5*J124*(Rate_calculator!$B$90+Rate_calculator!$B$18/Rate_calculator!$B$93-Rate_calculator!$B$18*Rate_calculator!$B$90/Rate_calculator!$B$93-1))+(Rate_calculator!$B$6*J124*(Rate_calculator!$B$90-1)))</f>
        <v>36381.835411568711</v>
      </c>
      <c r="D124" s="151">
        <f>IF(A124&lt;=Rate_calculator!$B$22, Rate_calculator!$B$7*(1-K124), Rate_calculator!$B$7*K124*(Rate_calculator!$B$91-1))</f>
        <v>7209.1355234954644</v>
      </c>
      <c r="E124" s="151">
        <f>IF(A124&lt;=Rate_calculator!$B$22, Rate_calculator!$B$8*(1-L124), (Rate_calculator!$B$8*L124*(Rate_calculator!$B$92-1)))</f>
        <v>0</v>
      </c>
      <c r="F124" s="151">
        <f>B124+C124+D124+E124+Rate_calculator!$B$26</f>
        <v>51833.331274799668</v>
      </c>
      <c r="G124" s="1">
        <f>Rate_calculator!$B$26</f>
        <v>50</v>
      </c>
      <c r="H124" s="159"/>
      <c r="I124" s="159">
        <f>EXP(-Rate_calculator!$B$17*A124)</f>
        <v>1.31186939700634E-2</v>
      </c>
      <c r="J124" s="159">
        <f>EXP(-Rate_calculator!$B$18*A124)</f>
        <v>9.092834797335482E-2</v>
      </c>
      <c r="K124" s="159">
        <f>EXP(-Rate_calculator!$B$19*A124)</f>
        <v>0.99809565720939031</v>
      </c>
      <c r="L124" s="159">
        <f>EXP(-Rate_calculator!$B$20*A124)</f>
        <v>0.23281373979400771</v>
      </c>
      <c r="M124" s="159">
        <f t="shared" si="0"/>
        <v>7.7809654003291415E-2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">
      <c r="A125" s="160">
        <f>A124+(Rate_calculator!$B$22+Rate_calculator!$B$23)/Rate_calculator!$B$24</f>
        <v>5.3240099999999906</v>
      </c>
      <c r="B125" s="151">
        <f>IF(A125&lt;=Rate_calculator!$B$22, Rate_calculator!$B$5*(1-I125), Rate_calculator!$B$5*I125*(Rate_calculator!$B$89-1))</f>
        <v>7901.7781292678956</v>
      </c>
      <c r="C125" s="151">
        <f>IF(A125&lt;=Rate_calculator!$B$22, (Rate_calculator!$B$5+Rate_calculator!$B$6)*(1-J125)+Rate_calculator!$B$5*Rate_calculator!$B$18/Rate_calculator!$B$93*M125, (Rate_calculator!$B$5*Rate_calculator!$B$18*I125*(Rate_calculator!$B$89-1)/Rate_calculator!$B$93)+(Rate_calculator!$B$5*J125*(Rate_calculator!$B$90+Rate_calculator!$B$18/Rate_calculator!$B$93-Rate_calculator!$B$18*Rate_calculator!$B$90/Rate_calculator!$B$93-1))+(Rate_calculator!$B$6*J125*(Rate_calculator!$B$90-1)))</f>
        <v>35821.279791004643</v>
      </c>
      <c r="D125" s="151">
        <f>IF(A125&lt;=Rate_calculator!$B$22, Rate_calculator!$B$7*(1-K125), Rate_calculator!$B$7*K125*(Rate_calculator!$B$91-1))</f>
        <v>7209.0210100058312</v>
      </c>
      <c r="E125" s="151">
        <f>IF(A125&lt;=Rate_calculator!$B$22, Rate_calculator!$B$8*(1-L125), (Rate_calculator!$B$8*L125*(Rate_calculator!$B$92-1)))</f>
        <v>0</v>
      </c>
      <c r="F125" s="151">
        <f>B125+C125+D125+E125+Rate_calculator!$B$26</f>
        <v>50982.078930278367</v>
      </c>
      <c r="G125" s="1">
        <f>Rate_calculator!$B$26</f>
        <v>50</v>
      </c>
      <c r="H125" s="159"/>
      <c r="I125" s="159">
        <f>EXP(-Rate_calculator!$B$17*A125)</f>
        <v>1.2653375193278239E-2</v>
      </c>
      <c r="J125" s="159">
        <f>EXP(-Rate_calculator!$B$18*A125)</f>
        <v>8.9129570001835592E-2</v>
      </c>
      <c r="K125" s="159">
        <f>EXP(-Rate_calculator!$B$19*A125)</f>
        <v>0.99807980296218923</v>
      </c>
      <c r="L125" s="159">
        <f>EXP(-Rate_calculator!$B$20*A125)</f>
        <v>0.23000309966659055</v>
      </c>
      <c r="M125" s="159">
        <f t="shared" si="0"/>
        <v>7.6476194808557357E-2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">
      <c r="A126" s="160">
        <f>A125+(Rate_calculator!$B$22+Rate_calculator!$B$23)/Rate_calculator!$B$24</f>
        <v>5.3680099999999902</v>
      </c>
      <c r="B126" s="151">
        <f>IF(A126&lt;=Rate_calculator!$B$22, Rate_calculator!$B$5*(1-I126), Rate_calculator!$B$5*I126*(Rate_calculator!$B$89-1))</f>
        <v>7621.5028410471878</v>
      </c>
      <c r="C126" s="151">
        <f>IF(A126&lt;=Rate_calculator!$B$22, (Rate_calculator!$B$5+Rate_calculator!$B$6)*(1-J126)+Rate_calculator!$B$5*Rate_calculator!$B$18/Rate_calculator!$B$93*M126, (Rate_calculator!$B$5*Rate_calculator!$B$18*I126*(Rate_calculator!$B$89-1)/Rate_calculator!$B$93)+(Rate_calculator!$B$5*J126*(Rate_calculator!$B$90+Rate_calculator!$B$18/Rate_calculator!$B$93-Rate_calculator!$B$18*Rate_calculator!$B$90/Rate_calculator!$B$93-1))+(Rate_calculator!$B$6*J126*(Rate_calculator!$B$90-1)))</f>
        <v>35266.167784339661</v>
      </c>
      <c r="D126" s="151">
        <f>IF(A126&lt;=Rate_calculator!$B$22, Rate_calculator!$B$7*(1-K126), Rate_calculator!$B$7*K126*(Rate_calculator!$B$91-1))</f>
        <v>7208.9064983351873</v>
      </c>
      <c r="E126" s="151">
        <f>IF(A126&lt;=Rate_calculator!$B$22, Rate_calculator!$B$8*(1-L126), (Rate_calculator!$B$8*L126*(Rate_calculator!$B$92-1)))</f>
        <v>0</v>
      </c>
      <c r="F126" s="151">
        <f>B126+C126+D126+E126+Rate_calculator!$B$26</f>
        <v>50146.577123722032</v>
      </c>
      <c r="G126" s="1">
        <f>Rate_calculator!$B$26</f>
        <v>50</v>
      </c>
      <c r="H126" s="159"/>
      <c r="I126" s="159">
        <f>EXP(-Rate_calculator!$B$17*A126)</f>
        <v>1.2204561227453892E-2</v>
      </c>
      <c r="J126" s="159">
        <f>EXP(-Rate_calculator!$B$18*A126)</f>
        <v>8.7366376116719976E-2</v>
      </c>
      <c r="K126" s="159">
        <f>EXP(-Rate_calculator!$B$19*A126)</f>
        <v>0.99806394896682493</v>
      </c>
      <c r="L126" s="159">
        <f>EXP(-Rate_calculator!$B$20*A126)</f>
        <v>0.22722639094688515</v>
      </c>
      <c r="M126" s="159">
        <f t="shared" si="0"/>
        <v>7.5161814889266085E-2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">
      <c r="A127" s="160">
        <f>A126+(Rate_calculator!$B$22+Rate_calculator!$B$23)/Rate_calculator!$B$24</f>
        <v>5.4120099999999898</v>
      </c>
      <c r="B127" s="151">
        <f>IF(A127&lt;=Rate_calculator!$B$22, Rate_calculator!$B$5*(1-I127), Rate_calculator!$B$5*I127*(Rate_calculator!$B$89-1))</f>
        <v>7351.1688895613452</v>
      </c>
      <c r="C127" s="151">
        <f>IF(A127&lt;=Rate_calculator!$B$22, (Rate_calculator!$B$5+Rate_calculator!$B$6)*(1-J127)+Rate_calculator!$B$5*Rate_calculator!$B$18/Rate_calculator!$B$93*M127, (Rate_calculator!$B$5*Rate_calculator!$B$18*I127*(Rate_calculator!$B$89-1)/Rate_calculator!$B$93)+(Rate_calculator!$B$5*J127*(Rate_calculator!$B$90+Rate_calculator!$B$18/Rate_calculator!$B$93-Rate_calculator!$B$18*Rate_calculator!$B$90/Rate_calculator!$B$93-1))+(Rate_calculator!$B$6*J127*(Rate_calculator!$B$90-1)))</f>
        <v>34716.591949445785</v>
      </c>
      <c r="D127" s="151">
        <f>IF(A127&lt;=Rate_calculator!$B$22, Rate_calculator!$B$7*(1-K127), Rate_calculator!$B$7*K127*(Rate_calculator!$B$91-1))</f>
        <v>7208.7919884835019</v>
      </c>
      <c r="E127" s="151">
        <f>IF(A127&lt;=Rate_calculator!$B$22, Rate_calculator!$B$8*(1-L127), (Rate_calculator!$B$8*L127*(Rate_calculator!$B$92-1)))</f>
        <v>0</v>
      </c>
      <c r="F127" s="151">
        <f>B127+C127+D127+E127+Rate_calculator!$B$26</f>
        <v>49326.552827490632</v>
      </c>
      <c r="G127" s="1">
        <f>Rate_calculator!$B$26</f>
        <v>50</v>
      </c>
      <c r="H127" s="159"/>
      <c r="I127" s="159">
        <f>EXP(-Rate_calculator!$B$17*A127)</f>
        <v>1.1771666648579053E-2</v>
      </c>
      <c r="J127" s="159">
        <f>EXP(-Rate_calculator!$B$18*A127)</f>
        <v>8.5638062380543098E-2</v>
      </c>
      <c r="K127" s="159">
        <f>EXP(-Rate_calculator!$B$19*A127)</f>
        <v>0.9980480952232933</v>
      </c>
      <c r="L127" s="159">
        <f>EXP(-Rate_calculator!$B$20*A127)</f>
        <v>0.22448320399851793</v>
      </c>
      <c r="M127" s="159">
        <f t="shared" si="0"/>
        <v>7.3866395731964046E-2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">
      <c r="A128" s="160">
        <f>A127+(Rate_calculator!$B$22+Rate_calculator!$B$23)/Rate_calculator!$B$24</f>
        <v>5.4560099999999894</v>
      </c>
      <c r="B128" s="151">
        <f>IF(A128&lt;=Rate_calculator!$B$22, Rate_calculator!$B$5*(1-I128), Rate_calculator!$B$5*I128*(Rate_calculator!$B$89-1))</f>
        <v>7090.4236565802485</v>
      </c>
      <c r="C128" s="151">
        <f>IF(A128&lt;=Rate_calculator!$B$22, (Rate_calculator!$B$5+Rate_calculator!$B$6)*(1-J128)+Rate_calculator!$B$5*Rate_calculator!$B$18/Rate_calculator!$B$93*M128, (Rate_calculator!$B$5*Rate_calculator!$B$18*I128*(Rate_calculator!$B$89-1)/Rate_calculator!$B$93)+(Rate_calculator!$B$5*J128*(Rate_calculator!$B$90+Rate_calculator!$B$18/Rate_calculator!$B$93-Rate_calculator!$B$18*Rate_calculator!$B$90/Rate_calculator!$B$93-1))+(Rate_calculator!$B$6*J128*(Rate_calculator!$B$90-1)))</f>
        <v>34172.635910495243</v>
      </c>
      <c r="D128" s="151">
        <f>IF(A128&lt;=Rate_calculator!$B$22, Rate_calculator!$B$7*(1-K128), Rate_calculator!$B$7*K128*(Rate_calculator!$B$91-1))</f>
        <v>7208.6774804507486</v>
      </c>
      <c r="E128" s="151">
        <f>IF(A128&lt;=Rate_calculator!$B$22, Rate_calculator!$B$8*(1-L128), (Rate_calculator!$B$8*L128*(Rate_calculator!$B$92-1)))</f>
        <v>0</v>
      </c>
      <c r="F128" s="151">
        <f>B128+C128+D128+E128+Rate_calculator!$B$26</f>
        <v>48521.737047526243</v>
      </c>
      <c r="G128" s="1">
        <f>Rate_calculator!$B$26</f>
        <v>50</v>
      </c>
      <c r="H128" s="159"/>
      <c r="I128" s="159">
        <f>EXP(-Rate_calculator!$B$17*A128)</f>
        <v>1.1354126797574117E-2</v>
      </c>
      <c r="J128" s="159">
        <f>EXP(-Rate_calculator!$B$18*A128)</f>
        <v>8.3943938781389504E-2</v>
      </c>
      <c r="K128" s="159">
        <f>EXP(-Rate_calculator!$B$19*A128)</f>
        <v>0.99803224173159044</v>
      </c>
      <c r="L128" s="159">
        <f>EXP(-Rate_calculator!$B$20*A128)</f>
        <v>0.22177313413044369</v>
      </c>
      <c r="M128" s="159">
        <f t="shared" si="0"/>
        <v>7.2589811983815394E-2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">
      <c r="A129" s="160">
        <f>A128+(Rate_calculator!$B$22+Rate_calculator!$B$23)/Rate_calculator!$B$24</f>
        <v>5.500009999999989</v>
      </c>
      <c r="B129" s="151">
        <f>IF(A129&lt;=Rate_calculator!$B$22, Rate_calculator!$B$5*(1-I129), Rate_calculator!$B$5*I129*(Rate_calculator!$B$89-1))</f>
        <v>6838.9270312075196</v>
      </c>
      <c r="C129" s="151">
        <f>IF(A129&lt;=Rate_calculator!$B$22, (Rate_calculator!$B$5+Rate_calculator!$B$6)*(1-J129)+Rate_calculator!$B$5*Rate_calculator!$B$18/Rate_calculator!$B$93*M129, (Rate_calculator!$B$5*Rate_calculator!$B$18*I129*(Rate_calculator!$B$89-1)/Rate_calculator!$B$93)+(Rate_calculator!$B$5*J129*(Rate_calculator!$B$90+Rate_calculator!$B$18/Rate_calculator!$B$93-Rate_calculator!$B$18*Rate_calculator!$B$90/Rate_calculator!$B$93-1))+(Rate_calculator!$B$6*J129*(Rate_calculator!$B$90-1)))</f>
        <v>33634.374786621731</v>
      </c>
      <c r="D129" s="151">
        <f>IF(A129&lt;=Rate_calculator!$B$22, Rate_calculator!$B$7*(1-K129), Rate_calculator!$B$7*K129*(Rate_calculator!$B$91-1))</f>
        <v>7208.5629742368983</v>
      </c>
      <c r="E129" s="151">
        <f>IF(A129&lt;=Rate_calculator!$B$22, Rate_calculator!$B$8*(1-L129), (Rate_calculator!$B$8*L129*(Rate_calculator!$B$92-1)))</f>
        <v>0</v>
      </c>
      <c r="F129" s="151">
        <f>B129+C129+D129+E129+Rate_calculator!$B$26</f>
        <v>47731.864792066146</v>
      </c>
      <c r="G129" s="1">
        <f>Rate_calculator!$B$26</f>
        <v>50</v>
      </c>
      <c r="H129" s="159"/>
      <c r="I129" s="159">
        <f>EXP(-Rate_calculator!$B$17*A129)</f>
        <v>1.0951397043761186E-2</v>
      </c>
      <c r="J129" s="159">
        <f>EXP(-Rate_calculator!$B$18*A129)</f>
        <v>8.2283328957412791E-2</v>
      </c>
      <c r="K129" s="159">
        <f>EXP(-Rate_calculator!$B$19*A129)</f>
        <v>0.99801638849171237</v>
      </c>
      <c r="L129" s="159">
        <f>EXP(-Rate_calculator!$B$20*A129)</f>
        <v>0.21909578153724366</v>
      </c>
      <c r="M129" s="159">
        <f t="shared" si="0"/>
        <v>7.13319319136516E-2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">
      <c r="A130" s="160">
        <f>A129+(Rate_calculator!$B$22+Rate_calculator!$B$23)/Rate_calculator!$B$24</f>
        <v>5.5440099999999886</v>
      </c>
      <c r="B130" s="151">
        <f>IF(A130&lt;=Rate_calculator!$B$22, Rate_calculator!$B$5*(1-I130), Rate_calculator!$B$5*I130*(Rate_calculator!$B$89-1))</f>
        <v>6596.3509662465985</v>
      </c>
      <c r="C130" s="151">
        <f>IF(A130&lt;=Rate_calculator!$B$22, (Rate_calculator!$B$5+Rate_calculator!$B$6)*(1-J130)+Rate_calculator!$B$5*Rate_calculator!$B$18/Rate_calculator!$B$93*M130, (Rate_calculator!$B$5*Rate_calculator!$B$18*I130*(Rate_calculator!$B$89-1)/Rate_calculator!$B$93)+(Rate_calculator!$B$5*J130*(Rate_calculator!$B$90+Rate_calculator!$B$18/Rate_calculator!$B$93-Rate_calculator!$B$18*Rate_calculator!$B$90/Rate_calculator!$B$93-1))+(Rate_calculator!$B$6*J130*(Rate_calculator!$B$90-1)))</f>
        <v>33101.875603165914</v>
      </c>
      <c r="D130" s="151">
        <f>IF(A130&lt;=Rate_calculator!$B$22, Rate_calculator!$B$7*(1-K130), Rate_calculator!$B$7*K130*(Rate_calculator!$B$91-1))</f>
        <v>7208.448469841921</v>
      </c>
      <c r="E130" s="151">
        <f>IF(A130&lt;=Rate_calculator!$B$22, Rate_calculator!$B$8*(1-L130), (Rate_calculator!$B$8*L130*(Rate_calculator!$B$92-1)))</f>
        <v>0</v>
      </c>
      <c r="F130" s="151">
        <f>B130+C130+D130+E130+Rate_calculator!$B$26</f>
        <v>46956.675039254427</v>
      </c>
      <c r="G130" s="1">
        <f>Rate_calculator!$B$26</f>
        <v>50</v>
      </c>
      <c r="H130" s="159"/>
      <c r="I130" s="159">
        <f>EXP(-Rate_calculator!$B$17*A130)</f>
        <v>1.0562952074458567E-2</v>
      </c>
      <c r="J130" s="159">
        <f>EXP(-Rate_calculator!$B$18*A130)</f>
        <v>8.0655569926805115E-2</v>
      </c>
      <c r="K130" s="159">
        <f>EXP(-Rate_calculator!$B$19*A130)</f>
        <v>0.99800053550365497</v>
      </c>
      <c r="L130" s="159">
        <f>EXP(-Rate_calculator!$B$20*A130)</f>
        <v>0.21645075124014324</v>
      </c>
      <c r="M130" s="159">
        <f t="shared" si="0"/>
        <v>7.009261785234655E-2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">
      <c r="A131" s="160">
        <f>A130+(Rate_calculator!$B$22+Rate_calculator!$B$23)/Rate_calculator!$B$24</f>
        <v>5.5880099999999882</v>
      </c>
      <c r="B131" s="151">
        <f>IF(A131&lt;=Rate_calculator!$B$22, Rate_calculator!$B$5*(1-I131), Rate_calculator!$B$5*I131*(Rate_calculator!$B$89-1))</f>
        <v>6362.3790503025402</v>
      </c>
      <c r="C131" s="151">
        <f>IF(A131&lt;=Rate_calculator!$B$22, (Rate_calculator!$B$5+Rate_calculator!$B$6)*(1-J131)+Rate_calculator!$B$5*Rate_calculator!$B$18/Rate_calculator!$B$93*M131, (Rate_calculator!$B$5*Rate_calculator!$B$18*I131*(Rate_calculator!$B$89-1)/Rate_calculator!$B$93)+(Rate_calculator!$B$5*J131*(Rate_calculator!$B$90+Rate_calculator!$B$18/Rate_calculator!$B$93-Rate_calculator!$B$18*Rate_calculator!$B$90/Rate_calculator!$B$93-1))+(Rate_calculator!$B$6*J131*(Rate_calculator!$B$90-1)))</f>
        <v>32575.197686166171</v>
      </c>
      <c r="D131" s="151">
        <f>IF(A131&lt;=Rate_calculator!$B$22, Rate_calculator!$B$7*(1-K131), Rate_calculator!$B$7*K131*(Rate_calculator!$B$91-1))</f>
        <v>7208.3339672657885</v>
      </c>
      <c r="E131" s="151">
        <f>IF(A131&lt;=Rate_calculator!$B$22, Rate_calculator!$B$8*(1-L131), (Rate_calculator!$B$8*L131*(Rate_calculator!$B$92-1)))</f>
        <v>0</v>
      </c>
      <c r="F131" s="151">
        <f>B131+C131+D131+E131+Rate_calculator!$B$26</f>
        <v>46195.910703734502</v>
      </c>
      <c r="G131" s="1">
        <f>Rate_calculator!$B$26</f>
        <v>50</v>
      </c>
      <c r="H131" s="159"/>
      <c r="I131" s="159">
        <f>EXP(-Rate_calculator!$B$17*A131)</f>
        <v>1.0188285209773438E-2</v>
      </c>
      <c r="J131" s="159">
        <f>EXP(-Rate_calculator!$B$18*A131)</f>
        <v>7.9060011823108123E-2</v>
      </c>
      <c r="K131" s="159">
        <f>EXP(-Rate_calculator!$B$19*A131)</f>
        <v>0.99798468276741437</v>
      </c>
      <c r="L131" s="159">
        <f>EXP(-Rate_calculator!$B$20*A131)</f>
        <v>0.21383765302874294</v>
      </c>
      <c r="M131" s="159">
        <f t="shared" si="0"/>
        <v>6.8871726613334683E-2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">
      <c r="A132" s="160">
        <f>A131+(Rate_calculator!$B$22+Rate_calculator!$B$23)/Rate_calculator!$B$24</f>
        <v>5.6320099999999877</v>
      </c>
      <c r="B132" s="151">
        <f>IF(A132&lt;=Rate_calculator!$B$22, Rate_calculator!$B$5*(1-I132), Rate_calculator!$B$5*I132*(Rate_calculator!$B$89-1))</f>
        <v>6136.7060950612431</v>
      </c>
      <c r="C132" s="151">
        <f>IF(A132&lt;=Rate_calculator!$B$22, (Rate_calculator!$B$5+Rate_calculator!$B$6)*(1-J132)+Rate_calculator!$B$5*Rate_calculator!$B$18/Rate_calculator!$B$93*M132, (Rate_calculator!$B$5*Rate_calculator!$B$18*I132*(Rate_calculator!$B$89-1)/Rate_calculator!$B$93)+(Rate_calculator!$B$5*J132*(Rate_calculator!$B$90+Rate_calculator!$B$18/Rate_calculator!$B$93-Rate_calculator!$B$18*Rate_calculator!$B$90/Rate_calculator!$B$93-1))+(Rate_calculator!$B$6*J132*(Rate_calculator!$B$90-1)))</f>
        <v>32054.393040732433</v>
      </c>
      <c r="D132" s="151">
        <f>IF(A132&lt;=Rate_calculator!$B$22, Rate_calculator!$B$7*(1-K132), Rate_calculator!$B$7*K132*(Rate_calculator!$B$91-1))</f>
        <v>7208.2194665084717</v>
      </c>
      <c r="E132" s="151">
        <f>IF(A132&lt;=Rate_calculator!$B$22, Rate_calculator!$B$8*(1-L132), (Rate_calculator!$B$8*L132*(Rate_calculator!$B$92-1)))</f>
        <v>0</v>
      </c>
      <c r="F132" s="151">
        <f>B132+C132+D132+E132+Rate_calculator!$B$26</f>
        <v>45449.318602302141</v>
      </c>
      <c r="G132" s="1">
        <f>Rate_calculator!$B$26</f>
        <v>50</v>
      </c>
      <c r="H132" s="159"/>
      <c r="I132" s="159">
        <f>EXP(-Rate_calculator!$B$17*A132)</f>
        <v>9.8269077416985925E-3</v>
      </c>
      <c r="J132" s="159">
        <f>EXP(-Rate_calculator!$B$18*A132)</f>
        <v>7.7496017635760403E-2</v>
      </c>
      <c r="K132" s="159">
        <f>EXP(-Rate_calculator!$B$19*A132)</f>
        <v>0.99796883028298644</v>
      </c>
      <c r="L132" s="159">
        <f>EXP(-Rate_calculator!$B$20*A132)</f>
        <v>0.211256101403452</v>
      </c>
      <c r="M132" s="159">
        <f t="shared" si="0"/>
        <v>6.7669109894061816E-2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">
      <c r="A133" s="160">
        <f>A132+(Rate_calculator!$B$22+Rate_calculator!$B$23)/Rate_calculator!$B$24</f>
        <v>5.6760099999999873</v>
      </c>
      <c r="B133" s="151">
        <f>IF(A133&lt;=Rate_calculator!$B$22, Rate_calculator!$B$5*(1-I133), Rate_calculator!$B$5*I133*(Rate_calculator!$B$89-1))</f>
        <v>5919.0377372079165</v>
      </c>
      <c r="C133" s="151">
        <f>IF(A133&lt;=Rate_calculator!$B$22, (Rate_calculator!$B$5+Rate_calculator!$B$6)*(1-J133)+Rate_calculator!$B$5*Rate_calculator!$B$18/Rate_calculator!$B$93*M133, (Rate_calculator!$B$5*Rate_calculator!$B$18*I133*(Rate_calculator!$B$89-1)/Rate_calculator!$B$93)+(Rate_calculator!$B$5*J133*(Rate_calculator!$B$90+Rate_calculator!$B$18/Rate_calculator!$B$93-Rate_calculator!$B$18*Rate_calculator!$B$90/Rate_calculator!$B$93-1))+(Rate_calculator!$B$6*J133*(Rate_calculator!$B$90-1)))</f>
        <v>31539.506713916162</v>
      </c>
      <c r="D133" s="151">
        <f>IF(A133&lt;=Rate_calculator!$B$22, Rate_calculator!$B$7*(1-K133), Rate_calculator!$B$7*K133*(Rate_calculator!$B$91-1))</f>
        <v>7208.1049675699433</v>
      </c>
      <c r="E133" s="151">
        <f>IF(A133&lt;=Rate_calculator!$B$22, Rate_calculator!$B$8*(1-L133), (Rate_calculator!$B$8*L133*(Rate_calculator!$B$92-1)))</f>
        <v>0</v>
      </c>
      <c r="F133" s="151">
        <f>B133+C133+D133+E133+Rate_calculator!$B$26</f>
        <v>44716.649418694025</v>
      </c>
      <c r="G133" s="1">
        <f>Rate_calculator!$B$26</f>
        <v>50</v>
      </c>
      <c r="H133" s="159"/>
      <c r="I133" s="159">
        <f>EXP(-Rate_calculator!$B$17*A133)</f>
        <v>9.4783482966514978E-3</v>
      </c>
      <c r="J133" s="159">
        <f>EXP(-Rate_calculator!$B$18*A133)</f>
        <v>7.5962962955777438E-2</v>
      </c>
      <c r="K133" s="159">
        <f>EXP(-Rate_calculator!$B$19*A133)</f>
        <v>0.99795297805036731</v>
      </c>
      <c r="L133" s="159">
        <f>EXP(-Rate_calculator!$B$20*A133)</f>
        <v>0.20870571551861711</v>
      </c>
      <c r="M133" s="159">
        <f t="shared" si="0"/>
        <v>6.6484614659125946E-2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">
      <c r="A134" s="160">
        <f>A133+(Rate_calculator!$B$22+Rate_calculator!$B$23)/Rate_calculator!$B$24</f>
        <v>5.7200099999999869</v>
      </c>
      <c r="B134" s="151">
        <f>IF(A134&lt;=Rate_calculator!$B$22, Rate_calculator!$B$5*(1-I134), Rate_calculator!$B$5*I134*(Rate_calculator!$B$89-1))</f>
        <v>5709.0900544654187</v>
      </c>
      <c r="C134" s="151">
        <f>IF(A134&lt;=Rate_calculator!$B$22, (Rate_calculator!$B$5+Rate_calculator!$B$6)*(1-J134)+Rate_calculator!$B$5*Rate_calculator!$B$18/Rate_calculator!$B$93*M134, (Rate_calculator!$B$5*Rate_calculator!$B$18*I134*(Rate_calculator!$B$89-1)/Rate_calculator!$B$93)+(Rate_calculator!$B$5*J134*(Rate_calculator!$B$90+Rate_calculator!$B$18/Rate_calculator!$B$93-Rate_calculator!$B$18*Rate_calculator!$B$90/Rate_calculator!$B$93-1))+(Rate_calculator!$B$6*J134*(Rate_calculator!$B$90-1)))</f>
        <v>31030.577142668026</v>
      </c>
      <c r="D134" s="151">
        <f>IF(A134&lt;=Rate_calculator!$B$22, Rate_calculator!$B$7*(1-K134), Rate_calculator!$B$7*K134*(Rate_calculator!$B$91-1))</f>
        <v>7207.9904704501714</v>
      </c>
      <c r="E134" s="151">
        <f>IF(A134&lt;=Rate_calculator!$B$22, Rate_calculator!$B$8*(1-L134), (Rate_calculator!$B$8*L134*(Rate_calculator!$B$92-1)))</f>
        <v>0</v>
      </c>
      <c r="F134" s="151">
        <f>B134+C134+D134+E134+Rate_calculator!$B$26</f>
        <v>43997.657667583611</v>
      </c>
      <c r="G134" s="1">
        <f>Rate_calculator!$B$26</f>
        <v>50</v>
      </c>
      <c r="H134" s="159"/>
      <c r="I134" s="159">
        <f>EXP(-Rate_calculator!$B$17*A134)</f>
        <v>9.1421522206239485E-3</v>
      </c>
      <c r="J134" s="159">
        <f>EXP(-Rate_calculator!$B$18*A134)</f>
        <v>7.4460235726462501E-2</v>
      </c>
      <c r="K134" s="159">
        <f>EXP(-Rate_calculator!$B$19*A134)</f>
        <v>0.99793712606955287</v>
      </c>
      <c r="L134" s="159">
        <f>EXP(-Rate_calculator!$B$20*A134)</f>
        <v>0.20618611912633827</v>
      </c>
      <c r="M134" s="159">
        <f t="shared" si="0"/>
        <v>6.5318083505838551E-2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">
      <c r="A135" s="160">
        <f>A134+(Rate_calculator!$B$22+Rate_calculator!$B$23)/Rate_calculator!$B$24</f>
        <v>5.7640099999999865</v>
      </c>
      <c r="B135" s="151">
        <f>IF(A135&lt;=Rate_calculator!$B$22, Rate_calculator!$B$5*(1-I135), Rate_calculator!$B$5*I135*(Rate_calculator!$B$89-1))</f>
        <v>5506.5891952516549</v>
      </c>
      <c r="C135" s="151">
        <f>IF(A135&lt;=Rate_calculator!$B$22, (Rate_calculator!$B$5+Rate_calculator!$B$6)*(1-J135)+Rate_calculator!$B$5*Rate_calculator!$B$18/Rate_calculator!$B$93*M135, (Rate_calculator!$B$5*Rate_calculator!$B$18*I135*(Rate_calculator!$B$89-1)/Rate_calculator!$B$93)+(Rate_calculator!$B$5*J135*(Rate_calculator!$B$90+Rate_calculator!$B$18/Rate_calculator!$B$93-Rate_calculator!$B$18*Rate_calculator!$B$90/Rate_calculator!$B$93-1))+(Rate_calculator!$B$6*J135*(Rate_calculator!$B$90-1)))</f>
        <v>30527.636487452452</v>
      </c>
      <c r="D135" s="151">
        <f>IF(A135&lt;=Rate_calculator!$B$22, Rate_calculator!$B$7*(1-K135), Rate_calculator!$B$7*K135*(Rate_calculator!$B$91-1))</f>
        <v>7207.8759751491289</v>
      </c>
      <c r="E135" s="151">
        <f>IF(A135&lt;=Rate_calculator!$B$22, Rate_calculator!$B$8*(1-L135), (Rate_calculator!$B$8*L135*(Rate_calculator!$B$92-1)))</f>
        <v>0</v>
      </c>
      <c r="F135" s="151">
        <f>B135+C135+D135+E135+Rate_calculator!$B$26</f>
        <v>43292.101657853236</v>
      </c>
      <c r="G135" s="1">
        <f>Rate_calculator!$B$26</f>
        <v>50</v>
      </c>
      <c r="H135" s="159"/>
      <c r="I135" s="159">
        <f>EXP(-Rate_calculator!$B$17*A135)</f>
        <v>8.8178809861403796E-3</v>
      </c>
      <c r="J135" s="159">
        <f>EXP(-Rate_calculator!$B$18*A135)</f>
        <v>7.298723599904923E-2</v>
      </c>
      <c r="K135" s="159">
        <f>EXP(-Rate_calculator!$B$19*A135)</f>
        <v>0.99792127434053923</v>
      </c>
      <c r="L135" s="159">
        <f>EXP(-Rate_calculator!$B$20*A135)</f>
        <v>0.20369694052096193</v>
      </c>
      <c r="M135" s="159">
        <f t="shared" si="0"/>
        <v>6.4169355012908852E-2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">
      <c r="A136" s="160">
        <f>A135+(Rate_calculator!$B$22+Rate_calculator!$B$23)/Rate_calculator!$B$24</f>
        <v>5.8080099999999861</v>
      </c>
      <c r="B136" s="151">
        <f>IF(A136&lt;=Rate_calculator!$B$22, Rate_calculator!$B$5*(1-I136), Rate_calculator!$B$5*I136*(Rate_calculator!$B$89-1))</f>
        <v>5311.2710214730723</v>
      </c>
      <c r="C136" s="151">
        <f>IF(A136&lt;=Rate_calculator!$B$22, (Rate_calculator!$B$5+Rate_calculator!$B$6)*(1-J136)+Rate_calculator!$B$5*Rate_calculator!$B$18/Rate_calculator!$B$93*M136, (Rate_calculator!$B$5*Rate_calculator!$B$18*I136*(Rate_calculator!$B$89-1)/Rate_calculator!$B$93)+(Rate_calculator!$B$5*J136*(Rate_calculator!$B$90+Rate_calculator!$B$18/Rate_calculator!$B$93-Rate_calculator!$B$18*Rate_calculator!$B$90/Rate_calculator!$B$93-1))+(Rate_calculator!$B$6*J136*(Rate_calculator!$B$90-1)))</f>
        <v>30030.710952067253</v>
      </c>
      <c r="D136" s="151">
        <f>IF(A136&lt;=Rate_calculator!$B$22, Rate_calculator!$B$7*(1-K136), Rate_calculator!$B$7*K136*(Rate_calculator!$B$91-1))</f>
        <v>7207.7614816667874</v>
      </c>
      <c r="E136" s="151">
        <f>IF(A136&lt;=Rate_calculator!$B$22, Rate_calculator!$B$8*(1-L136), (Rate_calculator!$B$8*L136*(Rate_calculator!$B$92-1)))</f>
        <v>0</v>
      </c>
      <c r="F136" s="151">
        <f>B136+C136+D136+E136+Rate_calculator!$B$26</f>
        <v>42599.743455207114</v>
      </c>
      <c r="G136" s="1">
        <f>Rate_calculator!$B$26</f>
        <v>50</v>
      </c>
      <c r="H136" s="159"/>
      <c r="I136" s="159">
        <f>EXP(-Rate_calculator!$B$17*A136)</f>
        <v>8.5051116202514241E-3</v>
      </c>
      <c r="J136" s="159">
        <f>EXP(-Rate_calculator!$B$18*A136)</f>
        <v>7.1543375693178063E-2</v>
      </c>
      <c r="K136" s="159">
        <f>EXP(-Rate_calculator!$B$19*A136)</f>
        <v>0.99790542286332229</v>
      </c>
      <c r="L136" s="159">
        <f>EXP(-Rate_calculator!$B$20*A136)</f>
        <v>0.20123781248424516</v>
      </c>
      <c r="M136" s="159">
        <f t="shared" si="0"/>
        <v>6.3038264072926634E-2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">
      <c r="A137" s="160">
        <f>A136+(Rate_calculator!$B$22+Rate_calculator!$B$23)/Rate_calculator!$B$24</f>
        <v>5.8520099999999857</v>
      </c>
      <c r="B137" s="151">
        <f>IF(A137&lt;=Rate_calculator!$B$22, Rate_calculator!$B$5*(1-I137), Rate_calculator!$B$5*I137*(Rate_calculator!$B$89-1))</f>
        <v>5122.8807639881315</v>
      </c>
      <c r="C137" s="151">
        <f>IF(A137&lt;=Rate_calculator!$B$22, (Rate_calculator!$B$5+Rate_calculator!$B$6)*(1-J137)+Rate_calculator!$B$5*Rate_calculator!$B$18/Rate_calculator!$B$93*M137, (Rate_calculator!$B$5*Rate_calculator!$B$18*I137*(Rate_calculator!$B$89-1)/Rate_calculator!$B$93)+(Rate_calculator!$B$5*J137*(Rate_calculator!$B$90+Rate_calculator!$B$18/Rate_calculator!$B$93-Rate_calculator!$B$18*Rate_calculator!$B$90/Rate_calculator!$B$93-1))+(Rate_calculator!$B$6*J137*(Rate_calculator!$B$90-1)))</f>
        <v>29539.821090196783</v>
      </c>
      <c r="D137" s="151">
        <f>IF(A137&lt;=Rate_calculator!$B$22, Rate_calculator!$B$7*(1-K137), Rate_calculator!$B$7*K137*(Rate_calculator!$B$91-1))</f>
        <v>7207.6469900031161</v>
      </c>
      <c r="E137" s="151">
        <f>IF(A137&lt;=Rate_calculator!$B$22, Rate_calculator!$B$8*(1-L137), (Rate_calculator!$B$8*L137*(Rate_calculator!$B$92-1)))</f>
        <v>0</v>
      </c>
      <c r="F137" s="151">
        <f>B137+C137+D137+E137+Rate_calculator!$B$26</f>
        <v>41920.348844188033</v>
      </c>
      <c r="G137" s="1">
        <f>Rate_calculator!$B$26</f>
        <v>50</v>
      </c>
      <c r="H137" s="159"/>
      <c r="I137" s="159">
        <f>EXP(-Rate_calculator!$B$17*A137)</f>
        <v>8.2034361528163357E-3</v>
      </c>
      <c r="J137" s="159">
        <f>EXP(-Rate_calculator!$B$18*A137)</f>
        <v>7.0128078362111129E-2</v>
      </c>
      <c r="K137" s="159">
        <f>EXP(-Rate_calculator!$B$19*A137)</f>
        <v>0.99788957163789815</v>
      </c>
      <c r="L137" s="159">
        <f>EXP(-Rate_calculator!$B$20*A137)</f>
        <v>0.19880837223118145</v>
      </c>
      <c r="M137" s="159">
        <f t="shared" si="0"/>
        <v>6.1924642209294792E-2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">
      <c r="A138" s="160">
        <f>A137+(Rate_calculator!$B$22+Rate_calculator!$B$23)/Rate_calculator!$B$24</f>
        <v>5.8960099999999853</v>
      </c>
      <c r="B138" s="151">
        <f>IF(A138&lt;=Rate_calculator!$B$22, Rate_calculator!$B$5*(1-I138), Rate_calculator!$B$5*I138*(Rate_calculator!$B$89-1))</f>
        <v>4941.172690291548</v>
      </c>
      <c r="C138" s="151">
        <f>IF(A138&lt;=Rate_calculator!$B$22, (Rate_calculator!$B$5+Rate_calculator!$B$6)*(1-J138)+Rate_calculator!$B$5*Rate_calculator!$B$18/Rate_calculator!$B$93*M138, (Rate_calculator!$B$5*Rate_calculator!$B$18*I138*(Rate_calculator!$B$89-1)/Rate_calculator!$B$93)+(Rate_calculator!$B$5*J138*(Rate_calculator!$B$90+Rate_calculator!$B$18/Rate_calculator!$B$93-Rate_calculator!$B$18*Rate_calculator!$B$90/Rate_calculator!$B$93-1))+(Rate_calculator!$B$6*J138*(Rate_calculator!$B$90-1)))</f>
        <v>29054.982099206751</v>
      </c>
      <c r="D138" s="151">
        <f>IF(A138&lt;=Rate_calculator!$B$22, Rate_calculator!$B$7*(1-K138), Rate_calculator!$B$7*K138*(Rate_calculator!$B$91-1))</f>
        <v>7207.5325001580877</v>
      </c>
      <c r="E138" s="151">
        <f>IF(A138&lt;=Rate_calculator!$B$22, Rate_calculator!$B$8*(1-L138), (Rate_calculator!$B$8*L138*(Rate_calculator!$B$92-1)))</f>
        <v>0</v>
      </c>
      <c r="F138" s="151">
        <f>B138+C138+D138+E138+Rate_calculator!$B$26</f>
        <v>41253.687289656387</v>
      </c>
      <c r="G138" s="1">
        <f>Rate_calculator!$B$26</f>
        <v>50</v>
      </c>
      <c r="H138" s="159"/>
      <c r="I138" s="159">
        <f>EXP(-Rate_calculator!$B$17*A138)</f>
        <v>7.9124610843549111E-3</v>
      </c>
      <c r="J138" s="159">
        <f>EXP(-Rate_calculator!$B$18*A138)</f>
        <v>6.8740778962591578E-2</v>
      </c>
      <c r="K138" s="159">
        <f>EXP(-Rate_calculator!$B$19*A138)</f>
        <v>0.99787372066426261</v>
      </c>
      <c r="L138" s="159">
        <f>EXP(-Rate_calculator!$B$20*A138)</f>
        <v>0.19640826135648032</v>
      </c>
      <c r="M138" s="159">
        <f t="shared" si="0"/>
        <v>6.0828317878236671E-2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">
      <c r="A139" s="160">
        <f>A138+(Rate_calculator!$B$22+Rate_calculator!$B$23)/Rate_calculator!$B$24</f>
        <v>5.9400099999999849</v>
      </c>
      <c r="B139" s="151">
        <f>IF(A139&lt;=Rate_calculator!$B$22, Rate_calculator!$B$5*(1-I139), Rate_calculator!$B$5*I139*(Rate_calculator!$B$89-1))</f>
        <v>4765.9097839856649</v>
      </c>
      <c r="C139" s="151">
        <f>IF(A139&lt;=Rate_calculator!$B$22, (Rate_calculator!$B$5+Rate_calculator!$B$6)*(1-J139)+Rate_calculator!$B$5*Rate_calculator!$B$18/Rate_calculator!$B$93*M139, (Rate_calculator!$B$5*Rate_calculator!$B$18*I139*(Rate_calculator!$B$89-1)/Rate_calculator!$B$93)+(Rate_calculator!$B$5*J139*(Rate_calculator!$B$90+Rate_calculator!$B$18/Rate_calculator!$B$93-Rate_calculator!$B$18*Rate_calculator!$B$90/Rate_calculator!$B$93-1))+(Rate_calculator!$B$6*J139*(Rate_calculator!$B$90-1)))</f>
        <v>28576.204101670955</v>
      </c>
      <c r="D139" s="151">
        <f>IF(A139&lt;=Rate_calculator!$B$22, Rate_calculator!$B$7*(1-K139), Rate_calculator!$B$7*K139*(Rate_calculator!$B$91-1))</f>
        <v>7207.4180121316731</v>
      </c>
      <c r="E139" s="151">
        <f>IF(A139&lt;=Rate_calculator!$B$22, Rate_calculator!$B$8*(1-L139), (Rate_calculator!$B$8*L139*(Rate_calculator!$B$92-1)))</f>
        <v>0</v>
      </c>
      <c r="F139" s="151">
        <f>B139+C139+D139+E139+Rate_calculator!$B$26</f>
        <v>40599.531897788293</v>
      </c>
      <c r="G139" s="1">
        <f>Rate_calculator!$B$26</f>
        <v>50</v>
      </c>
      <c r="H139" s="159"/>
      <c r="I139" s="159">
        <f>EXP(-Rate_calculator!$B$17*A139)</f>
        <v>7.6318068727745389E-3</v>
      </c>
      <c r="J139" s="159">
        <f>EXP(-Rate_calculator!$B$18*A139)</f>
        <v>6.7380923629255754E-2</v>
      </c>
      <c r="K139" s="159">
        <f>EXP(-Rate_calculator!$B$19*A139)</f>
        <v>0.99785786994241188</v>
      </c>
      <c r="L139" s="159">
        <f>EXP(-Rate_calculator!$B$20*A139)</f>
        <v>0.19403712578169335</v>
      </c>
      <c r="M139" s="159">
        <f t="shared" si="0"/>
        <v>5.9749116756481216E-2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">
      <c r="A140" s="160">
        <f>A139+(Rate_calculator!$B$22+Rate_calculator!$B$23)/Rate_calculator!$B$24</f>
        <v>5.9840099999999845</v>
      </c>
      <c r="B140" s="151">
        <f>IF(A140&lt;=Rate_calculator!$B$22, Rate_calculator!$B$5*(1-I140), Rate_calculator!$B$5*I140*(Rate_calculator!$B$89-1))</f>
        <v>4596.8634356210086</v>
      </c>
      <c r="C140" s="151">
        <f>IF(A140&lt;=Rate_calculator!$B$22, (Rate_calculator!$B$5+Rate_calculator!$B$6)*(1-J140)+Rate_calculator!$B$5*Rate_calculator!$B$18/Rate_calculator!$B$93*M140, (Rate_calculator!$B$5*Rate_calculator!$B$18*I140*(Rate_calculator!$B$89-1)/Rate_calculator!$B$93)+(Rate_calculator!$B$5*J140*(Rate_calculator!$B$90+Rate_calculator!$B$18/Rate_calculator!$B$93-Rate_calculator!$B$18*Rate_calculator!$B$90/Rate_calculator!$B$93-1))+(Rate_calculator!$B$6*J140*(Rate_calculator!$B$90-1)))</f>
        <v>28103.492415101387</v>
      </c>
      <c r="D140" s="151">
        <f>IF(A140&lt;=Rate_calculator!$B$22, Rate_calculator!$B$7*(1-K140), Rate_calculator!$B$7*K140*(Rate_calculator!$B$91-1))</f>
        <v>7207.3035259238432</v>
      </c>
      <c r="E140" s="151">
        <f>IF(A140&lt;=Rate_calculator!$B$22, Rate_calculator!$B$8*(1-L140), (Rate_calculator!$B$8*L140*(Rate_calculator!$B$92-1)))</f>
        <v>0</v>
      </c>
      <c r="F140" s="151">
        <f>B140+C140+D140+E140+Rate_calculator!$B$26</f>
        <v>39957.659376646239</v>
      </c>
      <c r="G140" s="1">
        <f>Rate_calculator!$B$26</f>
        <v>50</v>
      </c>
      <c r="H140" s="159"/>
      <c r="I140" s="159">
        <f>EXP(-Rate_calculator!$B$17*A140)</f>
        <v>7.3611074383030991E-3</v>
      </c>
      <c r="J140" s="159">
        <f>EXP(-Rate_calculator!$B$18*A140)</f>
        <v>6.6047969453508035E-2</v>
      </c>
      <c r="K140" s="159">
        <f>EXP(-Rate_calculator!$B$19*A140)</f>
        <v>0.99784201947234197</v>
      </c>
      <c r="L140" s="159">
        <f>EXP(-Rate_calculator!$B$20*A140)</f>
        <v>0.19169461570297869</v>
      </c>
      <c r="M140" s="159">
        <f t="shared" si="0"/>
        <v>5.8686862015204934E-2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">
      <c r="A141" s="160">
        <f>A140+(Rate_calculator!$B$22+Rate_calculator!$B$23)/Rate_calculator!$B$24</f>
        <v>6.0280099999999841</v>
      </c>
      <c r="B141" s="151">
        <f>IF(A141&lt;=Rate_calculator!$B$22, Rate_calculator!$B$5*(1-I141), Rate_calculator!$B$5*I141*(Rate_calculator!$B$89-1))</f>
        <v>4433.8131445026384</v>
      </c>
      <c r="C141" s="151">
        <f>IF(A141&lt;=Rate_calculator!$B$22, (Rate_calculator!$B$5+Rate_calculator!$B$6)*(1-J141)+Rate_calculator!$B$5*Rate_calculator!$B$18/Rate_calculator!$B$93*M141, (Rate_calculator!$B$5*Rate_calculator!$B$18*I141*(Rate_calculator!$B$89-1)/Rate_calculator!$B$93)+(Rate_calculator!$B$5*J141*(Rate_calculator!$B$90+Rate_calculator!$B$18/Rate_calculator!$B$93-Rate_calculator!$B$18*Rate_calculator!$B$90/Rate_calculator!$B$93-1))+(Rate_calculator!$B$6*J141*(Rate_calculator!$B$90-1)))</f>
        <v>27636.847810335981</v>
      </c>
      <c r="D141" s="151">
        <f>IF(A141&lt;=Rate_calculator!$B$22, Rate_calculator!$B$7*(1-K141), Rate_calculator!$B$7*K141*(Rate_calculator!$B$91-1))</f>
        <v>7207.1890415345688</v>
      </c>
      <c r="E141" s="151">
        <f>IF(A141&lt;=Rate_calculator!$B$22, Rate_calculator!$B$8*(1-L141), (Rate_calculator!$B$8*L141*(Rate_calculator!$B$92-1)))</f>
        <v>0</v>
      </c>
      <c r="F141" s="151">
        <f>B141+C141+D141+E141+Rate_calculator!$B$26</f>
        <v>39327.849996373188</v>
      </c>
      <c r="G141" s="1">
        <f>Rate_calculator!$B$26</f>
        <v>50</v>
      </c>
      <c r="H141" s="159"/>
      <c r="I141" s="159">
        <f>EXP(-Rate_calculator!$B$17*A141)</f>
        <v>7.1000096859817306E-3</v>
      </c>
      <c r="J141" s="159">
        <f>EXP(-Rate_calculator!$B$18*A141)</f>
        <v>6.4741384266770008E-2</v>
      </c>
      <c r="K141" s="159">
        <f>EXP(-Rate_calculator!$B$19*A141)</f>
        <v>0.99782616925404866</v>
      </c>
      <c r="L141" s="159">
        <f>EXP(-Rate_calculator!$B$20*A141)</f>
        <v>0.18938038553949557</v>
      </c>
      <c r="M141" s="159">
        <f t="shared" si="0"/>
        <v>5.7641374580788274E-2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">
      <c r="A142" s="160">
        <f>A141+(Rate_calculator!$B$22+Rate_calculator!$B$23)/Rate_calculator!$B$24</f>
        <v>6.0720099999999837</v>
      </c>
      <c r="B142" s="151">
        <f>IF(A142&lt;=Rate_calculator!$B$22, Rate_calculator!$B$5*(1-I142), Rate_calculator!$B$5*I142*(Rate_calculator!$B$89-1))</f>
        <v>4276.546231073452</v>
      </c>
      <c r="C142" s="151">
        <f>IF(A142&lt;=Rate_calculator!$B$22, (Rate_calculator!$B$5+Rate_calculator!$B$6)*(1-J142)+Rate_calculator!$B$5*Rate_calculator!$B$18/Rate_calculator!$B$93*M142, (Rate_calculator!$B$5*Rate_calculator!$B$18*I142*(Rate_calculator!$B$89-1)/Rate_calculator!$B$93)+(Rate_calculator!$B$5*J142*(Rate_calculator!$B$90+Rate_calculator!$B$18/Rate_calculator!$B$93-Rate_calculator!$B$18*Rate_calculator!$B$90/Rate_calculator!$B$93-1))+(Rate_calculator!$B$6*J142*(Rate_calculator!$B$90-1)))</f>
        <v>27176.266759021488</v>
      </c>
      <c r="D142" s="151">
        <f>IF(A142&lt;=Rate_calculator!$B$22, Rate_calculator!$B$7*(1-K142), Rate_calculator!$B$7*K142*(Rate_calculator!$B$91-1))</f>
        <v>7207.0745589638209</v>
      </c>
      <c r="E142" s="151">
        <f>IF(A142&lt;=Rate_calculator!$B$22, Rate_calculator!$B$8*(1-L142), (Rate_calculator!$B$8*L142*(Rate_calculator!$B$92-1)))</f>
        <v>0</v>
      </c>
      <c r="F142" s="151">
        <f>B142+C142+D142+E142+Rate_calculator!$B$26</f>
        <v>38709.88754905876</v>
      </c>
      <c r="G142" s="1">
        <f>Rate_calculator!$B$26</f>
        <v>50</v>
      </c>
      <c r="H142" s="159"/>
      <c r="I142" s="159">
        <f>EXP(-Rate_calculator!$B$17*A142)</f>
        <v>6.8481730450948436E-3</v>
      </c>
      <c r="J142" s="159">
        <f>EXP(-Rate_calculator!$B$18*A142)</f>
        <v>6.3460646428017534E-2</v>
      </c>
      <c r="K142" s="159">
        <f>EXP(-Rate_calculator!$B$19*A142)</f>
        <v>0.99781031928752817</v>
      </c>
      <c r="L142" s="159">
        <f>EXP(-Rate_calculator!$B$20*A142)</f>
        <v>0.18709409388242243</v>
      </c>
      <c r="M142" s="159">
        <f t="shared" si="0"/>
        <v>5.661247338292269E-2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">
      <c r="A143" s="160">
        <f>A142+(Rate_calculator!$B$22+Rate_calculator!$B$23)/Rate_calculator!$B$24</f>
        <v>6.1160099999999833</v>
      </c>
      <c r="B143" s="151">
        <f>IF(A143&lt;=Rate_calculator!$B$22, Rate_calculator!$B$5*(1-I143), Rate_calculator!$B$5*I143*(Rate_calculator!$B$89-1))</f>
        <v>4124.8575594991789</v>
      </c>
      <c r="C143" s="151">
        <f>IF(A143&lt;=Rate_calculator!$B$22, (Rate_calculator!$B$5+Rate_calculator!$B$6)*(1-J143)+Rate_calculator!$B$5*Rate_calculator!$B$18/Rate_calculator!$B$93*M143, (Rate_calculator!$B$5*Rate_calculator!$B$18*I143*(Rate_calculator!$B$89-1)/Rate_calculator!$B$93)+(Rate_calculator!$B$5*J143*(Rate_calculator!$B$90+Rate_calculator!$B$18/Rate_calculator!$B$93-Rate_calculator!$B$18*Rate_calculator!$B$90/Rate_calculator!$B$93-1))+(Rate_calculator!$B$6*J143*(Rate_calculator!$B$90-1)))</f>
        <v>26721.741670612664</v>
      </c>
      <c r="D143" s="151">
        <f>IF(A143&lt;=Rate_calculator!$B$22, Rate_calculator!$B$7*(1-K143), Rate_calculator!$B$7*K143*(Rate_calculator!$B$91-1))</f>
        <v>7206.9600782115713</v>
      </c>
      <c r="E143" s="151">
        <f>IF(A143&lt;=Rate_calculator!$B$22, Rate_calculator!$B$8*(1-L143), (Rate_calculator!$B$8*L143*(Rate_calculator!$B$92-1)))</f>
        <v>0</v>
      </c>
      <c r="F143" s="151">
        <f>B143+C143+D143+E143+Rate_calculator!$B$26</f>
        <v>38103.559308323413</v>
      </c>
      <c r="G143" s="1">
        <f>Rate_calculator!$B$26</f>
        <v>50</v>
      </c>
      <c r="H143" s="159"/>
      <c r="I143" s="159">
        <f>EXP(-Rate_calculator!$B$17*A143)</f>
        <v>6.6052690249363997E-3</v>
      </c>
      <c r="J143" s="159">
        <f>EXP(-Rate_calculator!$B$18*A143)</f>
        <v>6.2205244615520704E-2</v>
      </c>
      <c r="K143" s="159">
        <f>EXP(-Rate_calculator!$B$19*A143)</f>
        <v>0.9977944695727764</v>
      </c>
      <c r="L143" s="159">
        <f>EXP(-Rate_calculator!$B$20*A143)</f>
        <v>0.18483540344459021</v>
      </c>
      <c r="M143" s="159">
        <f t="shared" si="0"/>
        <v>5.5599975590584307E-2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">
      <c r="A144" s="160">
        <f>A143+(Rate_calculator!$B$22+Rate_calculator!$B$23)/Rate_calculator!$B$24</f>
        <v>6.1600099999999829</v>
      </c>
      <c r="B144" s="151">
        <f>IF(A144&lt;=Rate_calculator!$B$22, Rate_calculator!$B$5*(1-I144), Rate_calculator!$B$5*I144*(Rate_calculator!$B$89-1))</f>
        <v>3978.5492700932969</v>
      </c>
      <c r="C144" s="151">
        <f>IF(A144&lt;=Rate_calculator!$B$22, (Rate_calculator!$B$5+Rate_calculator!$B$6)*(1-J144)+Rate_calculator!$B$5*Rate_calculator!$B$18/Rate_calculator!$B$93*M144, (Rate_calculator!$B$5*Rate_calculator!$B$18*I144*(Rate_calculator!$B$89-1)/Rate_calculator!$B$93)+(Rate_calculator!$B$5*J144*(Rate_calculator!$B$90+Rate_calculator!$B$18/Rate_calculator!$B$93-Rate_calculator!$B$18*Rate_calculator!$B$90/Rate_calculator!$B$93-1))+(Rate_calculator!$B$6*J144*(Rate_calculator!$B$90-1)))</f>
        <v>26273.261119293405</v>
      </c>
      <c r="D144" s="151">
        <f>IF(A144&lt;=Rate_calculator!$B$22, Rate_calculator!$B$7*(1-K144), Rate_calculator!$B$7*K144*(Rate_calculator!$B$91-1))</f>
        <v>7206.8455992777908</v>
      </c>
      <c r="E144" s="151">
        <f>IF(A144&lt;=Rate_calculator!$B$22, Rate_calculator!$B$8*(1-L144), (Rate_calculator!$B$8*L144*(Rate_calculator!$B$92-1)))</f>
        <v>0</v>
      </c>
      <c r="F144" s="151">
        <f>B144+C144+D144+E144+Rate_calculator!$B$26</f>
        <v>37508.65598866449</v>
      </c>
      <c r="G144" s="1">
        <f>Rate_calculator!$B$26</f>
        <v>50</v>
      </c>
      <c r="H144" s="159"/>
      <c r="I144" s="159">
        <f>EXP(-Rate_calculator!$B$17*A144)</f>
        <v>6.370980786333213E-3</v>
      </c>
      <c r="J144" s="159">
        <f>EXP(-Rate_calculator!$B$18*A144)</f>
        <v>6.0974677622703977E-2</v>
      </c>
      <c r="K144" s="159">
        <f>EXP(-Rate_calculator!$B$19*A144)</f>
        <v>0.99777862010978935</v>
      </c>
      <c r="L144" s="159">
        <f>EXP(-Rate_calculator!$B$20*A144)</f>
        <v>0.1826039810107237</v>
      </c>
      <c r="M144" s="159">
        <f t="shared" si="0"/>
        <v>5.4603696836370764E-2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">
      <c r="A145" s="160">
        <f>A144+(Rate_calculator!$B$22+Rate_calculator!$B$23)/Rate_calculator!$B$24</f>
        <v>6.2040099999999825</v>
      </c>
      <c r="B145" s="151">
        <f>IF(A145&lt;=Rate_calculator!$B$22, Rate_calculator!$B$5*(1-I145), Rate_calculator!$B$5*I145*(Rate_calculator!$B$89-1))</f>
        <v>3837.4305212327827</v>
      </c>
      <c r="C145" s="151">
        <f>IF(A145&lt;=Rate_calculator!$B$22, (Rate_calculator!$B$5+Rate_calculator!$B$6)*(1-J145)+Rate_calculator!$B$5*Rate_calculator!$B$18/Rate_calculator!$B$93*M145, (Rate_calculator!$B$5*Rate_calculator!$B$18*I145*(Rate_calculator!$B$89-1)/Rate_calculator!$B$93)+(Rate_calculator!$B$5*J145*(Rate_calculator!$B$90+Rate_calculator!$B$18/Rate_calculator!$B$93-Rate_calculator!$B$18*Rate_calculator!$B$90/Rate_calculator!$B$93-1))+(Rate_calculator!$B$6*J145*(Rate_calculator!$B$90-1)))</f>
        <v>25830.810061210181</v>
      </c>
      <c r="D145" s="151">
        <f>IF(A145&lt;=Rate_calculator!$B$22, Rate_calculator!$B$7*(1-K145), Rate_calculator!$B$7*K145*(Rate_calculator!$B$91-1))</f>
        <v>7206.7311221624514</v>
      </c>
      <c r="E145" s="151">
        <f>IF(A145&lt;=Rate_calculator!$B$22, Rate_calculator!$B$8*(1-L145), (Rate_calculator!$B$8*L145*(Rate_calculator!$B$92-1)))</f>
        <v>0</v>
      </c>
      <c r="F145" s="151">
        <f>B145+C145+D145+E145+Rate_calculator!$B$26</f>
        <v>36924.971704605414</v>
      </c>
      <c r="G145" s="1">
        <f>Rate_calculator!$B$26</f>
        <v>50</v>
      </c>
      <c r="H145" s="159"/>
      <c r="I145" s="159">
        <f>EXP(-Rate_calculator!$B$17*A145)</f>
        <v>6.1450027283662112E-3</v>
      </c>
      <c r="J145" s="159">
        <f>EXP(-Rate_calculator!$B$18*A145)</f>
        <v>5.9768454158044236E-2</v>
      </c>
      <c r="K145" s="159">
        <f>EXP(-Rate_calculator!$B$19*A145)</f>
        <v>0.99776277089856313</v>
      </c>
      <c r="L145" s="159">
        <f>EXP(-Rate_calculator!$B$20*A145)</f>
        <v>0.18039949738828387</v>
      </c>
      <c r="M145" s="159">
        <f t="shared" si="0"/>
        <v>5.3623451429678025E-2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">
      <c r="A146" s="160">
        <f>A145+(Rate_calculator!$B$22+Rate_calculator!$B$23)/Rate_calculator!$B$24</f>
        <v>6.2480099999999821</v>
      </c>
      <c r="B146" s="151">
        <f>IF(A146&lt;=Rate_calculator!$B$22, Rate_calculator!$B$5*(1-I146), Rate_calculator!$B$5*I146*(Rate_calculator!$B$89-1))</f>
        <v>3701.3172404280854</v>
      </c>
      <c r="C146" s="151">
        <f>IF(A146&lt;=Rate_calculator!$B$22, (Rate_calculator!$B$5+Rate_calculator!$B$6)*(1-J146)+Rate_calculator!$B$5*Rate_calculator!$B$18/Rate_calculator!$B$93*M146, (Rate_calculator!$B$5*Rate_calculator!$B$18*I146*(Rate_calculator!$B$89-1)/Rate_calculator!$B$93)+(Rate_calculator!$B$5*J146*(Rate_calculator!$B$90+Rate_calculator!$B$18/Rate_calculator!$B$93-Rate_calculator!$B$18*Rate_calculator!$B$90/Rate_calculator!$B$93-1))+(Rate_calculator!$B$6*J146*(Rate_calculator!$B$90-1)))</f>
        <v>25394.370042394163</v>
      </c>
      <c r="D146" s="151">
        <f>IF(A146&lt;=Rate_calculator!$B$22, Rate_calculator!$B$7*(1-K146), Rate_calculator!$B$7*K146*(Rate_calculator!$B$91-1))</f>
        <v>7206.6166468655229</v>
      </c>
      <c r="E146" s="151">
        <f>IF(A146&lt;=Rate_calculator!$B$22, Rate_calculator!$B$8*(1-L146), (Rate_calculator!$B$8*L146*(Rate_calculator!$B$92-1)))</f>
        <v>0</v>
      </c>
      <c r="F146" s="151">
        <f>B146+C146+D146+E146+Rate_calculator!$B$26</f>
        <v>36352.303929687769</v>
      </c>
      <c r="G146" s="1">
        <f>Rate_calculator!$B$26</f>
        <v>50</v>
      </c>
      <c r="H146" s="159"/>
      <c r="I146" s="159">
        <f>EXP(-Rate_calculator!$B$17*A146)</f>
        <v>5.9270400897506615E-3</v>
      </c>
      <c r="J146" s="159">
        <f>EXP(-Rate_calculator!$B$18*A146)</f>
        <v>5.8586092648927723E-2</v>
      </c>
      <c r="K146" s="159">
        <f>EXP(-Rate_calculator!$B$19*A146)</f>
        <v>0.99774692193909353</v>
      </c>
      <c r="L146" s="159">
        <f>EXP(-Rate_calculator!$B$20*A146)</f>
        <v>0.17822162735890323</v>
      </c>
      <c r="M146" s="159">
        <f t="shared" si="0"/>
        <v>5.2659052559177064E-2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">
      <c r="A147" s="160">
        <f>A146+(Rate_calculator!$B$22+Rate_calculator!$B$23)/Rate_calculator!$B$24</f>
        <v>6.2920099999999817</v>
      </c>
      <c r="B147" s="151">
        <f>IF(A147&lt;=Rate_calculator!$B$22, Rate_calculator!$B$5*(1-I147), Rate_calculator!$B$5*I147*(Rate_calculator!$B$89-1))</f>
        <v>3570.0318842226529</v>
      </c>
      <c r="C147" s="151">
        <f>IF(A147&lt;=Rate_calculator!$B$22, (Rate_calculator!$B$5+Rate_calculator!$B$6)*(1-J147)+Rate_calculator!$B$5*Rate_calculator!$B$18/Rate_calculator!$B$93*M147, (Rate_calculator!$B$5*Rate_calculator!$B$18*I147*(Rate_calculator!$B$89-1)/Rate_calculator!$B$93)+(Rate_calculator!$B$5*J147*(Rate_calculator!$B$90+Rate_calculator!$B$18/Rate_calculator!$B$93-Rate_calculator!$B$18*Rate_calculator!$B$90/Rate_calculator!$B$93-1))+(Rate_calculator!$B$6*J147*(Rate_calculator!$B$90-1)))</f>
        <v>24963.919397733713</v>
      </c>
      <c r="D147" s="151">
        <f>IF(A147&lt;=Rate_calculator!$B$22, Rate_calculator!$B$7*(1-K147), Rate_calculator!$B$7*K147*(Rate_calculator!$B$91-1))</f>
        <v>7206.5021733869762</v>
      </c>
      <c r="E147" s="151">
        <f>IF(A147&lt;=Rate_calculator!$B$22, Rate_calculator!$B$8*(1-L147), (Rate_calculator!$B$8*L147*(Rate_calculator!$B$92-1)))</f>
        <v>0</v>
      </c>
      <c r="F147" s="151">
        <f>B147+C147+D147+E147+Rate_calculator!$B$26</f>
        <v>35790.45345534334</v>
      </c>
      <c r="G147" s="1">
        <f>Rate_calculator!$B$26</f>
        <v>50</v>
      </c>
      <c r="H147" s="159"/>
      <c r="I147" s="159">
        <f>EXP(-Rate_calculator!$B$17*A147)</f>
        <v>5.716808564355449E-3</v>
      </c>
      <c r="J147" s="159">
        <f>EXP(-Rate_calculator!$B$18*A147)</f>
        <v>5.7427121049386978E-2</v>
      </c>
      <c r="K147" s="159">
        <f>EXP(-Rate_calculator!$B$19*A147)</f>
        <v>0.99773107323137677</v>
      </c>
      <c r="L147" s="159">
        <f>EXP(-Rate_calculator!$B$20*A147)</f>
        <v>0.17607004963040776</v>
      </c>
      <c r="M147" s="159">
        <f t="shared" si="0"/>
        <v>5.171031248503153E-2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">
      <c r="A148" s="160">
        <f>A147+(Rate_calculator!$B$22+Rate_calculator!$B$23)/Rate_calculator!$B$24</f>
        <v>6.3360099999999813</v>
      </c>
      <c r="B148" s="151">
        <f>IF(A148&lt;=Rate_calculator!$B$22, Rate_calculator!$B$5*(1-I148), Rate_calculator!$B$5*I148*(Rate_calculator!$B$89-1))</f>
        <v>3443.4032066087539</v>
      </c>
      <c r="C148" s="151">
        <f>IF(A148&lt;=Rate_calculator!$B$22, (Rate_calculator!$B$5+Rate_calculator!$B$6)*(1-J148)+Rate_calculator!$B$5*Rate_calculator!$B$18/Rate_calculator!$B$93*M148, (Rate_calculator!$B$5*Rate_calculator!$B$18*I148*(Rate_calculator!$B$89-1)/Rate_calculator!$B$93)+(Rate_calculator!$B$5*J148*(Rate_calculator!$B$90+Rate_calculator!$B$18/Rate_calculator!$B$93-Rate_calculator!$B$18*Rate_calculator!$B$90/Rate_calculator!$B$93-1))+(Rate_calculator!$B$6*J148*(Rate_calculator!$B$90-1)))</f>
        <v>24539.433441346107</v>
      </c>
      <c r="D148" s="151">
        <f>IF(A148&lt;=Rate_calculator!$B$22, Rate_calculator!$B$7*(1-K148), Rate_calculator!$B$7*K148*(Rate_calculator!$B$91-1))</f>
        <v>7206.3877017267841</v>
      </c>
      <c r="E148" s="151">
        <f>IF(A148&lt;=Rate_calculator!$B$22, Rate_calculator!$B$8*(1-L148), (Rate_calculator!$B$8*L148*(Rate_calculator!$B$92-1)))</f>
        <v>0</v>
      </c>
      <c r="F148" s="151">
        <f>B148+C148+D148+E148+Rate_calculator!$B$26</f>
        <v>35239.224349681645</v>
      </c>
      <c r="G148" s="1">
        <f>Rate_calculator!$B$26</f>
        <v>50</v>
      </c>
      <c r="H148" s="159"/>
      <c r="I148" s="159">
        <f>EXP(-Rate_calculator!$B$17*A148)</f>
        <v>5.5140339303597734E-3</v>
      </c>
      <c r="J148" s="159">
        <f>EXP(-Rate_calculator!$B$18*A148)</f>
        <v>5.6291076651641229E-2</v>
      </c>
      <c r="K148" s="159">
        <f>EXP(-Rate_calculator!$B$19*A148)</f>
        <v>0.99771522477540875</v>
      </c>
      <c r="L148" s="159">
        <f>EXP(-Rate_calculator!$B$20*A148)</f>
        <v>0.1739444467894182</v>
      </c>
      <c r="M148" s="159">
        <f t="shared" si="0"/>
        <v>5.077704272128146E-2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">
      <c r="A149" s="160">
        <f>A148+(Rate_calculator!$B$22+Rate_calculator!$B$23)/Rate_calculator!$B$24</f>
        <v>6.3800099999999809</v>
      </c>
      <c r="B149" s="151">
        <f>IF(A149&lt;=Rate_calculator!$B$22, Rate_calculator!$B$5*(1-I149), Rate_calculator!$B$5*I149*(Rate_calculator!$B$89-1))</f>
        <v>3321.2660356576162</v>
      </c>
      <c r="C149" s="151">
        <f>IF(A149&lt;=Rate_calculator!$B$22, (Rate_calculator!$B$5+Rate_calculator!$B$6)*(1-J149)+Rate_calculator!$B$5*Rate_calculator!$B$18/Rate_calculator!$B$93*M149, (Rate_calculator!$B$5*Rate_calculator!$B$18*I149*(Rate_calculator!$B$89-1)/Rate_calculator!$B$93)+(Rate_calculator!$B$5*J149*(Rate_calculator!$B$90+Rate_calculator!$B$18/Rate_calculator!$B$93-Rate_calculator!$B$18*Rate_calculator!$B$90/Rate_calculator!$B$93-1))+(Rate_calculator!$B$6*J149*(Rate_calculator!$B$90-1)))</f>
        <v>24120.884648683899</v>
      </c>
      <c r="D149" s="151">
        <f>IF(A149&lt;=Rate_calculator!$B$22, Rate_calculator!$B$7*(1-K149), Rate_calculator!$B$7*K149*(Rate_calculator!$B$91-1))</f>
        <v>7206.2732318849166</v>
      </c>
      <c r="E149" s="151">
        <f>IF(A149&lt;=Rate_calculator!$B$22, Rate_calculator!$B$8*(1-L149), (Rate_calculator!$B$8*L149*(Rate_calculator!$B$92-1)))</f>
        <v>0</v>
      </c>
      <c r="F149" s="151">
        <f>B149+C149+D149+E149+Rate_calculator!$B$26</f>
        <v>34698.423916226435</v>
      </c>
      <c r="G149" s="1">
        <f>Rate_calculator!$B$26</f>
        <v>50</v>
      </c>
      <c r="H149" s="159"/>
      <c r="I149" s="159">
        <f>EXP(-Rate_calculator!$B$17*A149)</f>
        <v>5.3184516925636966E-3</v>
      </c>
      <c r="J149" s="159">
        <f>EXP(-Rate_calculator!$B$18*A149)</f>
        <v>5.5177505901364929E-2</v>
      </c>
      <c r="K149" s="159">
        <f>EXP(-Rate_calculator!$B$19*A149)</f>
        <v>0.99769937657118546</v>
      </c>
      <c r="L149" s="159">
        <f>EXP(-Rate_calculator!$B$20*A149)</f>
        <v>0.17184450525452302</v>
      </c>
      <c r="M149" s="159">
        <f t="shared" si="0"/>
        <v>4.9859054208801233E-2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">
      <c r="A150" s="160">
        <f>A149+(Rate_calculator!$B$22+Rate_calculator!$B$23)/Rate_calculator!$B$24</f>
        <v>6.4240099999999805</v>
      </c>
      <c r="B150" s="151">
        <f>IF(A150&lt;=Rate_calculator!$B$22, Rate_calculator!$B$5*(1-I150), Rate_calculator!$B$5*I150*(Rate_calculator!$B$89-1))</f>
        <v>3203.4610580724216</v>
      </c>
      <c r="C150" s="151">
        <f>IF(A150&lt;=Rate_calculator!$B$22, (Rate_calculator!$B$5+Rate_calculator!$B$6)*(1-J150)+Rate_calculator!$B$5*Rate_calculator!$B$18/Rate_calculator!$B$93*M150, (Rate_calculator!$B$5*Rate_calculator!$B$18*I150*(Rate_calculator!$B$89-1)/Rate_calculator!$B$93)+(Rate_calculator!$B$5*J150*(Rate_calculator!$B$90+Rate_calculator!$B$18/Rate_calculator!$B$93-Rate_calculator!$B$18*Rate_calculator!$B$90/Rate_calculator!$B$93-1))+(Rate_calculator!$B$6*J150*(Rate_calculator!$B$90-1)))</f>
        <v>23708.242830699161</v>
      </c>
      <c r="D150" s="151">
        <f>IF(A150&lt;=Rate_calculator!$B$22, Rate_calculator!$B$7*(1-K150), Rate_calculator!$B$7*K150*(Rate_calculator!$B$91-1))</f>
        <v>7206.1587638613437</v>
      </c>
      <c r="E150" s="151">
        <f>IF(A150&lt;=Rate_calculator!$B$22, Rate_calculator!$B$8*(1-L150), (Rate_calculator!$B$8*L150*(Rate_calculator!$B$92-1)))</f>
        <v>0</v>
      </c>
      <c r="F150" s="151">
        <f>B150+C150+D150+E150+Rate_calculator!$B$26</f>
        <v>34167.862652632924</v>
      </c>
      <c r="G150" s="1">
        <f>Rate_calculator!$B$26</f>
        <v>50</v>
      </c>
      <c r="H150" s="159"/>
      <c r="I150" s="159">
        <f>EXP(-Rate_calculator!$B$17*A150)</f>
        <v>5.1298067373858284E-3</v>
      </c>
      <c r="J150" s="159">
        <f>EXP(-Rate_calculator!$B$18*A150)</f>
        <v>5.408596421661075E-2</v>
      </c>
      <c r="K150" s="159">
        <f>EXP(-Rate_calculator!$B$19*A150)</f>
        <v>0.99768352861870291</v>
      </c>
      <c r="L150" s="159">
        <f>EXP(-Rate_calculator!$B$20*A150)</f>
        <v>0.1697699152300173</v>
      </c>
      <c r="M150" s="159">
        <f t="shared" si="0"/>
        <v>4.8956157479224924E-2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">
      <c r="A151" s="160">
        <f>A150+(Rate_calculator!$B$22+Rate_calculator!$B$23)/Rate_calculator!$B$24</f>
        <v>6.4680099999999801</v>
      </c>
      <c r="B151" s="151">
        <f>IF(A151&lt;=Rate_calculator!$B$22, Rate_calculator!$B$5*(1-I151), Rate_calculator!$B$5*I151*(Rate_calculator!$B$89-1))</f>
        <v>3089.8346113832349</v>
      </c>
      <c r="C151" s="151">
        <f>IF(A151&lt;=Rate_calculator!$B$22, (Rate_calculator!$B$5+Rate_calculator!$B$6)*(1-J151)+Rate_calculator!$B$5*Rate_calculator!$B$18/Rate_calculator!$B$93*M151, (Rate_calculator!$B$5*Rate_calculator!$B$18*I151*(Rate_calculator!$B$89-1)/Rate_calculator!$B$93)+(Rate_calculator!$B$5*J151*(Rate_calculator!$B$90+Rate_calculator!$B$18/Rate_calculator!$B$93-Rate_calculator!$B$18*Rate_calculator!$B$90/Rate_calculator!$B$93-1))+(Rate_calculator!$B$6*J151*(Rate_calculator!$B$90-1)))</f>
        <v>23301.475300376591</v>
      </c>
      <c r="D151" s="151">
        <f>IF(A151&lt;=Rate_calculator!$B$22, Rate_calculator!$B$7*(1-K151), Rate_calculator!$B$7*K151*(Rate_calculator!$B$91-1))</f>
        <v>7206.0442976560389</v>
      </c>
      <c r="E151" s="151">
        <f>IF(A151&lt;=Rate_calculator!$B$22, Rate_calculator!$B$8*(1-L151), (Rate_calculator!$B$8*L151*(Rate_calculator!$B$92-1)))</f>
        <v>0</v>
      </c>
      <c r="F151" s="151">
        <f>B151+C151+D151+E151+Rate_calculator!$B$26</f>
        <v>33647.354209415862</v>
      </c>
      <c r="G151" s="1">
        <f>Rate_calculator!$B$26</f>
        <v>50</v>
      </c>
      <c r="H151" s="159"/>
      <c r="I151" s="159">
        <f>EXP(-Rate_calculator!$B$17*A151)</f>
        <v>4.9478530000982802E-3</v>
      </c>
      <c r="J151" s="159">
        <f>EXP(-Rate_calculator!$B$18*A151)</f>
        <v>5.3016015810314773E-2</v>
      </c>
      <c r="K151" s="159">
        <f>EXP(-Rate_calculator!$B$19*A151)</f>
        <v>0.9976676809179571</v>
      </c>
      <c r="L151" s="159">
        <f>EXP(-Rate_calculator!$B$20*A151)</f>
        <v>0.1677203706601999</v>
      </c>
      <c r="M151" s="159">
        <f t="shared" si="0"/>
        <v>4.8068162810216496E-2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">
      <c r="A152" s="160">
        <f>A151+(Rate_calculator!$B$22+Rate_calculator!$B$23)/Rate_calculator!$B$24</f>
        <v>6.5120099999999796</v>
      </c>
      <c r="B152" s="151">
        <f>IF(A152&lt;=Rate_calculator!$B$22, Rate_calculator!$B$5*(1-I152), Rate_calculator!$B$5*I152*(Rate_calculator!$B$89-1))</f>
        <v>2980.2384835127114</v>
      </c>
      <c r="C152" s="151">
        <f>IF(A152&lt;=Rate_calculator!$B$22, (Rate_calculator!$B$5+Rate_calculator!$B$6)*(1-J152)+Rate_calculator!$B$5*Rate_calculator!$B$18/Rate_calculator!$B$93*M152, (Rate_calculator!$B$5*Rate_calculator!$B$18*I152*(Rate_calculator!$B$89-1)/Rate_calculator!$B$93)+(Rate_calculator!$B$5*J152*(Rate_calculator!$B$90+Rate_calculator!$B$18/Rate_calculator!$B$93-Rate_calculator!$B$18*Rate_calculator!$B$90/Rate_calculator!$B$93-1))+(Rate_calculator!$B$6*J152*(Rate_calculator!$B$90-1)))</f>
        <v>22900.547031934821</v>
      </c>
      <c r="D152" s="151">
        <f>IF(A152&lt;=Rate_calculator!$B$22, Rate_calculator!$B$7*(1-K152), Rate_calculator!$B$7*K152*(Rate_calculator!$B$91-1))</f>
        <v>7205.9298332689714</v>
      </c>
      <c r="E152" s="151">
        <f>IF(A152&lt;=Rate_calculator!$B$22, Rate_calculator!$B$8*(1-L152), (Rate_calculator!$B$8*L152*(Rate_calculator!$B$92-1)))</f>
        <v>0</v>
      </c>
      <c r="F152" s="151">
        <f>B152+C152+D152+E152+Rate_calculator!$B$26</f>
        <v>33136.715348716505</v>
      </c>
      <c r="G152" s="1">
        <f>Rate_calculator!$B$26</f>
        <v>50</v>
      </c>
      <c r="H152" s="159"/>
      <c r="I152" s="159">
        <f>EXP(-Rate_calculator!$B$17*A152)</f>
        <v>4.772353143864691E-3</v>
      </c>
      <c r="J152" s="159">
        <f>EXP(-Rate_calculator!$B$18*A152)</f>
        <v>5.1967233516312744E-2</v>
      </c>
      <c r="K152" s="159">
        <f>EXP(-Rate_calculator!$B$19*A152)</f>
        <v>0.99765183346894404</v>
      </c>
      <c r="L152" s="159">
        <f>EXP(-Rate_calculator!$B$20*A152)</f>
        <v>0.16569556918422201</v>
      </c>
      <c r="M152" s="159">
        <f t="shared" si="0"/>
        <v>4.7194880372448053E-2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">
      <c r="A153" s="160">
        <f>A152+(Rate_calculator!$B$22+Rate_calculator!$B$23)/Rate_calculator!$B$24</f>
        <v>6.5560099999999792</v>
      </c>
      <c r="B153" s="151">
        <f>IF(A153&lt;=Rate_calculator!$B$22, Rate_calculator!$B$5*(1-I153), Rate_calculator!$B$5*I153*(Rate_calculator!$B$89-1))</f>
        <v>2874.5297194512304</v>
      </c>
      <c r="C153" s="151">
        <f>IF(A153&lt;=Rate_calculator!$B$22, (Rate_calculator!$B$5+Rate_calculator!$B$6)*(1-J153)+Rate_calculator!$B$5*Rate_calculator!$B$18/Rate_calculator!$B$93*M153, (Rate_calculator!$B$5*Rate_calculator!$B$18*I153*(Rate_calculator!$B$89-1)/Rate_calculator!$B$93)+(Rate_calculator!$B$5*J153*(Rate_calculator!$B$90+Rate_calculator!$B$18/Rate_calculator!$B$93-Rate_calculator!$B$18*Rate_calculator!$B$90/Rate_calculator!$B$93-1))+(Rate_calculator!$B$6*J153*(Rate_calculator!$B$90-1)))</f>
        <v>22505.420812984376</v>
      </c>
      <c r="D153" s="151">
        <f>IF(A153&lt;=Rate_calculator!$B$22, Rate_calculator!$B$7*(1-K153), Rate_calculator!$B$7*K153*(Rate_calculator!$B$91-1))</f>
        <v>7205.8153707001129</v>
      </c>
      <c r="E153" s="151">
        <f>IF(A153&lt;=Rate_calculator!$B$22, Rate_calculator!$B$8*(1-L153), (Rate_calculator!$B$8*L153*(Rate_calculator!$B$92-1)))</f>
        <v>0</v>
      </c>
      <c r="F153" s="151">
        <f>B153+C153+D153+E153+Rate_calculator!$B$26</f>
        <v>32635.765903135718</v>
      </c>
      <c r="G153" s="1">
        <f>Rate_calculator!$B$26</f>
        <v>50</v>
      </c>
      <c r="H153" s="159"/>
      <c r="I153" s="159">
        <f>EXP(-Rate_calculator!$B$17*A153)</f>
        <v>4.6030782501628132E-3</v>
      </c>
      <c r="J153" s="159">
        <f>EXP(-Rate_calculator!$B$18*A153)</f>
        <v>5.0939198618798372E-2</v>
      </c>
      <c r="K153" s="159">
        <f>EXP(-Rate_calculator!$B$19*A153)</f>
        <v>0.99763598627165972</v>
      </c>
      <c r="L153" s="159">
        <f>EXP(-Rate_calculator!$B$20*A153)</f>
        <v>0.16369521209148147</v>
      </c>
      <c r="M153" s="159">
        <f t="shared" si="0"/>
        <v>4.6336120368635561E-2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">
      <c r="A154" s="160">
        <f>A153+(Rate_calculator!$B$22+Rate_calculator!$B$23)/Rate_calculator!$B$24</f>
        <v>6.6000099999999788</v>
      </c>
      <c r="B154" s="151">
        <f>IF(A154&lt;=Rate_calculator!$B$22, Rate_calculator!$B$5*(1-I154), Rate_calculator!$B$5*I154*(Rate_calculator!$B$89-1))</f>
        <v>2772.570434789206</v>
      </c>
      <c r="C154" s="151">
        <f>IF(A154&lt;=Rate_calculator!$B$22, (Rate_calculator!$B$5+Rate_calculator!$B$6)*(1-J154)+Rate_calculator!$B$5*Rate_calculator!$B$18/Rate_calculator!$B$93*M154, (Rate_calculator!$B$5*Rate_calculator!$B$18*I154*(Rate_calculator!$B$89-1)/Rate_calculator!$B$93)+(Rate_calculator!$B$5*J154*(Rate_calculator!$B$90+Rate_calculator!$B$18/Rate_calculator!$B$93-Rate_calculator!$B$18*Rate_calculator!$B$90/Rate_calculator!$B$93-1))+(Rate_calculator!$B$6*J154*(Rate_calculator!$B$90-1)))</f>
        <v>22116.057389919559</v>
      </c>
      <c r="D154" s="151">
        <f>IF(A154&lt;=Rate_calculator!$B$22, Rate_calculator!$B$7*(1-K154), Rate_calculator!$B$7*K154*(Rate_calculator!$B$91-1))</f>
        <v>7205.7009099494362</v>
      </c>
      <c r="E154" s="151">
        <f>IF(A154&lt;=Rate_calculator!$B$22, Rate_calculator!$B$8*(1-L154), (Rate_calculator!$B$8*L154*(Rate_calculator!$B$92-1)))</f>
        <v>0</v>
      </c>
      <c r="F154" s="151">
        <f>B154+C154+D154+E154+Rate_calculator!$B$26</f>
        <v>32144.3287346582</v>
      </c>
      <c r="G154" s="1">
        <f>Rate_calculator!$B$26</f>
        <v>50</v>
      </c>
      <c r="H154" s="159"/>
      <c r="I154" s="159">
        <f>EXP(-Rate_calculator!$B$17*A154)</f>
        <v>4.4398075201877128E-3</v>
      </c>
      <c r="J154" s="159">
        <f>EXP(-Rate_calculator!$B$18*A154)</f>
        <v>4.9931500685155193E-2</v>
      </c>
      <c r="K154" s="159">
        <f>EXP(-Rate_calculator!$B$19*A154)</f>
        <v>0.99762013932610016</v>
      </c>
      <c r="L154" s="159">
        <f>EXP(-Rate_calculator!$B$20*A154)</f>
        <v>0.16171900427755492</v>
      </c>
      <c r="M154" s="159">
        <f t="shared" si="0"/>
        <v>4.5491693164967484E-2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">
      <c r="A155" s="160">
        <f>A154+(Rate_calculator!$B$22+Rate_calculator!$B$23)/Rate_calculator!$B$24</f>
        <v>6.6440099999999784</v>
      </c>
      <c r="B155" s="151">
        <f>IF(A155&lt;=Rate_calculator!$B$22, Rate_calculator!$B$5*(1-I155), Rate_calculator!$B$5*I155*(Rate_calculator!$B$89-1))</f>
        <v>2674.2276358634213</v>
      </c>
      <c r="C155" s="151">
        <f>IF(A155&lt;=Rate_calculator!$B$22, (Rate_calculator!$B$5+Rate_calculator!$B$6)*(1-J155)+Rate_calculator!$B$5*Rate_calculator!$B$18/Rate_calculator!$B$93*M155, (Rate_calculator!$B$5*Rate_calculator!$B$18*I155*(Rate_calculator!$B$89-1)/Rate_calculator!$B$93)+(Rate_calculator!$B$5*J155*(Rate_calculator!$B$90+Rate_calculator!$B$18/Rate_calculator!$B$93-Rate_calculator!$B$18*Rate_calculator!$B$90/Rate_calculator!$B$93-1))+(Rate_calculator!$B$6*J155*(Rate_calculator!$B$90-1)))</f>
        <v>21732.415606811399</v>
      </c>
      <c r="D155" s="151">
        <f>IF(A155&lt;=Rate_calculator!$B$22, Rate_calculator!$B$7*(1-K155), Rate_calculator!$B$7*K155*(Rate_calculator!$B$91-1))</f>
        <v>7205.5864510169095</v>
      </c>
      <c r="E155" s="151">
        <f>IF(A155&lt;=Rate_calculator!$B$22, Rate_calculator!$B$8*(1-L155), (Rate_calculator!$B$8*L155*(Rate_calculator!$B$92-1)))</f>
        <v>0</v>
      </c>
      <c r="F155" s="151">
        <f>B155+C155+D155+E155+Rate_calculator!$B$26</f>
        <v>31662.22969369173</v>
      </c>
      <c r="G155" s="1">
        <f>Rate_calculator!$B$26</f>
        <v>50</v>
      </c>
      <c r="H155" s="159"/>
      <c r="I155" s="159">
        <f>EXP(-Rate_calculator!$B$17*A155)</f>
        <v>4.2823279868462261E-3</v>
      </c>
      <c r="J155" s="159">
        <f>EXP(-Rate_calculator!$B$18*A155)</f>
        <v>4.8943737402095504E-2</v>
      </c>
      <c r="K155" s="159">
        <f>EXP(-Rate_calculator!$B$19*A155)</f>
        <v>0.99760429263226136</v>
      </c>
      <c r="L155" s="159">
        <f>EXP(-Rate_calculator!$B$20*A155)</f>
        <v>0.15976665420066249</v>
      </c>
      <c r="M155" s="159">
        <f t="shared" si="0"/>
        <v>4.4661409415249279E-2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">
      <c r="A156" s="160">
        <f>A155+(Rate_calculator!$B$22+Rate_calculator!$B$23)/Rate_calculator!$B$24</f>
        <v>6.688009999999978</v>
      </c>
      <c r="B156" s="151">
        <f>IF(A156&lt;=Rate_calculator!$B$22, Rate_calculator!$B$5*(1-I156), Rate_calculator!$B$5*I156*(Rate_calculator!$B$89-1))</f>
        <v>2579.3730462827307</v>
      </c>
      <c r="C156" s="151">
        <f>IF(A156&lt;=Rate_calculator!$B$22, (Rate_calculator!$B$5+Rate_calculator!$B$6)*(1-J156)+Rate_calculator!$B$5*Rate_calculator!$B$18/Rate_calculator!$B$93*M156, (Rate_calculator!$B$5*Rate_calculator!$B$18*I156*(Rate_calculator!$B$89-1)/Rate_calculator!$B$93)+(Rate_calculator!$B$5*J156*(Rate_calculator!$B$90+Rate_calculator!$B$18/Rate_calculator!$B$93-Rate_calculator!$B$18*Rate_calculator!$B$90/Rate_calculator!$B$93-1))+(Rate_calculator!$B$6*J156*(Rate_calculator!$B$90-1)))</f>
        <v>21354.452538058795</v>
      </c>
      <c r="D156" s="151">
        <f>IF(A156&lt;=Rate_calculator!$B$22, Rate_calculator!$B$7*(1-K156), Rate_calculator!$B$7*K156*(Rate_calculator!$B$91-1))</f>
        <v>7205.4719939025063</v>
      </c>
      <c r="E156" s="151">
        <f>IF(A156&lt;=Rate_calculator!$B$22, Rate_calculator!$B$8*(1-L156), (Rate_calculator!$B$8*L156*(Rate_calculator!$B$92-1)))</f>
        <v>0</v>
      </c>
      <c r="F156" s="151">
        <f>B156+C156+D156+E156+Rate_calculator!$B$26</f>
        <v>31189.29757824403</v>
      </c>
      <c r="G156" s="1">
        <f>Rate_calculator!$B$26</f>
        <v>50</v>
      </c>
      <c r="H156" s="159"/>
      <c r="I156" s="159">
        <f>EXP(-Rate_calculator!$B$17*A156)</f>
        <v>4.1304342369669058E-3</v>
      </c>
      <c r="J156" s="159">
        <f>EXP(-Rate_calculator!$B$18*A156)</f>
        <v>4.797551441504079E-2</v>
      </c>
      <c r="K156" s="159">
        <f>EXP(-Rate_calculator!$B$19*A156)</f>
        <v>0.99758844619013931</v>
      </c>
      <c r="L156" s="159">
        <f>EXP(-Rate_calculator!$B$20*A156)</f>
        <v>0.15783787383865777</v>
      </c>
      <c r="M156" s="159">
        <f t="shared" si="0"/>
        <v>4.3845080178073884E-2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">
      <c r="A157" s="160">
        <f>A156+(Rate_calculator!$B$22+Rate_calculator!$B$23)/Rate_calculator!$B$24</f>
        <v>6.7320099999999776</v>
      </c>
      <c r="B157" s="151">
        <f>IF(A157&lt;=Rate_calculator!$B$22, Rate_calculator!$B$5*(1-I157), Rate_calculator!$B$5*I157*(Rate_calculator!$B$89-1))</f>
        <v>2487.8829396068804</v>
      </c>
      <c r="C157" s="151">
        <f>IF(A157&lt;=Rate_calculator!$B$22, (Rate_calculator!$B$5+Rate_calculator!$B$6)*(1-J157)+Rate_calculator!$B$5*Rate_calculator!$B$18/Rate_calculator!$B$93*M157, (Rate_calculator!$B$5*Rate_calculator!$B$18*I157*(Rate_calculator!$B$89-1)/Rate_calculator!$B$93)+(Rate_calculator!$B$5*J157*(Rate_calculator!$B$90+Rate_calculator!$B$18/Rate_calculator!$B$93-Rate_calculator!$B$18*Rate_calculator!$B$90/Rate_calculator!$B$93-1))+(Rate_calculator!$B$6*J157*(Rate_calculator!$B$90-1)))</f>
        <v>20982.123615045064</v>
      </c>
      <c r="D157" s="151">
        <f>IF(A157&lt;=Rate_calculator!$B$22, Rate_calculator!$B$7*(1-K157), Rate_calculator!$B$7*K157*(Rate_calculator!$B$91-1))</f>
        <v>7205.3575386061966</v>
      </c>
      <c r="E157" s="151">
        <f>IF(A157&lt;=Rate_calculator!$B$22, Rate_calculator!$B$8*(1-L157), (Rate_calculator!$B$8*L157*(Rate_calculator!$B$92-1)))</f>
        <v>0</v>
      </c>
      <c r="F157" s="151">
        <f>B157+C157+D157+E157+Rate_calculator!$B$26</f>
        <v>30725.36409325814</v>
      </c>
      <c r="G157" s="1">
        <f>Rate_calculator!$B$26</f>
        <v>50</v>
      </c>
      <c r="H157" s="159"/>
      <c r="I157" s="159">
        <f>EXP(-Rate_calculator!$B$17*A157)</f>
        <v>3.9839281433631567E-3</v>
      </c>
      <c r="J157" s="159">
        <f>EXP(-Rate_calculator!$B$18*A157)</f>
        <v>4.702644517067963E-2</v>
      </c>
      <c r="K157" s="159">
        <f>EXP(-Rate_calculator!$B$19*A157)</f>
        <v>0.99757259999973003</v>
      </c>
      <c r="L157" s="159">
        <f>EXP(-Rate_calculator!$B$20*A157)</f>
        <v>0.155932378646537</v>
      </c>
      <c r="M157" s="159">
        <f t="shared" si="0"/>
        <v>4.3042517027316471E-2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">
      <c r="A158" s="160">
        <f>A157+(Rate_calculator!$B$22+Rate_calculator!$B$23)/Rate_calculator!$B$24</f>
        <v>6.7760099999999772</v>
      </c>
      <c r="B158" s="151">
        <f>IF(A158&lt;=Rate_calculator!$B$22, Rate_calculator!$B$5*(1-I158), Rate_calculator!$B$5*I158*(Rate_calculator!$B$89-1))</f>
        <v>2399.637977960218</v>
      </c>
      <c r="C158" s="151">
        <f>IF(A158&lt;=Rate_calculator!$B$22, (Rate_calculator!$B$5+Rate_calculator!$B$6)*(1-J158)+Rate_calculator!$B$5*Rate_calculator!$B$18/Rate_calculator!$B$93*M158, (Rate_calculator!$B$5*Rate_calculator!$B$18*I158*(Rate_calculator!$B$89-1)/Rate_calculator!$B$93)+(Rate_calculator!$B$5*J158*(Rate_calculator!$B$90+Rate_calculator!$B$18/Rate_calculator!$B$93-Rate_calculator!$B$18*Rate_calculator!$B$90/Rate_calculator!$B$93-1))+(Rate_calculator!$B$6*J158*(Rate_calculator!$B$90-1)))</f>
        <v>20615.382747038355</v>
      </c>
      <c r="D158" s="151">
        <f>IF(A158&lt;=Rate_calculator!$B$22, Rate_calculator!$B$7*(1-K158), Rate_calculator!$B$7*K158*(Rate_calculator!$B$91-1))</f>
        <v>7205.2430851279505</v>
      </c>
      <c r="E158" s="151">
        <f>IF(A158&lt;=Rate_calculator!$B$22, Rate_calculator!$B$8*(1-L158), (Rate_calculator!$B$8*L158*(Rate_calculator!$B$92-1)))</f>
        <v>0</v>
      </c>
      <c r="F158" s="151">
        <f>B158+C158+D158+E158+Rate_calculator!$B$26</f>
        <v>30270.263810126522</v>
      </c>
      <c r="G158" s="1">
        <f>Rate_calculator!$B$26</f>
        <v>50</v>
      </c>
      <c r="H158" s="159"/>
      <c r="I158" s="159">
        <f>EXP(-Rate_calculator!$B$17*A158)</f>
        <v>3.842618606400098E-3</v>
      </c>
      <c r="J158" s="159">
        <f>EXP(-Rate_calculator!$B$18*A158)</f>
        <v>4.6096150762640196E-2</v>
      </c>
      <c r="K158" s="159">
        <f>EXP(-Rate_calculator!$B$19*A158)</f>
        <v>0.9975567540610295</v>
      </c>
      <c r="L158" s="159">
        <f>EXP(-Rate_calculator!$B$20*A158)</f>
        <v>0.15404988751446144</v>
      </c>
      <c r="M158" s="159">
        <f t="shared" si="0"/>
        <v>4.2253532156240101E-2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">
      <c r="A159" s="160">
        <f>A158+(Rate_calculator!$B$22+Rate_calculator!$B$23)/Rate_calculator!$B$24</f>
        <v>6.8200099999999768</v>
      </c>
      <c r="B159" s="151">
        <f>IF(A159&lt;=Rate_calculator!$B$22, Rate_calculator!$B$5*(1-I159), Rate_calculator!$B$5*I159*(Rate_calculator!$B$89-1))</f>
        <v>2314.5230563697187</v>
      </c>
      <c r="C159" s="151">
        <f>IF(A159&lt;=Rate_calculator!$B$22, (Rate_calculator!$B$5+Rate_calculator!$B$6)*(1-J159)+Rate_calculator!$B$5*Rate_calculator!$B$18/Rate_calculator!$B$93*M159, (Rate_calculator!$B$5*Rate_calculator!$B$18*I159*(Rate_calculator!$B$89-1)/Rate_calculator!$B$93)+(Rate_calculator!$B$5*J159*(Rate_calculator!$B$90+Rate_calculator!$B$18/Rate_calculator!$B$93-Rate_calculator!$B$18*Rate_calculator!$B$90/Rate_calculator!$B$93-1))+(Rate_calculator!$B$6*J159*(Rate_calculator!$B$90-1)))</f>
        <v>20254.18243656473</v>
      </c>
      <c r="D159" s="151">
        <f>IF(A159&lt;=Rate_calculator!$B$22, Rate_calculator!$B$7*(1-K159), Rate_calculator!$B$7*K159*(Rate_calculator!$B$91-1))</f>
        <v>7205.1286334677407</v>
      </c>
      <c r="E159" s="151">
        <f>IF(A159&lt;=Rate_calculator!$B$22, Rate_calculator!$B$8*(1-L159), (Rate_calculator!$B$8*L159*(Rate_calculator!$B$92-1)))</f>
        <v>0</v>
      </c>
      <c r="F159" s="151">
        <f>B159+C159+D159+E159+Rate_calculator!$B$26</f>
        <v>29823.834126402187</v>
      </c>
      <c r="G159" s="1">
        <f>Rate_calculator!$B$26</f>
        <v>50</v>
      </c>
      <c r="H159" s="159"/>
      <c r="I159" s="159">
        <f>EXP(-Rate_calculator!$B$17*A159)</f>
        <v>3.706321304727971E-3</v>
      </c>
      <c r="J159" s="159">
        <f>EXP(-Rate_calculator!$B$18*A159)</f>
        <v>4.5184259780215612E-2</v>
      </c>
      <c r="K159" s="159">
        <f>EXP(-Rate_calculator!$B$19*A159)</f>
        <v>0.99754090837403375</v>
      </c>
      <c r="L159" s="159">
        <f>EXP(-Rate_calculator!$B$20*A159)</f>
        <v>0.1521901227262864</v>
      </c>
      <c r="M159" s="159">
        <f t="shared" si="0"/>
        <v>4.1477938475487641E-2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">
      <c r="A160" s="160">
        <f>A159+(Rate_calculator!$B$22+Rate_calculator!$B$23)/Rate_calculator!$B$24</f>
        <v>6.8640099999999764</v>
      </c>
      <c r="B160" s="151">
        <f>IF(A160&lt;=Rate_calculator!$B$22, Rate_calculator!$B$5*(1-I160), Rate_calculator!$B$5*I160*(Rate_calculator!$B$89-1))</f>
        <v>2232.4271526243701</v>
      </c>
      <c r="C160" s="151">
        <f>IF(A160&lt;=Rate_calculator!$B$22, (Rate_calculator!$B$5+Rate_calculator!$B$6)*(1-J160)+Rate_calculator!$B$5*Rate_calculator!$B$18/Rate_calculator!$B$93*M160, (Rate_calculator!$B$5*Rate_calculator!$B$18*I160*(Rate_calculator!$B$89-1)/Rate_calculator!$B$93)+(Rate_calculator!$B$5*J160*(Rate_calculator!$B$90+Rate_calculator!$B$18/Rate_calculator!$B$93-Rate_calculator!$B$18*Rate_calculator!$B$90/Rate_calculator!$B$93-1))+(Rate_calculator!$B$6*J160*(Rate_calculator!$B$90-1)))</f>
        <v>19898.473889474768</v>
      </c>
      <c r="D160" s="151">
        <f>IF(A160&lt;=Rate_calculator!$B$22, Rate_calculator!$B$7*(1-K160), Rate_calculator!$B$7*K160*(Rate_calculator!$B$91-1))</f>
        <v>7205.0141836255398</v>
      </c>
      <c r="E160" s="151">
        <f>IF(A160&lt;=Rate_calculator!$B$22, Rate_calculator!$B$8*(1-L160), (Rate_calculator!$B$8*L160*(Rate_calculator!$B$92-1)))</f>
        <v>0</v>
      </c>
      <c r="F160" s="151">
        <f>B160+C160+D160+E160+Rate_calculator!$B$26</f>
        <v>29385.915225724679</v>
      </c>
      <c r="G160" s="1">
        <f>Rate_calculator!$B$26</f>
        <v>50</v>
      </c>
      <c r="H160" s="159"/>
      <c r="I160" s="159">
        <f>EXP(-Rate_calculator!$B$17*A160)</f>
        <v>3.574858454857065E-3</v>
      </c>
      <c r="J160" s="159">
        <f>EXP(-Rate_calculator!$B$18*A160)</f>
        <v>4.429040816008202E-2</v>
      </c>
      <c r="K160" s="159">
        <f>EXP(-Rate_calculator!$B$19*A160)</f>
        <v>0.99752506293873877</v>
      </c>
      <c r="L160" s="159">
        <f>EXP(-Rate_calculator!$B$20*A160)</f>
        <v>0.15035280991859082</v>
      </c>
      <c r="M160" s="159">
        <f t="shared" si="0"/>
        <v>4.0715549705224958E-2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">
      <c r="A161" s="160">
        <f>A160+(Rate_calculator!$B$22+Rate_calculator!$B$23)/Rate_calculator!$B$24</f>
        <v>6.908009999999976</v>
      </c>
      <c r="B161" s="151">
        <f>IF(A161&lt;=Rate_calculator!$B$22, Rate_calculator!$B$5*(1-I161), Rate_calculator!$B$5*I161*(Rate_calculator!$B$89-1))</f>
        <v>2153.2431824599862</v>
      </c>
      <c r="C161" s="151">
        <f>IF(A161&lt;=Rate_calculator!$B$22, (Rate_calculator!$B$5+Rate_calculator!$B$6)*(1-J161)+Rate_calculator!$B$5*Rate_calculator!$B$18/Rate_calculator!$B$93*M161, (Rate_calculator!$B$5*Rate_calculator!$B$18*I161*(Rate_calculator!$B$89-1)/Rate_calculator!$B$93)+(Rate_calculator!$B$5*J161*(Rate_calculator!$B$90+Rate_calculator!$B$18/Rate_calculator!$B$93-Rate_calculator!$B$18*Rate_calculator!$B$90/Rate_calculator!$B$93-1))+(Rate_calculator!$B$6*J161*(Rate_calculator!$B$90-1)))</f>
        <v>19548.207119915787</v>
      </c>
      <c r="D161" s="151">
        <f>IF(A161&lt;=Rate_calculator!$B$22, Rate_calculator!$B$7*(1-K161), Rate_calculator!$B$7*K161*(Rate_calculator!$B$91-1))</f>
        <v>7204.8997356013151</v>
      </c>
      <c r="E161" s="151">
        <f>IF(A161&lt;=Rate_calculator!$B$22, Rate_calculator!$B$8*(1-L161), (Rate_calculator!$B$8*L161*(Rate_calculator!$B$92-1)))</f>
        <v>0</v>
      </c>
      <c r="F161" s="151">
        <f>B161+C161+D161+E161+Rate_calculator!$B$26</f>
        <v>28956.350037977085</v>
      </c>
      <c r="G161" s="1">
        <f>Rate_calculator!$B$26</f>
        <v>50</v>
      </c>
      <c r="H161" s="159"/>
      <c r="I161" s="159">
        <f>EXP(-Rate_calculator!$B$17*A161)</f>
        <v>3.4480585792604403E-3</v>
      </c>
      <c r="J161" s="159">
        <f>EXP(-Rate_calculator!$B$18*A161)</f>
        <v>4.3414239040949917E-2</v>
      </c>
      <c r="K161" s="159">
        <f>EXP(-Rate_calculator!$B$19*A161)</f>
        <v>0.99750921775514056</v>
      </c>
      <c r="L161" s="159">
        <f>EXP(-Rate_calculator!$B$20*A161)</f>
        <v>0.1485376780402016</v>
      </c>
      <c r="M161" s="159">
        <f t="shared" si="0"/>
        <v>3.9966180461689475E-2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">
      <c r="A162" s="160">
        <f>A161+(Rate_calculator!$B$22+Rate_calculator!$B$23)/Rate_calculator!$B$24</f>
        <v>6.9520099999999756</v>
      </c>
      <c r="B162" s="151">
        <f>IF(A162&lt;=Rate_calculator!$B$22, Rate_calculator!$B$5*(1-I162), Rate_calculator!$B$5*I162*(Rate_calculator!$B$89-1))</f>
        <v>2076.8678598806437</v>
      </c>
      <c r="C162" s="151">
        <f>IF(A162&lt;=Rate_calculator!$B$22, (Rate_calculator!$B$5+Rate_calculator!$B$6)*(1-J162)+Rate_calculator!$B$5*Rate_calculator!$B$18/Rate_calculator!$B$93*M162, (Rate_calculator!$B$5*Rate_calculator!$B$18*I162*(Rate_calculator!$B$89-1)/Rate_calculator!$B$93)+(Rate_calculator!$B$5*J162*(Rate_calculator!$B$90+Rate_calculator!$B$18/Rate_calculator!$B$93-Rate_calculator!$B$18*Rate_calculator!$B$90/Rate_calculator!$B$93-1))+(Rate_calculator!$B$6*J162*(Rate_calculator!$B$90-1)))</f>
        <v>19203.331050413959</v>
      </c>
      <c r="D162" s="151">
        <f>IF(A162&lt;=Rate_calculator!$B$22, Rate_calculator!$B$7*(1-K162), Rate_calculator!$B$7*K162*(Rate_calculator!$B$91-1))</f>
        <v>7204.7852893950412</v>
      </c>
      <c r="E162" s="151">
        <f>IF(A162&lt;=Rate_calculator!$B$22, Rate_calculator!$B$8*(1-L162), (Rate_calculator!$B$8*L162*(Rate_calculator!$B$92-1)))</f>
        <v>0</v>
      </c>
      <c r="F162" s="151">
        <f>B162+C162+D162+E162+Rate_calculator!$B$26</f>
        <v>28534.984199689643</v>
      </c>
      <c r="G162" s="1">
        <f>Rate_calculator!$B$26</f>
        <v>50</v>
      </c>
      <c r="H162" s="159"/>
      <c r="I162" s="159">
        <f>EXP(-Rate_calculator!$B$17*A162)</f>
        <v>3.325756282702081E-3</v>
      </c>
      <c r="J162" s="159">
        <f>EXP(-Rate_calculator!$B$18*A162)</f>
        <v>4.25554026210909E-2</v>
      </c>
      <c r="K162" s="159">
        <f>EXP(-Rate_calculator!$B$19*A162)</f>
        <v>0.99749337282323514</v>
      </c>
      <c r="L162" s="159">
        <f>EXP(-Rate_calculator!$B$20*A162)</f>
        <v>0.14674445931220664</v>
      </c>
      <c r="M162" s="159">
        <f t="shared" si="0"/>
        <v>3.9229646338388817E-2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">
      <c r="A163" s="160">
        <f>A162+(Rate_calculator!$B$22+Rate_calculator!$B$23)/Rate_calculator!$B$24</f>
        <v>6.9960099999999752</v>
      </c>
      <c r="B163" s="151">
        <f>IF(A163&lt;=Rate_calculator!$B$22, Rate_calculator!$B$5*(1-I163), Rate_calculator!$B$5*I163*(Rate_calculator!$B$89-1))</f>
        <v>2003.2015624344631</v>
      </c>
      <c r="C163" s="151">
        <f>IF(A163&lt;=Rate_calculator!$B$22, (Rate_calculator!$B$5+Rate_calculator!$B$6)*(1-J163)+Rate_calculator!$B$5*Rate_calculator!$B$18/Rate_calculator!$B$93*M163, (Rate_calculator!$B$5*Rate_calculator!$B$18*I163*(Rate_calculator!$B$89-1)/Rate_calculator!$B$93)+(Rate_calculator!$B$5*J163*(Rate_calculator!$B$90+Rate_calculator!$B$18/Rate_calculator!$B$93-Rate_calculator!$B$18*Rate_calculator!$B$90/Rate_calculator!$B$93-1))+(Rate_calculator!$B$6*J163*(Rate_calculator!$B$90-1)))</f>
        <v>18863.793607262869</v>
      </c>
      <c r="D163" s="151">
        <f>IF(A163&lt;=Rate_calculator!$B$22, Rate_calculator!$B$7*(1-K163), Rate_calculator!$B$7*K163*(Rate_calculator!$B$91-1))</f>
        <v>7204.6708450066862</v>
      </c>
      <c r="E163" s="151">
        <f>IF(A163&lt;=Rate_calculator!$B$22, Rate_calculator!$B$8*(1-L163), (Rate_calculator!$B$8*L163*(Rate_calculator!$B$92-1)))</f>
        <v>0</v>
      </c>
      <c r="F163" s="151">
        <f>B163+C163+D163+E163+Rate_calculator!$B$26</f>
        <v>28121.66601470402</v>
      </c>
      <c r="G163" s="1">
        <f>Rate_calculator!$B$26</f>
        <v>50</v>
      </c>
      <c r="H163" s="159"/>
      <c r="I163" s="159">
        <f>EXP(-Rate_calculator!$B$17*A163)</f>
        <v>3.2077920364986107E-3</v>
      </c>
      <c r="J163" s="159">
        <f>EXP(-Rate_calculator!$B$18*A163)</f>
        <v>4.1713556018682804E-2</v>
      </c>
      <c r="K163" s="159">
        <f>EXP(-Rate_calculator!$B$19*A163)</f>
        <v>0.99747752814301849</v>
      </c>
      <c r="L163" s="159">
        <f>EXP(-Rate_calculator!$B$20*A163)</f>
        <v>0.14497288918845039</v>
      </c>
      <c r="M163" s="159">
        <f t="shared" si="0"/>
        <v>3.8505763982184193E-2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">
      <c r="A164" s="160">
        <f>A163+(Rate_calculator!$B$22+Rate_calculator!$B$23)/Rate_calculator!$B$24</f>
        <v>7.0400099999999748</v>
      </c>
      <c r="B164" s="151">
        <f>IF(A164&lt;=Rate_calculator!$B$22, Rate_calculator!$B$5*(1-I164), Rate_calculator!$B$5*I164*(Rate_calculator!$B$89-1))</f>
        <v>1932.1482012680826</v>
      </c>
      <c r="C164" s="151">
        <f>IF(A164&lt;=Rate_calculator!$B$22, (Rate_calculator!$B$5+Rate_calculator!$B$6)*(1-J164)+Rate_calculator!$B$5*Rate_calculator!$B$18/Rate_calculator!$B$93*M164, (Rate_calculator!$B$5*Rate_calculator!$B$18*I164*(Rate_calculator!$B$89-1)/Rate_calculator!$B$93)+(Rate_calculator!$B$5*J164*(Rate_calculator!$B$90+Rate_calculator!$B$18/Rate_calculator!$B$93-Rate_calculator!$B$18*Rate_calculator!$B$90/Rate_calculator!$B$93-1))+(Rate_calculator!$B$6*J164*(Rate_calculator!$B$90-1)))</f>
        <v>18529.541811407551</v>
      </c>
      <c r="D164" s="151">
        <f>IF(A164&lt;=Rate_calculator!$B$22, Rate_calculator!$B$7*(1-K164), Rate_calculator!$B$7*K164*(Rate_calculator!$B$91-1))</f>
        <v>7204.5564024362229</v>
      </c>
      <c r="E164" s="151">
        <f>IF(A164&lt;=Rate_calculator!$B$22, Rate_calculator!$B$8*(1-L164), (Rate_calculator!$B$8*L164*(Rate_calculator!$B$92-1)))</f>
        <v>0</v>
      </c>
      <c r="F164" s="151">
        <f>B164+C164+D164+E164+Rate_calculator!$B$26</f>
        <v>27716.246415111855</v>
      </c>
      <c r="G164" s="1">
        <f>Rate_calculator!$B$26</f>
        <v>50</v>
      </c>
      <c r="H164" s="159"/>
      <c r="I164" s="159">
        <f>EXP(-Rate_calculator!$B$17*A164)</f>
        <v>3.0940119704332761E-3</v>
      </c>
      <c r="J164" s="159">
        <f>EXP(-Rate_calculator!$B$18*A164)</f>
        <v>4.088836313491756E-2</v>
      </c>
      <c r="K164" s="159">
        <f>EXP(-Rate_calculator!$B$19*A164)</f>
        <v>0.99746168371448651</v>
      </c>
      <c r="L164" s="159">
        <f>EXP(-Rate_calculator!$B$20*A164)</f>
        <v>0.14322270631650658</v>
      </c>
      <c r="M164" s="159">
        <f t="shared" si="0"/>
        <v>3.7794351164484284E-2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">
      <c r="A165" s="160">
        <f>A164+(Rate_calculator!$B$22+Rate_calculator!$B$23)/Rate_calculator!$B$24</f>
        <v>7.0840099999999744</v>
      </c>
      <c r="B165" s="151">
        <f>IF(A165&lt;=Rate_calculator!$B$22, Rate_calculator!$B$5*(1-I165), Rate_calculator!$B$5*I165*(Rate_calculator!$B$89-1))</f>
        <v>1863.6150957902519</v>
      </c>
      <c r="C165" s="151">
        <f>IF(A165&lt;=Rate_calculator!$B$22, (Rate_calculator!$B$5+Rate_calculator!$B$6)*(1-J165)+Rate_calculator!$B$5*Rate_calculator!$B$18/Rate_calculator!$B$93*M165, (Rate_calculator!$B$5*Rate_calculator!$B$18*I165*(Rate_calculator!$B$89-1)/Rate_calculator!$B$93)+(Rate_calculator!$B$5*J165*(Rate_calculator!$B$90+Rate_calculator!$B$18/Rate_calculator!$B$93-Rate_calculator!$B$18*Rate_calculator!$B$90/Rate_calculator!$B$93-1))+(Rate_calculator!$B$6*J165*(Rate_calculator!$B$90-1)))</f>
        <v>18200.521865006147</v>
      </c>
      <c r="D165" s="151">
        <f>IF(A165&lt;=Rate_calculator!$B$22, Rate_calculator!$B$7*(1-K165), Rate_calculator!$B$7*K165*(Rate_calculator!$B$91-1))</f>
        <v>7204.4419616836221</v>
      </c>
      <c r="E165" s="151">
        <f>IF(A165&lt;=Rate_calculator!$B$22, Rate_calculator!$B$8*(1-L165), (Rate_calculator!$B$8*L165*(Rate_calculator!$B$92-1)))</f>
        <v>0</v>
      </c>
      <c r="F165" s="151">
        <f>B165+C165+D165+E165+Rate_calculator!$B$26</f>
        <v>27318.578922480025</v>
      </c>
      <c r="G165" s="1">
        <f>Rate_calculator!$B$26</f>
        <v>50</v>
      </c>
      <c r="H165" s="159"/>
      <c r="I165" s="159">
        <f>EXP(-Rate_calculator!$B$17*A165)</f>
        <v>2.9842676720506726E-3</v>
      </c>
      <c r="J165" s="159">
        <f>EXP(-Rate_calculator!$B$18*A165)</f>
        <v>4.0079494519817224E-2</v>
      </c>
      <c r="K165" s="159">
        <f>EXP(-Rate_calculator!$B$19*A165)</f>
        <v>0.99744583953763533</v>
      </c>
      <c r="L165" s="159">
        <f>EXP(-Rate_calculator!$B$20*A165)</f>
        <v>0.1414936524991218</v>
      </c>
      <c r="M165" s="159">
        <f t="shared" si="0"/>
        <v>3.7095226847766553E-2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">
      <c r="A166" s="160">
        <f>A165+(Rate_calculator!$B$22+Rate_calculator!$B$23)/Rate_calculator!$B$24</f>
        <v>7.128009999999974</v>
      </c>
      <c r="B166" s="151">
        <f>IF(A166&lt;=Rate_calculator!$B$22, Rate_calculator!$B$5*(1-I166), Rate_calculator!$B$5*I166*(Rate_calculator!$B$89-1))</f>
        <v>1797.5128527811262</v>
      </c>
      <c r="C166" s="151">
        <f>IF(A166&lt;=Rate_calculator!$B$22, (Rate_calculator!$B$5+Rate_calculator!$B$6)*(1-J166)+Rate_calculator!$B$5*Rate_calculator!$B$18/Rate_calculator!$B$93*M166, (Rate_calculator!$B$5*Rate_calculator!$B$18*I166*(Rate_calculator!$B$89-1)/Rate_calculator!$B$93)+(Rate_calculator!$B$5*J166*(Rate_calculator!$B$90+Rate_calculator!$B$18/Rate_calculator!$B$93-Rate_calculator!$B$18*Rate_calculator!$B$90/Rate_calculator!$B$93-1))+(Rate_calculator!$B$6*J166*(Rate_calculator!$B$90-1)))</f>
        <v>17876.679233843915</v>
      </c>
      <c r="D166" s="151">
        <f>IF(A166&lt;=Rate_calculator!$B$22, Rate_calculator!$B$7*(1-K166), Rate_calculator!$B$7*K166*(Rate_calculator!$B$91-1))</f>
        <v>7204.3275227488575</v>
      </c>
      <c r="E166" s="151">
        <f>IF(A166&lt;=Rate_calculator!$B$22, Rate_calculator!$B$8*(1-L166), (Rate_calculator!$B$8*L166*(Rate_calculator!$B$92-1)))</f>
        <v>0</v>
      </c>
      <c r="F166" s="151">
        <f>B166+C166+D166+E166+Rate_calculator!$B$26</f>
        <v>26928.5196093739</v>
      </c>
      <c r="G166" s="1">
        <f>Rate_calculator!$B$26</f>
        <v>50</v>
      </c>
      <c r="H166" s="159"/>
      <c r="I166" s="159">
        <f>EXP(-Rate_calculator!$B$17*A166)</f>
        <v>2.8784159930705117E-3</v>
      </c>
      <c r="J166" s="159">
        <f>EXP(-Rate_calculator!$B$18*A166)</f>
        <v>3.9286627240704232E-2</v>
      </c>
      <c r="K166" s="159">
        <f>EXP(-Rate_calculator!$B$19*A166)</f>
        <v>0.99742999561246104</v>
      </c>
      <c r="L166" s="159">
        <f>EXP(-Rate_calculator!$B$20*A166)</f>
        <v>0.13978547265612487</v>
      </c>
      <c r="M166" s="159">
        <f t="shared" si="0"/>
        <v>3.6408211247633722E-2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">
      <c r="A167" s="160">
        <f>A166+(Rate_calculator!$B$22+Rate_calculator!$B$23)/Rate_calculator!$B$24</f>
        <v>7.1720099999999736</v>
      </c>
      <c r="B167" s="151">
        <f>IF(A167&lt;=Rate_calculator!$B$22, Rate_calculator!$B$5*(1-I167), Rate_calculator!$B$5*I167*(Rate_calculator!$B$89-1))</f>
        <v>1733.7552497895151</v>
      </c>
      <c r="C167" s="151">
        <f>IF(A167&lt;=Rate_calculator!$B$22, (Rate_calculator!$B$5+Rate_calculator!$B$6)*(1-J167)+Rate_calculator!$B$5*Rate_calculator!$B$18/Rate_calculator!$B$93*M167, (Rate_calculator!$B$5*Rate_calculator!$B$18*I167*(Rate_calculator!$B$89-1)/Rate_calculator!$B$93)+(Rate_calculator!$B$5*J167*(Rate_calculator!$B$90+Rate_calculator!$B$18/Rate_calculator!$B$93-Rate_calculator!$B$18*Rate_calculator!$B$90/Rate_calculator!$B$93-1))+(Rate_calculator!$B$6*J167*(Rate_calculator!$B$90-1)))</f>
        <v>17557.958725768349</v>
      </c>
      <c r="D167" s="151">
        <f>IF(A167&lt;=Rate_calculator!$B$22, Rate_calculator!$B$7*(1-K167), Rate_calculator!$B$7*K167*(Rate_calculator!$B$91-1))</f>
        <v>7204.2130856318945</v>
      </c>
      <c r="E167" s="151">
        <f>IF(A167&lt;=Rate_calculator!$B$22, Rate_calculator!$B$8*(1-L167), (Rate_calculator!$B$8*L167*(Rate_calculator!$B$92-1)))</f>
        <v>0</v>
      </c>
      <c r="F167" s="151">
        <f>B167+C167+D167+E167+Rate_calculator!$B$26</f>
        <v>26545.927061189759</v>
      </c>
      <c r="G167" s="1">
        <f>Rate_calculator!$B$26</f>
        <v>50</v>
      </c>
      <c r="H167" s="159"/>
      <c r="I167" s="159">
        <f>EXP(-Rate_calculator!$B$17*A167)</f>
        <v>2.7763188626678289E-3</v>
      </c>
      <c r="J167" s="159">
        <f>EXP(-Rate_calculator!$B$18*A167)</f>
        <v>3.8509444753273864E-2</v>
      </c>
      <c r="K167" s="159">
        <f>EXP(-Rate_calculator!$B$19*A167)</f>
        <v>0.99741415193895944</v>
      </c>
      <c r="L167" s="159">
        <f>EXP(-Rate_calculator!$B$20*A167)</f>
        <v>0.13809791478679595</v>
      </c>
      <c r="M167" s="159">
        <f t="shared" si="0"/>
        <v>3.5733125890606038E-2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">
      <c r="A168" s="160">
        <f>A167+(Rate_calculator!$B$22+Rate_calculator!$B$23)/Rate_calculator!$B$24</f>
        <v>7.2160099999999732</v>
      </c>
      <c r="B168" s="151">
        <f>IF(A168&lt;=Rate_calculator!$B$22, Rate_calculator!$B$5*(1-I168), Rate_calculator!$B$5*I168*(Rate_calculator!$B$89-1))</f>
        <v>1672.259122666044</v>
      </c>
      <c r="C168" s="151">
        <f>IF(A168&lt;=Rate_calculator!$B$22, (Rate_calculator!$B$5+Rate_calculator!$B$6)*(1-J168)+Rate_calculator!$B$5*Rate_calculator!$B$18/Rate_calculator!$B$93*M168, (Rate_calculator!$B$5*Rate_calculator!$B$18*I168*(Rate_calculator!$B$89-1)/Rate_calculator!$B$93)+(Rate_calculator!$B$5*J168*(Rate_calculator!$B$90+Rate_calculator!$B$18/Rate_calculator!$B$93-Rate_calculator!$B$18*Rate_calculator!$B$90/Rate_calculator!$B$93-1))+(Rate_calculator!$B$6*J168*(Rate_calculator!$B$90-1)))</f>
        <v>17244.304565307186</v>
      </c>
      <c r="D168" s="151">
        <f>IF(A168&lt;=Rate_calculator!$B$22, Rate_calculator!$B$7*(1-K168), Rate_calculator!$B$7*K168*(Rate_calculator!$B$91-1))</f>
        <v>7204.0986503327085</v>
      </c>
      <c r="E168" s="151">
        <f>IF(A168&lt;=Rate_calculator!$B$22, Rate_calculator!$B$8*(1-L168), (Rate_calculator!$B$8*L168*(Rate_calculator!$B$92-1)))</f>
        <v>0</v>
      </c>
      <c r="F168" s="151">
        <f>B168+C168+D168+E168+Rate_calculator!$B$26</f>
        <v>26170.662338305938</v>
      </c>
      <c r="G168" s="1">
        <f>Rate_calculator!$B$26</f>
        <v>50</v>
      </c>
      <c r="H168" s="159"/>
      <c r="I168" s="159">
        <f>EXP(-Rate_calculator!$B$17*A168)</f>
        <v>2.677843107376164E-3</v>
      </c>
      <c r="J168" s="159">
        <f>EXP(-Rate_calculator!$B$18*A168)</f>
        <v>3.7747636775217065E-2</v>
      </c>
      <c r="K168" s="159">
        <f>EXP(-Rate_calculator!$B$19*A168)</f>
        <v>0.99739830851712663</v>
      </c>
      <c r="L168" s="159">
        <f>EXP(-Rate_calculator!$B$20*A168)</f>
        <v>0.1364307299326897</v>
      </c>
      <c r="M168" s="159">
        <f t="shared" si="0"/>
        <v>3.5069793667840903E-2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">
      <c r="A169" s="160">
        <f>A168+(Rate_calculator!$B$22+Rate_calculator!$B$23)/Rate_calculator!$B$24</f>
        <v>7.2600099999999728</v>
      </c>
      <c r="B169" s="151">
        <f>IF(A169&lt;=Rate_calculator!$B$22, Rate_calculator!$B$5*(1-I169), Rate_calculator!$B$5*I169*(Rate_calculator!$B$89-1))</f>
        <v>1612.9442570854858</v>
      </c>
      <c r="C169" s="151">
        <f>IF(A169&lt;=Rate_calculator!$B$22, (Rate_calculator!$B$5+Rate_calculator!$B$6)*(1-J169)+Rate_calculator!$B$5*Rate_calculator!$B$18/Rate_calculator!$B$93*M169, (Rate_calculator!$B$5*Rate_calculator!$B$18*I169*(Rate_calculator!$B$89-1)/Rate_calculator!$B$93)+(Rate_calculator!$B$5*J169*(Rate_calculator!$B$90+Rate_calculator!$B$18/Rate_calculator!$B$93-Rate_calculator!$B$18*Rate_calculator!$B$90/Rate_calculator!$B$93-1))+(Rate_calculator!$B$6*J169*(Rate_calculator!$B$90-1)))</f>
        <v>16935.660464625351</v>
      </c>
      <c r="D169" s="151">
        <f>IF(A169&lt;=Rate_calculator!$B$22, Rate_calculator!$B$7*(1-K169), Rate_calculator!$B$7*K169*(Rate_calculator!$B$91-1))</f>
        <v>7203.9842168512705</v>
      </c>
      <c r="E169" s="151">
        <f>IF(A169&lt;=Rate_calculator!$B$22, Rate_calculator!$B$8*(1-L169), (Rate_calculator!$B$8*L169*(Rate_calculator!$B$92-1)))</f>
        <v>0</v>
      </c>
      <c r="F169" s="151">
        <f>B169+C169+D169+E169+Rate_calculator!$B$26</f>
        <v>25802.588938562105</v>
      </c>
      <c r="G169" s="1">
        <f>Rate_calculator!$B$26</f>
        <v>50</v>
      </c>
      <c r="H169" s="159"/>
      <c r="I169" s="159">
        <f>EXP(-Rate_calculator!$B$17*A169)</f>
        <v>2.582860277378733E-3</v>
      </c>
      <c r="J169" s="159">
        <f>EXP(-Rate_calculator!$B$18*A169)</f>
        <v>3.7000899162343392E-2</v>
      </c>
      <c r="K169" s="159">
        <f>EXP(-Rate_calculator!$B$19*A169)</f>
        <v>0.99738246534695851</v>
      </c>
      <c r="L169" s="159">
        <f>EXP(-Rate_calculator!$B$20*A169)</f>
        <v>0.13478367214090772</v>
      </c>
      <c r="M169" s="159">
        <f t="shared" si="0"/>
        <v>3.4418038884964662E-2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">
      <c r="A170" s="160">
        <f>A169+(Rate_calculator!$B$22+Rate_calculator!$B$23)/Rate_calculator!$B$24</f>
        <v>7.3040099999999724</v>
      </c>
      <c r="B170" s="151">
        <f>IF(A170&lt;=Rate_calculator!$B$22, Rate_calculator!$B$5*(1-I170), Rate_calculator!$B$5*I170*(Rate_calculator!$B$89-1))</f>
        <v>1555.7332839167855</v>
      </c>
      <c r="C170" s="151">
        <f>IF(A170&lt;=Rate_calculator!$B$22, (Rate_calculator!$B$5+Rate_calculator!$B$6)*(1-J170)+Rate_calculator!$B$5*Rate_calculator!$B$18/Rate_calculator!$B$93*M170, (Rate_calculator!$B$5*Rate_calculator!$B$18*I170*(Rate_calculator!$B$89-1)/Rate_calculator!$B$93)+(Rate_calculator!$B$5*J170*(Rate_calculator!$B$90+Rate_calculator!$B$18/Rate_calculator!$B$93-Rate_calculator!$B$18*Rate_calculator!$B$90/Rate_calculator!$B$93-1))+(Rate_calculator!$B$6*J170*(Rate_calculator!$B$90-1)))</f>
        <v>16631.969690970571</v>
      </c>
      <c r="D170" s="151">
        <f>IF(A170&lt;=Rate_calculator!$B$22, Rate_calculator!$B$7*(1-K170), Rate_calculator!$B$7*K170*(Rate_calculator!$B$91-1))</f>
        <v>7203.8697851875504</v>
      </c>
      <c r="E170" s="151">
        <f>IF(A170&lt;=Rate_calculator!$B$22, Rate_calculator!$B$8*(1-L170), (Rate_calculator!$B$8*L170*(Rate_calculator!$B$92-1)))</f>
        <v>0</v>
      </c>
      <c r="F170" s="151">
        <f>B170+C170+D170+E170+Rate_calculator!$B$26</f>
        <v>25441.572760074909</v>
      </c>
      <c r="G170" s="1">
        <f>Rate_calculator!$B$26</f>
        <v>50</v>
      </c>
      <c r="H170" s="159"/>
      <c r="I170" s="159">
        <f>EXP(-Rate_calculator!$B$17*A170)</f>
        <v>2.4912464789610331E-3</v>
      </c>
      <c r="J170" s="159">
        <f>EXP(-Rate_calculator!$B$18*A170)</f>
        <v>3.6268933787154442E-2</v>
      </c>
      <c r="K170" s="159">
        <f>EXP(-Rate_calculator!$B$19*A170)</f>
        <v>0.99736662242845131</v>
      </c>
      <c r="L170" s="159">
        <f>EXP(-Rate_calculator!$B$20*A170)</f>
        <v>0.13315649842781388</v>
      </c>
      <c r="M170" s="159">
        <f t="shared" si="0"/>
        <v>3.3777687308193409E-2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">
      <c r="A171" s="160">
        <f>A170+(Rate_calculator!$B$22+Rate_calculator!$B$23)/Rate_calculator!$B$24</f>
        <v>7.348009999999972</v>
      </c>
      <c r="B171" s="151">
        <f>IF(A171&lt;=Rate_calculator!$B$22, Rate_calculator!$B$5*(1-I171), Rate_calculator!$B$5*I171*(Rate_calculator!$B$89-1))</f>
        <v>1500.5515783043154</v>
      </c>
      <c r="C171" s="151">
        <f>IF(A171&lt;=Rate_calculator!$B$22, (Rate_calculator!$B$5+Rate_calculator!$B$6)*(1-J171)+Rate_calculator!$B$5*Rate_calculator!$B$18/Rate_calculator!$B$93*M171, (Rate_calculator!$B$5*Rate_calculator!$B$18*I171*(Rate_calculator!$B$89-1)/Rate_calculator!$B$93)+(Rate_calculator!$B$5*J171*(Rate_calculator!$B$90+Rate_calculator!$B$18/Rate_calculator!$B$93-Rate_calculator!$B$18*Rate_calculator!$B$90/Rate_calculator!$B$93-1))+(Rate_calculator!$B$6*J171*(Rate_calculator!$B$90-1)))</f>
        <v>16333.175130752054</v>
      </c>
      <c r="D171" s="151">
        <f>IF(A171&lt;=Rate_calculator!$B$22, Rate_calculator!$B$7*(1-K171), Rate_calculator!$B$7*K171*(Rate_calculator!$B$91-1))</f>
        <v>7203.75535534152</v>
      </c>
      <c r="E171" s="151">
        <f>IF(A171&lt;=Rate_calculator!$B$22, Rate_calculator!$B$8*(1-L171), (Rate_calculator!$B$8*L171*(Rate_calculator!$B$92-1)))</f>
        <v>0</v>
      </c>
      <c r="F171" s="151">
        <f>B171+C171+D171+E171+Rate_calculator!$B$26</f>
        <v>25087.482064397889</v>
      </c>
      <c r="G171" s="1">
        <f>Rate_calculator!$B$26</f>
        <v>50</v>
      </c>
      <c r="H171" s="159"/>
      <c r="I171" s="159">
        <f>EXP(-Rate_calculator!$B$17*A171)</f>
        <v>2.4028822129063617E-3</v>
      </c>
      <c r="J171" s="159">
        <f>EXP(-Rate_calculator!$B$18*A171)</f>
        <v>3.555144841981947E-2</v>
      </c>
      <c r="K171" s="159">
        <f>EXP(-Rate_calculator!$B$19*A171)</f>
        <v>0.9973507797616008</v>
      </c>
      <c r="L171" s="159">
        <f>EXP(-Rate_calculator!$B$20*A171)</f>
        <v>0.13154896874318825</v>
      </c>
      <c r="M171" s="159">
        <f t="shared" si="0"/>
        <v>3.3148566206913109E-2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">
      <c r="A172" s="160">
        <f>A171+(Rate_calculator!$B$22+Rate_calculator!$B$23)/Rate_calculator!$B$24</f>
        <v>7.3920099999999715</v>
      </c>
      <c r="B172" s="151">
        <f>IF(A172&lt;=Rate_calculator!$B$22, Rate_calculator!$B$5*(1-I172), Rate_calculator!$B$5*I172*(Rate_calculator!$B$89-1))</f>
        <v>1447.3271623286869</v>
      </c>
      <c r="C172" s="151">
        <f>IF(A172&lt;=Rate_calculator!$B$22, (Rate_calculator!$B$5+Rate_calculator!$B$6)*(1-J172)+Rate_calculator!$B$5*Rate_calculator!$B$18/Rate_calculator!$B$93*M172, (Rate_calculator!$B$5*Rate_calculator!$B$18*I172*(Rate_calculator!$B$89-1)/Rate_calculator!$B$93)+(Rate_calculator!$B$5*J172*(Rate_calculator!$B$90+Rate_calculator!$B$18/Rate_calculator!$B$93-Rate_calculator!$B$18*Rate_calculator!$B$90/Rate_calculator!$B$93-1))+(Rate_calculator!$B$6*J172*(Rate_calculator!$B$90-1)))</f>
        <v>16039.219350390857</v>
      </c>
      <c r="D172" s="151">
        <f>IF(A172&lt;=Rate_calculator!$B$22, Rate_calculator!$B$7*(1-K172), Rate_calculator!$B$7*K172*(Rate_calculator!$B$91-1))</f>
        <v>7203.6409273131503</v>
      </c>
      <c r="E172" s="151">
        <f>IF(A172&lt;=Rate_calculator!$B$22, Rate_calculator!$B$8*(1-L172), (Rate_calculator!$B$8*L172*(Rate_calculator!$B$92-1)))</f>
        <v>0</v>
      </c>
      <c r="F172" s="151">
        <f>B172+C172+D172+E172+Rate_calculator!$B$26</f>
        <v>24740.187440032692</v>
      </c>
      <c r="G172" s="1">
        <f>Rate_calculator!$B$26</f>
        <v>50</v>
      </c>
      <c r="H172" s="159"/>
      <c r="I172" s="159">
        <f>EXP(-Rate_calculator!$B$17*A172)</f>
        <v>2.3176522186233992E-3</v>
      </c>
      <c r="J172" s="159">
        <f>EXP(-Rate_calculator!$B$18*A172)</f>
        <v>3.4848156611505601E-2</v>
      </c>
      <c r="K172" s="159">
        <f>EXP(-Rate_calculator!$B$19*A172)</f>
        <v>0.99733493734640322</v>
      </c>
      <c r="L172" s="159">
        <f>EXP(-Rate_calculator!$B$20*A172)</f>
        <v>0.12996084593481327</v>
      </c>
      <c r="M172" s="159">
        <f t="shared" si="0"/>
        <v>3.2530504392882201E-2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">
      <c r="A173" s="160">
        <f>A172+(Rate_calculator!$B$22+Rate_calculator!$B$23)/Rate_calculator!$B$24</f>
        <v>7.4360099999999711</v>
      </c>
      <c r="B173" s="151">
        <f>IF(A173&lt;=Rate_calculator!$B$22, Rate_calculator!$B$5*(1-I173), Rate_calculator!$B$5*I173*(Rate_calculator!$B$89-1))</f>
        <v>1395.9906111201924</v>
      </c>
      <c r="C173" s="151">
        <f>IF(A173&lt;=Rate_calculator!$B$22, (Rate_calculator!$B$5+Rate_calculator!$B$6)*(1-J173)+Rate_calculator!$B$5*Rate_calculator!$B$18/Rate_calculator!$B$93*M173, (Rate_calculator!$B$5*Rate_calculator!$B$18*I173*(Rate_calculator!$B$89-1)/Rate_calculator!$B$93)+(Rate_calculator!$B$5*J173*(Rate_calculator!$B$90+Rate_calculator!$B$18/Rate_calculator!$B$93-Rate_calculator!$B$18*Rate_calculator!$B$90/Rate_calculator!$B$93-1))+(Rate_calculator!$B$6*J173*(Rate_calculator!$B$90-1)))</f>
        <v>15750.044654075284</v>
      </c>
      <c r="D173" s="151">
        <f>IF(A173&lt;=Rate_calculator!$B$22, Rate_calculator!$B$7*(1-K173), Rate_calculator!$B$7*K173*(Rate_calculator!$B$91-1))</f>
        <v>7203.5265011024103</v>
      </c>
      <c r="E173" s="151">
        <f>IF(A173&lt;=Rate_calculator!$B$22, Rate_calculator!$B$8*(1-L173), (Rate_calculator!$B$8*L173*(Rate_calculator!$B$92-1)))</f>
        <v>0</v>
      </c>
      <c r="F173" s="151">
        <f>B173+C173+D173+E173+Rate_calculator!$B$26</f>
        <v>24399.561766297884</v>
      </c>
      <c r="G173" s="1">
        <f>Rate_calculator!$B$26</f>
        <v>50</v>
      </c>
      <c r="H173" s="159"/>
      <c r="I173" s="159">
        <f>EXP(-Rate_calculator!$B$17*A173)</f>
        <v>2.2354453238025997E-3</v>
      </c>
      <c r="J173" s="159">
        <f>EXP(-Rate_calculator!$B$18*A173)</f>
        <v>3.4158777580015912E-2</v>
      </c>
      <c r="K173" s="159">
        <f>EXP(-Rate_calculator!$B$19*A173)</f>
        <v>0.99731909518285433</v>
      </c>
      <c r="L173" s="159">
        <f>EXP(-Rate_calculator!$B$20*A173)</f>
        <v>0.12839189571348758</v>
      </c>
      <c r="M173" s="159">
        <f t="shared" si="0"/>
        <v>3.1923332256213313E-2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">
      <c r="A174" s="160">
        <f>A173+(Rate_calculator!$B$22+Rate_calculator!$B$23)/Rate_calculator!$B$24</f>
        <v>7.4800099999999707</v>
      </c>
      <c r="B174" s="151">
        <f>IF(A174&lt;=Rate_calculator!$B$22, Rate_calculator!$B$5*(1-I174), Rate_calculator!$B$5*I174*(Rate_calculator!$B$89-1))</f>
        <v>1346.4749623023781</v>
      </c>
      <c r="C174" s="151">
        <f>IF(A174&lt;=Rate_calculator!$B$22, (Rate_calculator!$B$5+Rate_calculator!$B$6)*(1-J174)+Rate_calculator!$B$5*Rate_calculator!$B$18/Rate_calculator!$B$93*M174, (Rate_calculator!$B$5*Rate_calculator!$B$18*I174*(Rate_calculator!$B$89-1)/Rate_calculator!$B$93)+(Rate_calculator!$B$5*J174*(Rate_calculator!$B$90+Rate_calculator!$B$18/Rate_calculator!$B$93-Rate_calculator!$B$18*Rate_calculator!$B$90/Rate_calculator!$B$93-1))+(Rate_calculator!$B$6*J174*(Rate_calculator!$B$90-1)))</f>
        <v>15465.593138549819</v>
      </c>
      <c r="D174" s="151">
        <f>IF(A174&lt;=Rate_calculator!$B$22, Rate_calculator!$B$7*(1-K174), Rate_calculator!$B$7*K174*(Rate_calculator!$B$91-1))</f>
        <v>7203.4120767092754</v>
      </c>
      <c r="E174" s="151">
        <f>IF(A174&lt;=Rate_calculator!$B$22, Rate_calculator!$B$8*(1-L174), (Rate_calculator!$B$8*L174*(Rate_calculator!$B$92-1)))</f>
        <v>0</v>
      </c>
      <c r="F174" s="151">
        <f>B174+C174+D174+E174+Rate_calculator!$B$26</f>
        <v>24065.480177561472</v>
      </c>
      <c r="G174" s="1">
        <f>Rate_calculator!$B$26</f>
        <v>50</v>
      </c>
      <c r="H174" s="159"/>
      <c r="I174" s="159">
        <f>EXP(-Rate_calculator!$B$17*A174)</f>
        <v>2.1561542994052267E-3</v>
      </c>
      <c r="J174" s="159">
        <f>EXP(-Rate_calculator!$B$18*A174)</f>
        <v>3.3483036097690037E-2</v>
      </c>
      <c r="K174" s="159">
        <f>EXP(-Rate_calculator!$B$19*A174)</f>
        <v>0.99730325327095026</v>
      </c>
      <c r="L174" s="159">
        <f>EXP(-Rate_calculator!$B$20*A174)</f>
        <v>0.1268418866184626</v>
      </c>
      <c r="M174" s="159">
        <f t="shared" si="0"/>
        <v>3.1326881798284814E-2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">
      <c r="A175" s="160">
        <f>A174+(Rate_calculator!$B$22+Rate_calculator!$B$23)/Rate_calculator!$B$24</f>
        <v>7.5240099999999703</v>
      </c>
      <c r="B175" s="151">
        <f>IF(A175&lt;=Rate_calculator!$B$22, Rate_calculator!$B$5*(1-I175), Rate_calculator!$B$5*I175*(Rate_calculator!$B$89-1))</f>
        <v>1298.7156286476604</v>
      </c>
      <c r="C175" s="151">
        <f>IF(A175&lt;=Rate_calculator!$B$22, (Rate_calculator!$B$5+Rate_calculator!$B$6)*(1-J175)+Rate_calculator!$B$5*Rate_calculator!$B$18/Rate_calculator!$B$93*M175, (Rate_calculator!$B$5*Rate_calculator!$B$18*I175*(Rate_calculator!$B$89-1)/Rate_calculator!$B$93)+(Rate_calculator!$B$5*J175*(Rate_calculator!$B$90+Rate_calculator!$B$18/Rate_calculator!$B$93-Rate_calculator!$B$18*Rate_calculator!$B$90/Rate_calculator!$B$93-1))+(Rate_calculator!$B$6*J175*(Rate_calculator!$B$90-1)))</f>
        <v>15185.806745060738</v>
      </c>
      <c r="D175" s="151">
        <f>IF(A175&lt;=Rate_calculator!$B$22, Rate_calculator!$B$7*(1-K175), Rate_calculator!$B$7*K175*(Rate_calculator!$B$91-1))</f>
        <v>7203.297654133713</v>
      </c>
      <c r="E175" s="151">
        <f>IF(A175&lt;=Rate_calculator!$B$22, Rate_calculator!$B$8*(1-L175), (Rate_calculator!$B$8*L175*(Rate_calculator!$B$92-1)))</f>
        <v>0</v>
      </c>
      <c r="F175" s="151">
        <f>B175+C175+D175+E175+Rate_calculator!$B$26</f>
        <v>23737.82002784211</v>
      </c>
      <c r="G175" s="1">
        <f>Rate_calculator!$B$26</f>
        <v>50</v>
      </c>
      <c r="H175" s="159"/>
      <c r="I175" s="159">
        <f>EXP(-Rate_calculator!$B$17*A175)</f>
        <v>2.0796757197959442E-3</v>
      </c>
      <c r="J175" s="159">
        <f>EXP(-Rate_calculator!$B$18*A175)</f>
        <v>3.2820662381522259E-2</v>
      </c>
      <c r="K175" s="159">
        <f>EXP(-Rate_calculator!$B$19*A175)</f>
        <v>0.9972874116106869</v>
      </c>
      <c r="L175" s="159">
        <f>EXP(-Rate_calculator!$B$20*A175)</f>
        <v>0.12531058998329592</v>
      </c>
      <c r="M175" s="159">
        <f t="shared" si="0"/>
        <v>3.0740986661726314E-2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">
      <c r="A176" s="160">
        <f>A175+(Rate_calculator!$B$22+Rate_calculator!$B$23)/Rate_calculator!$B$24</f>
        <v>7.5680099999999699</v>
      </c>
      <c r="B176" s="151">
        <f>IF(A176&lt;=Rate_calculator!$B$22, Rate_calculator!$B$5*(1-I176), Rate_calculator!$B$5*I176*(Rate_calculator!$B$89-1))</f>
        <v>1252.6503138310211</v>
      </c>
      <c r="C176" s="151">
        <f>IF(A176&lt;=Rate_calculator!$B$22, (Rate_calculator!$B$5+Rate_calculator!$B$6)*(1-J176)+Rate_calculator!$B$5*Rate_calculator!$B$18/Rate_calculator!$B$93*M176, (Rate_calculator!$B$5*Rate_calculator!$B$18*I176*(Rate_calculator!$B$89-1)/Rate_calculator!$B$93)+(Rate_calculator!$B$5*J176*(Rate_calculator!$B$90+Rate_calculator!$B$18/Rate_calculator!$B$93-Rate_calculator!$B$18*Rate_calculator!$B$90/Rate_calculator!$B$93-1))+(Rate_calculator!$B$6*J176*(Rate_calculator!$B$90-1)))</f>
        <v>14910.627308577237</v>
      </c>
      <c r="D176" s="151">
        <f>IF(A176&lt;=Rate_calculator!$B$22, Rate_calculator!$B$7*(1-K176), Rate_calculator!$B$7*K176*(Rate_calculator!$B$91-1))</f>
        <v>7203.1832333756947</v>
      </c>
      <c r="E176" s="151">
        <f>IF(A176&lt;=Rate_calculator!$B$22, Rate_calculator!$B$8*(1-L176), (Rate_calculator!$B$8*L176*(Rate_calculator!$B$92-1)))</f>
        <v>0</v>
      </c>
      <c r="F176" s="151">
        <f>B176+C176+D176+E176+Rate_calculator!$B$26</f>
        <v>23416.460855783953</v>
      </c>
      <c r="G176" s="1">
        <f>Rate_calculator!$B$26</f>
        <v>50</v>
      </c>
      <c r="H176" s="159"/>
      <c r="I176" s="159">
        <f>EXP(-Rate_calculator!$B$17*A176)</f>
        <v>2.0059098278364567E-3</v>
      </c>
      <c r="J176" s="159">
        <f>EXP(-Rate_calculator!$B$18*A176)</f>
        <v>3.2171391985453344E-2</v>
      </c>
      <c r="K176" s="159">
        <f>EXP(-Rate_calculator!$B$19*A176)</f>
        <v>0.99727157020206048</v>
      </c>
      <c r="L176" s="159">
        <f>EXP(-Rate_calculator!$B$20*A176)</f>
        <v>0.12379777990211685</v>
      </c>
      <c r="M176" s="159">
        <f t="shared" si="0"/>
        <v>3.0165482157616889E-2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">
      <c r="A177" s="160">
        <f>A176+(Rate_calculator!$B$22+Rate_calculator!$B$23)/Rate_calculator!$B$24</f>
        <v>7.6120099999999695</v>
      </c>
      <c r="B177" s="151">
        <f>IF(A177&lt;=Rate_calculator!$B$22, Rate_calculator!$B$5*(1-I177), Rate_calculator!$B$5*I177*(Rate_calculator!$B$89-1))</f>
        <v>1208.2189311719299</v>
      </c>
      <c r="C177" s="151">
        <f>IF(A177&lt;=Rate_calculator!$B$22, (Rate_calculator!$B$5+Rate_calculator!$B$6)*(1-J177)+Rate_calculator!$B$5*Rate_calculator!$B$18/Rate_calculator!$B$93*M177, (Rate_calculator!$B$5*Rate_calculator!$B$18*I177*(Rate_calculator!$B$89-1)/Rate_calculator!$B$93)+(Rate_calculator!$B$5*J177*(Rate_calculator!$B$90+Rate_calculator!$B$18/Rate_calculator!$B$93-Rate_calculator!$B$18*Rate_calculator!$B$90/Rate_calculator!$B$93-1))+(Rate_calculator!$B$6*J177*(Rate_calculator!$B$90-1)))</f>
        <v>14639.996604402064</v>
      </c>
      <c r="D177" s="151">
        <f>IF(A177&lt;=Rate_calculator!$B$22, Rate_calculator!$B$7*(1-K177), Rate_calculator!$B$7*K177*(Rate_calculator!$B$91-1))</f>
        <v>7203.0688144351943</v>
      </c>
      <c r="E177" s="151">
        <f>IF(A177&lt;=Rate_calculator!$B$22, Rate_calculator!$B$8*(1-L177), (Rate_calculator!$B$8*L177*(Rate_calculator!$B$92-1)))</f>
        <v>0</v>
      </c>
      <c r="F177" s="151">
        <f>B177+C177+D177+E177+Rate_calculator!$B$26</f>
        <v>23101.284350009188</v>
      </c>
      <c r="G177" s="1">
        <f>Rate_calculator!$B$26</f>
        <v>50</v>
      </c>
      <c r="H177" s="159"/>
      <c r="I177" s="159">
        <f>EXP(-Rate_calculator!$B$17*A177)</f>
        <v>1.9347604047642998E-3</v>
      </c>
      <c r="J177" s="159">
        <f>EXP(-Rate_calculator!$B$18*A177)</f>
        <v>3.1534965694793124E-2</v>
      </c>
      <c r="K177" s="159">
        <f>EXP(-Rate_calculator!$B$19*A177)</f>
        <v>0.99725572904506676</v>
      </c>
      <c r="L177" s="159">
        <f>EXP(-Rate_calculator!$B$20*A177)</f>
        <v>0.12230323319629993</v>
      </c>
      <c r="M177" s="159">
        <f t="shared" si="0"/>
        <v>2.9600205290028825E-2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">
      <c r="A178" s="160">
        <f>A177+(Rate_calculator!$B$22+Rate_calculator!$B$23)/Rate_calculator!$B$24</f>
        <v>7.6560099999999691</v>
      </c>
      <c r="B178" s="151">
        <f>IF(A178&lt;=Rate_calculator!$B$22, Rate_calculator!$B$5*(1-I178), Rate_calculator!$B$5*I178*(Rate_calculator!$B$89-1))</f>
        <v>1165.3635252584634</v>
      </c>
      <c r="C178" s="151">
        <f>IF(A178&lt;=Rate_calculator!$B$22, (Rate_calculator!$B$5+Rate_calculator!$B$6)*(1-J178)+Rate_calculator!$B$5*Rate_calculator!$B$18/Rate_calculator!$B$93*M178, (Rate_calculator!$B$5*Rate_calculator!$B$18*I178*(Rate_calculator!$B$89-1)/Rate_calculator!$B$93)+(Rate_calculator!$B$5*J178*(Rate_calculator!$B$90+Rate_calculator!$B$18/Rate_calculator!$B$93-Rate_calculator!$B$18*Rate_calculator!$B$90/Rate_calculator!$B$93-1))+(Rate_calculator!$B$6*J178*(Rate_calculator!$B$90-1)))</f>
        <v>14373.856392281365</v>
      </c>
      <c r="D178" s="151">
        <f>IF(A178&lt;=Rate_calculator!$B$22, Rate_calculator!$B$7*(1-K178), Rate_calculator!$B$7*K178*(Rate_calculator!$B$91-1))</f>
        <v>7202.9543973121808</v>
      </c>
      <c r="E178" s="151">
        <f>IF(A178&lt;=Rate_calculator!$B$22, Rate_calculator!$B$8*(1-L178), (Rate_calculator!$B$8*L178*(Rate_calculator!$B$92-1)))</f>
        <v>0</v>
      </c>
      <c r="F178" s="151">
        <f>B178+C178+D178+E178+Rate_calculator!$B$26</f>
        <v>22792.174314852007</v>
      </c>
      <c r="G178" s="1">
        <f>Rate_calculator!$B$26</f>
        <v>50</v>
      </c>
      <c r="H178" s="159"/>
      <c r="I178" s="159">
        <f>EXP(-Rate_calculator!$B$17*A178)</f>
        <v>1.866134644686983E-3</v>
      </c>
      <c r="J178" s="159">
        <f>EXP(-Rate_calculator!$B$18*A178)</f>
        <v>3.0911129422731606E-2</v>
      </c>
      <c r="K178" s="159">
        <f>EXP(-Rate_calculator!$B$19*A178)</f>
        <v>0.99723988813970188</v>
      </c>
      <c r="L178" s="159">
        <f>EXP(-Rate_calculator!$B$20*A178)</f>
        <v>0.12082672938154004</v>
      </c>
      <c r="M178" s="159">
        <f t="shared" si="0"/>
        <v>2.9044994778044623E-2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">
      <c r="A179" s="160">
        <f>A178+(Rate_calculator!$B$22+Rate_calculator!$B$23)/Rate_calculator!$B$24</f>
        <v>7.7000099999999687</v>
      </c>
      <c r="B179" s="151">
        <f>IF(A179&lt;=Rate_calculator!$B$22, Rate_calculator!$B$5*(1-I179), Rate_calculator!$B$5*I179*(Rate_calculator!$B$89-1))</f>
        <v>1124.0281963514269</v>
      </c>
      <c r="C179" s="151">
        <f>IF(A179&lt;=Rate_calculator!$B$22, (Rate_calculator!$B$5+Rate_calculator!$B$6)*(1-J179)+Rate_calculator!$B$5*Rate_calculator!$B$18/Rate_calculator!$B$93*M179, (Rate_calculator!$B$5*Rate_calculator!$B$18*I179*(Rate_calculator!$B$89-1)/Rate_calculator!$B$93)+(Rate_calculator!$B$5*J179*(Rate_calculator!$B$90+Rate_calculator!$B$18/Rate_calculator!$B$93-Rate_calculator!$B$18*Rate_calculator!$B$90/Rate_calculator!$B$93-1))+(Rate_calculator!$B$6*J179*(Rate_calculator!$B$90-1)))</f>
        <v>14112.1484581193</v>
      </c>
      <c r="D179" s="151">
        <f>IF(A179&lt;=Rate_calculator!$B$22, Rate_calculator!$B$7*(1-K179), Rate_calculator!$B$7*K179*(Rate_calculator!$B$91-1))</f>
        <v>7202.8399820066252</v>
      </c>
      <c r="E179" s="151">
        <f>IF(A179&lt;=Rate_calculator!$B$22, Rate_calculator!$B$8*(1-L179), (Rate_calculator!$B$8*L179*(Rate_calculator!$B$92-1)))</f>
        <v>0</v>
      </c>
      <c r="F179" s="151">
        <f>B179+C179+D179+E179+Rate_calculator!$B$26</f>
        <v>22489.01663647735</v>
      </c>
      <c r="G179" s="1">
        <f>Rate_calculator!$B$26</f>
        <v>50</v>
      </c>
      <c r="H179" s="159"/>
      <c r="I179" s="159">
        <f>EXP(-Rate_calculator!$B$17*A179)</f>
        <v>1.7999430335278437E-3</v>
      </c>
      <c r="J179" s="159">
        <f>EXP(-Rate_calculator!$B$18*A179)</f>
        <v>3.0299634108897432E-2</v>
      </c>
      <c r="K179" s="159">
        <f>EXP(-Rate_calculator!$B$19*A179)</f>
        <v>0.99722404748596183</v>
      </c>
      <c r="L179" s="159">
        <f>EXP(-Rate_calculator!$B$20*A179)</f>
        <v>0.11936805063532512</v>
      </c>
      <c r="M179" s="159">
        <f t="shared" si="0"/>
        <v>2.8499691075369586E-2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">
      <c r="A180" s="160">
        <f>A179+(Rate_calculator!$B$22+Rate_calculator!$B$23)/Rate_calculator!$B$24</f>
        <v>7.7440099999999683</v>
      </c>
      <c r="B180" s="151">
        <f>IF(A180&lt;=Rate_calculator!$B$22, Rate_calculator!$B$5*(1-I180), Rate_calculator!$B$5*I180*(Rate_calculator!$B$89-1))</f>
        <v>1084.1590274698426</v>
      </c>
      <c r="C180" s="151">
        <f>IF(A180&lt;=Rate_calculator!$B$22, (Rate_calculator!$B$5+Rate_calculator!$B$6)*(1-J180)+Rate_calculator!$B$5*Rate_calculator!$B$18/Rate_calculator!$B$93*M180, (Rate_calculator!$B$5*Rate_calculator!$B$18*I180*(Rate_calculator!$B$89-1)/Rate_calculator!$B$93)+(Rate_calculator!$B$5*J180*(Rate_calculator!$B$90+Rate_calculator!$B$18/Rate_calculator!$B$93-Rate_calculator!$B$18*Rate_calculator!$B$90/Rate_calculator!$B$93-1))+(Rate_calculator!$B$6*J180*(Rate_calculator!$B$90-1)))</f>
        <v>13854.814653398609</v>
      </c>
      <c r="D180" s="151">
        <f>IF(A180&lt;=Rate_calculator!$B$22, Rate_calculator!$B$7*(1-K180), Rate_calculator!$B$7*K180*(Rate_calculator!$B$91-1))</f>
        <v>7202.7255685185</v>
      </c>
      <c r="E180" s="151">
        <f>IF(A180&lt;=Rate_calculator!$B$22, Rate_calculator!$B$8*(1-L180), (Rate_calculator!$B$8*L180*(Rate_calculator!$B$92-1)))</f>
        <v>0</v>
      </c>
      <c r="F180" s="151">
        <f>B180+C180+D180+E180+Rate_calculator!$B$26</f>
        <v>22191.699249386951</v>
      </c>
      <c r="G180" s="1">
        <f>Rate_calculator!$B$26</f>
        <v>50</v>
      </c>
      <c r="H180" s="159"/>
      <c r="I180" s="159">
        <f>EXP(-Rate_calculator!$B$17*A180)</f>
        <v>1.7360992322656588E-3</v>
      </c>
      <c r="J180" s="159">
        <f>EXP(-Rate_calculator!$B$18*A180)</f>
        <v>2.9700235619922917E-2</v>
      </c>
      <c r="K180" s="159">
        <f>EXP(-Rate_calculator!$B$19*A180)</f>
        <v>0.99720820708384261</v>
      </c>
      <c r="L180" s="159">
        <f>EXP(-Rate_calculator!$B$20*A180)</f>
        <v>0.117926981764802</v>
      </c>
      <c r="M180" s="159">
        <f t="shared" si="0"/>
        <v>2.7964136387657258E-2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">
      <c r="A181" s="160">
        <f>A180+(Rate_calculator!$B$22+Rate_calculator!$B$23)/Rate_calculator!$B$24</f>
        <v>7.7880099999999679</v>
      </c>
      <c r="B181" s="151">
        <f>IF(A181&lt;=Rate_calculator!$B$22, Rate_calculator!$B$5*(1-I181), Rate_calculator!$B$5*I181*(Rate_calculator!$B$89-1))</f>
        <v>1045.7040140627089</v>
      </c>
      <c r="C181" s="151">
        <f>IF(A181&lt;=Rate_calculator!$B$22, (Rate_calculator!$B$5+Rate_calculator!$B$6)*(1-J181)+Rate_calculator!$B$5*Rate_calculator!$B$18/Rate_calculator!$B$93*M181, (Rate_calculator!$B$5*Rate_calculator!$B$18*I181*(Rate_calculator!$B$89-1)/Rate_calculator!$B$93)+(Rate_calculator!$B$5*J181*(Rate_calculator!$B$90+Rate_calculator!$B$18/Rate_calculator!$B$93-Rate_calculator!$B$18*Rate_calculator!$B$90/Rate_calculator!$B$93-1))+(Rate_calculator!$B$6*J181*(Rate_calculator!$B$90-1)))</f>
        <v>13601.796932404915</v>
      </c>
      <c r="D181" s="151">
        <f>IF(A181&lt;=Rate_calculator!$B$22, Rate_calculator!$B$7*(1-K181), Rate_calculator!$B$7*K181*(Rate_calculator!$B$91-1))</f>
        <v>7202.6111568477754</v>
      </c>
      <c r="E181" s="151">
        <f>IF(A181&lt;=Rate_calculator!$B$22, Rate_calculator!$B$8*(1-L181), (Rate_calculator!$B$8*L181*(Rate_calculator!$B$92-1)))</f>
        <v>0</v>
      </c>
      <c r="F181" s="151">
        <f>B181+C181+D181+E181+Rate_calculator!$B$26</f>
        <v>21900.112103315398</v>
      </c>
      <c r="G181" s="1">
        <f>Rate_calculator!$B$26</f>
        <v>50</v>
      </c>
      <c r="H181" s="159"/>
      <c r="I181" s="159">
        <f>EXP(-Rate_calculator!$B$17*A181)</f>
        <v>1.6745199643157386E-3</v>
      </c>
      <c r="J181" s="159">
        <f>EXP(-Rate_calculator!$B$18*A181)</f>
        <v>2.9112694651976339E-2</v>
      </c>
      <c r="K181" s="159">
        <f>EXP(-Rate_calculator!$B$19*A181)</f>
        <v>0.99719236693334012</v>
      </c>
      <c r="L181" s="159">
        <f>EXP(-Rate_calculator!$B$20*A181)</f>
        <v>0.1165033101750298</v>
      </c>
      <c r="M181" s="159">
        <f t="shared" si="0"/>
        <v>2.7438174687660601E-2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">
      <c r="A182" s="160">
        <f>A181+(Rate_calculator!$B$22+Rate_calculator!$B$23)/Rate_calculator!$B$24</f>
        <v>7.8320099999999675</v>
      </c>
      <c r="B182" s="151">
        <f>IF(A182&lt;=Rate_calculator!$B$22, Rate_calculator!$B$5*(1-I182), Rate_calculator!$B$5*I182*(Rate_calculator!$B$89-1))</f>
        <v>1008.6129961753054</v>
      </c>
      <c r="C182" s="151">
        <f>IF(A182&lt;=Rate_calculator!$B$22, (Rate_calculator!$B$5+Rate_calculator!$B$6)*(1-J182)+Rate_calculator!$B$5*Rate_calculator!$B$18/Rate_calculator!$B$93*M182, (Rate_calculator!$B$5*Rate_calculator!$B$18*I182*(Rate_calculator!$B$89-1)/Rate_calculator!$B$93)+(Rate_calculator!$B$5*J182*(Rate_calculator!$B$90+Rate_calculator!$B$18/Rate_calculator!$B$93-Rate_calculator!$B$18*Rate_calculator!$B$90/Rate_calculator!$B$93-1))+(Rate_calculator!$B$6*J182*(Rate_calculator!$B$90-1)))</f>
        <v>13353.037387348144</v>
      </c>
      <c r="D182" s="151">
        <f>IF(A182&lt;=Rate_calculator!$B$22, Rate_calculator!$B$7*(1-K182), Rate_calculator!$B$7*K182*(Rate_calculator!$B$91-1))</f>
        <v>7202.4967469944222</v>
      </c>
      <c r="E182" s="151">
        <f>IF(A182&lt;=Rate_calculator!$B$22, Rate_calculator!$B$8*(1-L182), (Rate_calculator!$B$8*L182*(Rate_calculator!$B$92-1)))</f>
        <v>0</v>
      </c>
      <c r="F182" s="151">
        <f>B182+C182+D182+E182+Rate_calculator!$B$26</f>
        <v>21614.147130517871</v>
      </c>
      <c r="G182" s="1">
        <f>Rate_calculator!$B$26</f>
        <v>50</v>
      </c>
      <c r="H182" s="159"/>
      <c r="I182" s="159">
        <f>EXP(-Rate_calculator!$B$17*A182)</f>
        <v>1.6151249069056169E-3</v>
      </c>
      <c r="J182" s="159">
        <f>EXP(-Rate_calculator!$B$18*A182)</f>
        <v>2.8536776635222243E-2</v>
      </c>
      <c r="K182" s="159">
        <f>EXP(-Rate_calculator!$B$19*A182)</f>
        <v>0.99717652703445059</v>
      </c>
      <c r="L182" s="159">
        <f>EXP(-Rate_calculator!$B$20*A182)</f>
        <v>0.11509682583761663</v>
      </c>
      <c r="M182" s="159">
        <f t="shared" si="0"/>
        <v>2.6921651728316627E-2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">
      <c r="A183" s="160">
        <f>A182+(Rate_calculator!$B$22+Rate_calculator!$B$23)/Rate_calculator!$B$24</f>
        <v>7.8760099999999671</v>
      </c>
      <c r="B183" s="151">
        <f>IF(A183&lt;=Rate_calculator!$B$22, Rate_calculator!$B$5*(1-I183), Rate_calculator!$B$5*I183*(Rate_calculator!$B$89-1))</f>
        <v>972.8375930215376</v>
      </c>
      <c r="C183" s="151">
        <f>IF(A183&lt;=Rate_calculator!$B$22, (Rate_calculator!$B$5+Rate_calculator!$B$6)*(1-J183)+Rate_calculator!$B$5*Rate_calculator!$B$18/Rate_calculator!$B$93*M183, (Rate_calculator!$B$5*Rate_calculator!$B$18*I183*(Rate_calculator!$B$89-1)/Rate_calculator!$B$93)+(Rate_calculator!$B$5*J183*(Rate_calculator!$B$90+Rate_calculator!$B$18/Rate_calculator!$B$93-Rate_calculator!$B$18*Rate_calculator!$B$90/Rate_calculator!$B$93-1))+(Rate_calculator!$B$6*J183*(Rate_calculator!$B$90-1)))</f>
        <v>13108.478281471356</v>
      </c>
      <c r="D183" s="151">
        <f>IF(A183&lt;=Rate_calculator!$B$22, Rate_calculator!$B$7*(1-K183), Rate_calculator!$B$7*K183*(Rate_calculator!$B$91-1))</f>
        <v>7202.3823389584122</v>
      </c>
      <c r="E183" s="151">
        <f>IF(A183&lt;=Rate_calculator!$B$22, Rate_calculator!$B$8*(1-L183), (Rate_calculator!$B$8*L183*(Rate_calculator!$B$92-1)))</f>
        <v>0</v>
      </c>
      <c r="F183" s="151">
        <f>B183+C183+D183+E183+Rate_calculator!$B$26</f>
        <v>21333.698213451305</v>
      </c>
      <c r="G183" s="1">
        <f>Rate_calculator!$B$26</f>
        <v>50</v>
      </c>
      <c r="H183" s="159"/>
      <c r="I183" s="159">
        <f>EXP(-Rate_calculator!$B$17*A183)</f>
        <v>1.5578365863036113E-3</v>
      </c>
      <c r="J183" s="159">
        <f>EXP(-Rate_calculator!$B$18*A183)</f>
        <v>2.7972251640171805E-2</v>
      </c>
      <c r="K183" s="159">
        <f>EXP(-Rate_calculator!$B$19*A183)</f>
        <v>0.99716068738716979</v>
      </c>
      <c r="L183" s="159">
        <f>EXP(-Rate_calculator!$B$20*A183)</f>
        <v>0.11370732125973484</v>
      </c>
      <c r="M183" s="159">
        <f t="shared" si="0"/>
        <v>2.6414415053868195E-2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">
      <c r="A184" s="160">
        <f>A183+(Rate_calculator!$B$22+Rate_calculator!$B$23)/Rate_calculator!$B$24</f>
        <v>7.9200099999999667</v>
      </c>
      <c r="B184" s="151">
        <f>IF(A184&lt;=Rate_calculator!$B$22, Rate_calculator!$B$5*(1-I184), Rate_calculator!$B$5*I184*(Rate_calculator!$B$89-1))</f>
        <v>938.33113987700881</v>
      </c>
      <c r="C184" s="151">
        <f>IF(A184&lt;=Rate_calculator!$B$22, (Rate_calculator!$B$5+Rate_calculator!$B$6)*(1-J184)+Rate_calculator!$B$5*Rate_calculator!$B$18/Rate_calculator!$B$93*M184, (Rate_calculator!$B$5*Rate_calculator!$B$18*I184*(Rate_calculator!$B$89-1)/Rate_calculator!$B$93)+(Rate_calculator!$B$5*J184*(Rate_calculator!$B$90+Rate_calculator!$B$18/Rate_calculator!$B$93-Rate_calculator!$B$18*Rate_calculator!$B$90/Rate_calculator!$B$93-1))+(Rate_calculator!$B$6*J184*(Rate_calculator!$B$90-1)))</f>
        <v>12868.062080233442</v>
      </c>
      <c r="D184" s="151">
        <f>IF(A184&lt;=Rate_calculator!$B$22, Rate_calculator!$B$7*(1-K184), Rate_calculator!$B$7*K184*(Rate_calculator!$B$91-1))</f>
        <v>7202.2679327397154</v>
      </c>
      <c r="E184" s="151">
        <f>IF(A184&lt;=Rate_calculator!$B$22, Rate_calculator!$B$8*(1-L184), (Rate_calculator!$B$8*L184*(Rate_calculator!$B$92-1)))</f>
        <v>0</v>
      </c>
      <c r="F184" s="151">
        <f>B184+C184+D184+E184+Rate_calculator!$B$26</f>
        <v>21058.661152850167</v>
      </c>
      <c r="G184" s="1">
        <f>Rate_calculator!$B$26</f>
        <v>50</v>
      </c>
      <c r="H184" s="159"/>
      <c r="I184" s="159">
        <f>EXP(-Rate_calculator!$B$17*A184)</f>
        <v>1.5025802767636405E-3</v>
      </c>
      <c r="J184" s="159">
        <f>EXP(-Rate_calculator!$B$18*A184)</f>
        <v>2.7418894285885786E-2</v>
      </c>
      <c r="K184" s="159">
        <f>EXP(-Rate_calculator!$B$19*A184)</f>
        <v>0.99714484799149372</v>
      </c>
      <c r="L184" s="159">
        <f>EXP(-Rate_calculator!$B$20*A184)</f>
        <v>0.11233459145351078</v>
      </c>
      <c r="M184" s="159">
        <f t="shared" si="0"/>
        <v>2.5916314009122147E-2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">
      <c r="A185" s="160">
        <f>A184+(Rate_calculator!$B$22+Rate_calculator!$B$23)/Rate_calculator!$B$24</f>
        <v>7.9640099999999663</v>
      </c>
      <c r="B185" s="151">
        <f>IF(A185&lt;=Rate_calculator!$B$22, Rate_calculator!$B$5*(1-I185), Rate_calculator!$B$5*I185*(Rate_calculator!$B$89-1))</f>
        <v>905.04862721047562</v>
      </c>
      <c r="C185" s="151">
        <f>IF(A185&lt;=Rate_calculator!$B$22, (Rate_calculator!$B$5+Rate_calculator!$B$6)*(1-J185)+Rate_calculator!$B$5*Rate_calculator!$B$18/Rate_calculator!$B$93*M185, (Rate_calculator!$B$5*Rate_calculator!$B$18*I185*(Rate_calculator!$B$89-1)/Rate_calculator!$B$93)+(Rate_calculator!$B$5*J185*(Rate_calculator!$B$90+Rate_calculator!$B$18/Rate_calculator!$B$93-Rate_calculator!$B$18*Rate_calculator!$B$90/Rate_calculator!$B$93-1))+(Rate_calculator!$B$6*J185*(Rate_calculator!$B$90-1)))</f>
        <v>12631.731480648859</v>
      </c>
      <c r="D185" s="151">
        <f>IF(A185&lt;=Rate_calculator!$B$22, Rate_calculator!$B$7*(1-K185), Rate_calculator!$B$7*K185*(Rate_calculator!$B$91-1))</f>
        <v>7202.1535283383046</v>
      </c>
      <c r="E185" s="151">
        <f>IF(A185&lt;=Rate_calculator!$B$22, Rate_calculator!$B$8*(1-L185), (Rate_calculator!$B$8*L185*(Rate_calculator!$B$92-1)))</f>
        <v>0</v>
      </c>
      <c r="F185" s="151">
        <f>B185+C185+D185+E185+Rate_calculator!$B$26</f>
        <v>20788.933636197638</v>
      </c>
      <c r="G185" s="1">
        <f>Rate_calculator!$B$26</f>
        <v>50</v>
      </c>
      <c r="H185" s="159"/>
      <c r="I185" s="159">
        <f>EXP(-Rate_calculator!$B$17*A185)</f>
        <v>1.4492839030544361E-3</v>
      </c>
      <c r="J185" s="159">
        <f>EXP(-Rate_calculator!$B$18*A185)</f>
        <v>2.6876483649993451E-2</v>
      </c>
      <c r="K185" s="159">
        <f>EXP(-Rate_calculator!$B$19*A185)</f>
        <v>0.99712900884741862</v>
      </c>
      <c r="L185" s="159">
        <f>EXP(-Rate_calculator!$B$20*A185)</f>
        <v>0.11097843390578357</v>
      </c>
      <c r="M185" s="159">
        <f t="shared" si="0"/>
        <v>2.5427199746939015E-2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">
      <c r="A186" s="160">
        <f>A185+(Rate_calculator!$B$22+Rate_calculator!$B$23)/Rate_calculator!$B$24</f>
        <v>8.0080099999999668</v>
      </c>
      <c r="B186" s="151">
        <f>IF(A186&lt;=Rate_calculator!$B$22, Rate_calculator!$B$5*(1-I186), Rate_calculator!$B$5*I186*(Rate_calculator!$B$89-1))</f>
        <v>872.94664197431541</v>
      </c>
      <c r="C186" s="151">
        <f>IF(A186&lt;=Rate_calculator!$B$22, (Rate_calculator!$B$5+Rate_calculator!$B$6)*(1-J186)+Rate_calculator!$B$5*Rate_calculator!$B$18/Rate_calculator!$B$93*M186, (Rate_calculator!$B$5*Rate_calculator!$B$18*I186*(Rate_calculator!$B$89-1)/Rate_calculator!$B$93)+(Rate_calculator!$B$5*J186*(Rate_calculator!$B$90+Rate_calculator!$B$18/Rate_calculator!$B$93-Rate_calculator!$B$18*Rate_calculator!$B$90/Rate_calculator!$B$93-1))+(Rate_calculator!$B$6*J186*(Rate_calculator!$B$90-1)))</f>
        <v>12399.429438864445</v>
      </c>
      <c r="D186" s="151">
        <f>IF(A186&lt;=Rate_calculator!$B$22, Rate_calculator!$B$7*(1-K186), Rate_calculator!$B$7*K186*(Rate_calculator!$B$91-1))</f>
        <v>7202.0391257541505</v>
      </c>
      <c r="E186" s="151">
        <f>IF(A186&lt;=Rate_calculator!$B$22, Rate_calculator!$B$8*(1-L186), (Rate_calculator!$B$8*L186*(Rate_calculator!$B$92-1)))</f>
        <v>0</v>
      </c>
      <c r="F186" s="151">
        <f>B186+C186+D186+E186+Rate_calculator!$B$26</f>
        <v>20524.415206592908</v>
      </c>
      <c r="G186" s="1">
        <f>Rate_calculator!$B$26</f>
        <v>50</v>
      </c>
      <c r="H186" s="159"/>
      <c r="I186" s="159">
        <f>EXP(-Rate_calculator!$B$17*A186)</f>
        <v>1.3978779464460533E-3</v>
      </c>
      <c r="J186" s="159">
        <f>EXP(-Rate_calculator!$B$18*A186)</f>
        <v>2.6344803180491542E-2</v>
      </c>
      <c r="K186" s="159">
        <f>EXP(-Rate_calculator!$B$19*A186)</f>
        <v>0.99711316995494037</v>
      </c>
      <c r="L186" s="159">
        <f>EXP(-Rate_calculator!$B$20*A186)</f>
        <v>0.10963864854822909</v>
      </c>
      <c r="M186" s="159">
        <f t="shared" si="0"/>
        <v>2.494692523404549E-2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">
      <c r="A187" s="160">
        <f>A186+(Rate_calculator!$B$22+Rate_calculator!$B$23)/Rate_calculator!$B$24</f>
        <v>8.0520099999999672</v>
      </c>
      <c r="B187" s="151">
        <f>IF(A187&lt;=Rate_calculator!$B$22, Rate_calculator!$B$5*(1-I187), Rate_calculator!$B$5*I187*(Rate_calculator!$B$89-1))</f>
        <v>841.98331097740663</v>
      </c>
      <c r="C187" s="151">
        <f>IF(A187&lt;=Rate_calculator!$B$22, (Rate_calculator!$B$5+Rate_calculator!$B$6)*(1-J187)+Rate_calculator!$B$5*Rate_calculator!$B$18/Rate_calculator!$B$93*M187, (Rate_calculator!$B$5*Rate_calculator!$B$18*I187*(Rate_calculator!$B$89-1)/Rate_calculator!$B$93)+(Rate_calculator!$B$5*J187*(Rate_calculator!$B$90+Rate_calculator!$B$18/Rate_calculator!$B$93-Rate_calculator!$B$18*Rate_calculator!$B$90/Rate_calculator!$B$93-1))+(Rate_calculator!$B$6*J187*(Rate_calculator!$B$90-1)))</f>
        <v>12171.099196050043</v>
      </c>
      <c r="D187" s="151">
        <f>IF(A187&lt;=Rate_calculator!$B$22, Rate_calculator!$B$7*(1-K187), Rate_calculator!$B$7*K187*(Rate_calculator!$B$91-1))</f>
        <v>7201.9247249872233</v>
      </c>
      <c r="E187" s="151">
        <f>IF(A187&lt;=Rate_calculator!$B$22, Rate_calculator!$B$8*(1-L187), (Rate_calculator!$B$8*L187*(Rate_calculator!$B$92-1)))</f>
        <v>0</v>
      </c>
      <c r="F187" s="151">
        <f>B187+C187+D187+E187+Rate_calculator!$B$26</f>
        <v>20265.007232014672</v>
      </c>
      <c r="G187" s="1">
        <f>Rate_calculator!$B$26</f>
        <v>50</v>
      </c>
      <c r="H187" s="159"/>
      <c r="I187" s="159">
        <f>EXP(-Rate_calculator!$B$17*A187)</f>
        <v>1.3482953540310157E-3</v>
      </c>
      <c r="J187" s="159">
        <f>EXP(-Rate_calculator!$B$18*A187)</f>
        <v>2.5823640609288052E-2</v>
      </c>
      <c r="K187" s="159">
        <f>EXP(-Rate_calculator!$B$19*A187)</f>
        <v>0.99709733131405487</v>
      </c>
      <c r="L187" s="159">
        <f>EXP(-Rate_calculator!$B$20*A187)</f>
        <v>0.10831503772784491</v>
      </c>
      <c r="M187" s="159">
        <f t="shared" si="0"/>
        <v>2.4475345255257037E-2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">
      <c r="A188" s="160">
        <f>A187+(Rate_calculator!$B$22+Rate_calculator!$B$23)/Rate_calculator!$B$24</f>
        <v>8.0960099999999677</v>
      </c>
      <c r="B188" s="151">
        <f>IF(A188&lt;=Rate_calculator!$B$22, Rate_calculator!$B$5*(1-I188), Rate_calculator!$B$5*I188*(Rate_calculator!$B$89-1))</f>
        <v>812.11824626657517</v>
      </c>
      <c r="C188" s="151">
        <f>IF(A188&lt;=Rate_calculator!$B$22, (Rate_calculator!$B$5+Rate_calculator!$B$6)*(1-J188)+Rate_calculator!$B$5*Rate_calculator!$B$18/Rate_calculator!$B$93*M188, (Rate_calculator!$B$5*Rate_calculator!$B$18*I188*(Rate_calculator!$B$89-1)/Rate_calculator!$B$93)+(Rate_calculator!$B$5*J188*(Rate_calculator!$B$90+Rate_calculator!$B$18/Rate_calculator!$B$93-Rate_calculator!$B$18*Rate_calculator!$B$90/Rate_calculator!$B$93-1))+(Rate_calculator!$B$6*J188*(Rate_calculator!$B$90-1)))</f>
        <v>11946.68430267676</v>
      </c>
      <c r="D188" s="151">
        <f>IF(A188&lt;=Rate_calculator!$B$22, Rate_calculator!$B$7*(1-K188), Rate_calculator!$B$7*K188*(Rate_calculator!$B$91-1))</f>
        <v>7201.8103260374946</v>
      </c>
      <c r="E188" s="151">
        <f>IF(A188&lt;=Rate_calculator!$B$22, Rate_calculator!$B$8*(1-L188), (Rate_calculator!$B$8*L188*(Rate_calculator!$B$92-1)))</f>
        <v>0</v>
      </c>
      <c r="F188" s="151">
        <f>B188+C188+D188+E188+Rate_calculator!$B$26</f>
        <v>20010.61287498083</v>
      </c>
      <c r="G188" s="1">
        <f>Rate_calculator!$B$26</f>
        <v>50</v>
      </c>
      <c r="H188" s="159"/>
      <c r="I188" s="159">
        <f>EXP(-Rate_calculator!$B$17*A188)</f>
        <v>1.3004714512618429E-3</v>
      </c>
      <c r="J188" s="159">
        <f>EXP(-Rate_calculator!$B$18*A188)</f>
        <v>2.5312787867456325E-2</v>
      </c>
      <c r="K188" s="159">
        <f>EXP(-Rate_calculator!$B$19*A188)</f>
        <v>0.99708149292475823</v>
      </c>
      <c r="L188" s="159">
        <f>EXP(-Rate_calculator!$B$20*A188)</f>
        <v>0.10700740617779143</v>
      </c>
      <c r="M188" s="159">
        <f t="shared" si="0"/>
        <v>2.4012316416194484E-2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">
      <c r="A189" s="160">
        <f>A188+(Rate_calculator!$B$22+Rate_calculator!$B$23)/Rate_calculator!$B$24</f>
        <v>8.1400099999999682</v>
      </c>
      <c r="B189" s="151">
        <f>IF(A189&lt;=Rate_calculator!$B$22, Rate_calculator!$B$5*(1-I189), Rate_calculator!$B$5*I189*(Rate_calculator!$B$89-1))</f>
        <v>783.31249244534661</v>
      </c>
      <c r="C189" s="151">
        <f>IF(A189&lt;=Rate_calculator!$B$22, (Rate_calculator!$B$5+Rate_calculator!$B$6)*(1-J189)+Rate_calculator!$B$5*Rate_calculator!$B$18/Rate_calculator!$B$93*M189, (Rate_calculator!$B$5*Rate_calculator!$B$18*I189*(Rate_calculator!$B$89-1)/Rate_calculator!$B$93)+(Rate_calculator!$B$5*J189*(Rate_calculator!$B$90+Rate_calculator!$B$18/Rate_calculator!$B$93-Rate_calculator!$B$18*Rate_calculator!$B$90/Rate_calculator!$B$93-1))+(Rate_calculator!$B$6*J189*(Rate_calculator!$B$90-1)))</f>
        <v>11726.128641253854</v>
      </c>
      <c r="D189" s="151">
        <f>IF(A189&lt;=Rate_calculator!$B$22, Rate_calculator!$B$7*(1-K189), Rate_calculator!$B$7*K189*(Rate_calculator!$B$91-1))</f>
        <v>7201.6959289049364</v>
      </c>
      <c r="E189" s="151">
        <f>IF(A189&lt;=Rate_calculator!$B$22, Rate_calculator!$B$8*(1-L189), (Rate_calculator!$B$8*L189*(Rate_calculator!$B$92-1)))</f>
        <v>0</v>
      </c>
      <c r="F189" s="151">
        <f>B189+C189+D189+E189+Rate_calculator!$B$26</f>
        <v>19761.137062604135</v>
      </c>
      <c r="G189" s="1">
        <f>Rate_calculator!$B$26</f>
        <v>50</v>
      </c>
      <c r="H189" s="159"/>
      <c r="I189" s="159">
        <f>EXP(-Rate_calculator!$B$17*A189)</f>
        <v>1.2543438575908492E-3</v>
      </c>
      <c r="J189" s="159">
        <f>EXP(-Rate_calculator!$B$18*A189)</f>
        <v>2.4812041002165608E-2</v>
      </c>
      <c r="K189" s="159">
        <f>EXP(-Rate_calculator!$B$19*A189)</f>
        <v>0.99706565478704645</v>
      </c>
      <c r="L189" s="159">
        <f>EXP(-Rate_calculator!$B$20*A189)</f>
        <v>0.10571556098858464</v>
      </c>
      <c r="M189" s="159">
        <f t="shared" si="0"/>
        <v>2.3557697144574757E-2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">
      <c r="A190" s="160">
        <f>A189+(Rate_calculator!$B$22+Rate_calculator!$B$23)/Rate_calculator!$B$24</f>
        <v>8.1840099999999687</v>
      </c>
      <c r="B190" s="151">
        <f>IF(A190&lt;=Rate_calculator!$B$22, Rate_calculator!$B$5*(1-I190), Rate_calculator!$B$5*I190*(Rate_calculator!$B$89-1))</f>
        <v>755.52847586130383</v>
      </c>
      <c r="C190" s="151">
        <f>IF(A190&lt;=Rate_calculator!$B$22, (Rate_calculator!$B$5+Rate_calculator!$B$6)*(1-J190)+Rate_calculator!$B$5*Rate_calculator!$B$18/Rate_calculator!$B$93*M190, (Rate_calculator!$B$5*Rate_calculator!$B$18*I190*(Rate_calculator!$B$89-1)/Rate_calculator!$B$93)+(Rate_calculator!$B$5*J190*(Rate_calculator!$B$90+Rate_calculator!$B$18/Rate_calculator!$B$93-Rate_calculator!$B$18*Rate_calculator!$B$90/Rate_calculator!$B$93-1))+(Rate_calculator!$B$6*J190*(Rate_calculator!$B$90-1)))</f>
        <v>11509.376447592287</v>
      </c>
      <c r="D190" s="151">
        <f>IF(A190&lt;=Rate_calculator!$B$22, Rate_calculator!$B$7*(1-K190), Rate_calculator!$B$7*K190*(Rate_calculator!$B$91-1))</f>
        <v>7201.5815335895186</v>
      </c>
      <c r="E190" s="151">
        <f>IF(A190&lt;=Rate_calculator!$B$22, Rate_calculator!$B$8*(1-L190), (Rate_calculator!$B$8*L190*(Rate_calculator!$B$92-1)))</f>
        <v>0</v>
      </c>
      <c r="F190" s="151">
        <f>B190+C190+D190+E190+Rate_calculator!$B$26</f>
        <v>19516.486457043109</v>
      </c>
      <c r="G190" s="1">
        <f>Rate_calculator!$B$26</f>
        <v>50</v>
      </c>
      <c r="H190" s="159"/>
      <c r="I190" s="159">
        <f>EXP(-Rate_calculator!$B$17*A190)</f>
        <v>1.2098524051022015E-3</v>
      </c>
      <c r="J190" s="159">
        <f>EXP(-Rate_calculator!$B$18*A190)</f>
        <v>2.4321200095254958E-2</v>
      </c>
      <c r="K190" s="159">
        <f>EXP(-Rate_calculator!$B$19*A190)</f>
        <v>0.99704981690091543</v>
      </c>
      <c r="L190" s="159">
        <f>EXP(-Rate_calculator!$B$20*A190)</f>
        <v>0.10443931157963725</v>
      </c>
      <c r="M190" s="159">
        <f t="shared" si="0"/>
        <v>2.3111347690152755E-2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">
      <c r="A191" s="160">
        <f>A190+(Rate_calculator!$B$22+Rate_calculator!$B$23)/Rate_calculator!$B$24</f>
        <v>8.2280099999999692</v>
      </c>
      <c r="B191" s="151">
        <f>IF(A191&lt;=Rate_calculator!$B$22, Rate_calculator!$B$5*(1-I191), Rate_calculator!$B$5*I191*(Rate_calculator!$B$89-1))</f>
        <v>728.72995559576475</v>
      </c>
      <c r="C191" s="151">
        <f>IF(A191&lt;=Rate_calculator!$B$22, (Rate_calculator!$B$5+Rate_calculator!$B$6)*(1-J191)+Rate_calculator!$B$5*Rate_calculator!$B$18/Rate_calculator!$B$93*M191, (Rate_calculator!$B$5*Rate_calculator!$B$18*I191*(Rate_calculator!$B$89-1)/Rate_calculator!$B$93)+(Rate_calculator!$B$5*J191*(Rate_calculator!$B$90+Rate_calculator!$B$18/Rate_calculator!$B$93-Rate_calculator!$B$18*Rate_calculator!$B$90/Rate_calculator!$B$93-1))+(Rate_calculator!$B$6*J191*(Rate_calculator!$B$90-1)))</f>
        <v>11296.372330660459</v>
      </c>
      <c r="D191" s="151">
        <f>IF(A191&lt;=Rate_calculator!$B$22, Rate_calculator!$B$7*(1-K191), Rate_calculator!$B$7*K191*(Rate_calculator!$B$91-1))</f>
        <v>7201.4671400912121</v>
      </c>
      <c r="E191" s="151">
        <f>IF(A191&lt;=Rate_calculator!$B$22, Rate_calculator!$B$8*(1-L191), (Rate_calculator!$B$8*L191*(Rate_calculator!$B$92-1)))</f>
        <v>0</v>
      </c>
      <c r="F191" s="151">
        <f>B191+C191+D191+E191+Rate_calculator!$B$26</f>
        <v>19276.569426347436</v>
      </c>
      <c r="G191" s="1">
        <f>Rate_calculator!$B$26</f>
        <v>50</v>
      </c>
      <c r="H191" s="159"/>
      <c r="I191" s="159">
        <f>EXP(-Rate_calculator!$B$17*A191)</f>
        <v>1.1669390600300901E-3</v>
      </c>
      <c r="J191" s="159">
        <f>EXP(-Rate_calculator!$B$18*A191)</f>
        <v>2.3840069183417904E-2</v>
      </c>
      <c r="K191" s="159">
        <f>EXP(-Rate_calculator!$B$19*A191)</f>
        <v>0.99703397926636139</v>
      </c>
      <c r="L191" s="159">
        <f>EXP(-Rate_calculator!$B$20*A191)</f>
        <v>0.10317846967114298</v>
      </c>
      <c r="M191" s="159">
        <f t="shared" si="0"/>
        <v>2.2673130123387814E-2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">
      <c r="A192" s="160">
        <f>A191+(Rate_calculator!$B$22+Rate_calculator!$B$23)/Rate_calculator!$B$24</f>
        <v>8.2720099999999697</v>
      </c>
      <c r="B192" s="151">
        <f>IF(A192&lt;=Rate_calculator!$B$22, Rate_calculator!$B$5*(1-I192), Rate_calculator!$B$5*I192*(Rate_calculator!$B$89-1))</f>
        <v>702.88197619184427</v>
      </c>
      <c r="C192" s="151">
        <f>IF(A192&lt;=Rate_calculator!$B$22, (Rate_calculator!$B$5+Rate_calculator!$B$6)*(1-J192)+Rate_calculator!$B$5*Rate_calculator!$B$18/Rate_calculator!$B$93*M192, (Rate_calculator!$B$5*Rate_calculator!$B$18*I192*(Rate_calculator!$B$89-1)/Rate_calculator!$B$93)+(Rate_calculator!$B$5*J192*(Rate_calculator!$B$90+Rate_calculator!$B$18/Rate_calculator!$B$93-Rate_calculator!$B$18*Rate_calculator!$B$90/Rate_calculator!$B$93-1))+(Rate_calculator!$B$6*J192*(Rate_calculator!$B$90-1)))</f>
        <v>11087.061291094926</v>
      </c>
      <c r="D192" s="151">
        <f>IF(A192&lt;=Rate_calculator!$B$22, Rate_calculator!$B$7*(1-K192), Rate_calculator!$B$7*K192*(Rate_calculator!$B$91-1))</f>
        <v>7201.3527484099895</v>
      </c>
      <c r="E192" s="151">
        <f>IF(A192&lt;=Rate_calculator!$B$22, Rate_calculator!$B$8*(1-L192), (Rate_calculator!$B$8*L192*(Rate_calculator!$B$92-1)))</f>
        <v>0</v>
      </c>
      <c r="F192" s="151">
        <f>B192+C192+D192+E192+Rate_calculator!$B$26</f>
        <v>19041.29601569676</v>
      </c>
      <c r="G192" s="1">
        <f>Rate_calculator!$B$26</f>
        <v>50</v>
      </c>
      <c r="H192" s="159"/>
      <c r="I192" s="159">
        <f>EXP(-Rate_calculator!$B$17*A192)</f>
        <v>1.1255478470606319E-3</v>
      </c>
      <c r="J192" s="159">
        <f>EXP(-Rate_calculator!$B$18*A192)</f>
        <v>2.3368456179966069E-2</v>
      </c>
      <c r="K192" s="159">
        <f>EXP(-Rate_calculator!$B$19*A192)</f>
        <v>0.99701814188338012</v>
      </c>
      <c r="L192" s="159">
        <f>EXP(-Rate_calculator!$B$20*A192)</f>
        <v>0.10193284925630063</v>
      </c>
      <c r="M192" s="159">
        <f t="shared" si="0"/>
        <v>2.2242908332905438E-2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">
      <c r="A193" s="160">
        <f>A192+(Rate_calculator!$B$22+Rate_calculator!$B$23)/Rate_calculator!$B$24</f>
        <v>8.3160099999999701</v>
      </c>
      <c r="B193" s="151">
        <f>IF(A193&lt;=Rate_calculator!$B$22, Rate_calculator!$B$5*(1-I193), Rate_calculator!$B$5*I193*(Rate_calculator!$B$89-1))</f>
        <v>677.95082205925326</v>
      </c>
      <c r="C193" s="151">
        <f>IF(A193&lt;=Rate_calculator!$B$22, (Rate_calculator!$B$5+Rate_calculator!$B$6)*(1-J193)+Rate_calculator!$B$5*Rate_calculator!$B$18/Rate_calculator!$B$93*M193, (Rate_calculator!$B$5*Rate_calculator!$B$18*I193*(Rate_calculator!$B$89-1)/Rate_calculator!$B$93)+(Rate_calculator!$B$5*J193*(Rate_calculator!$B$90+Rate_calculator!$B$18/Rate_calculator!$B$93-Rate_calculator!$B$18*Rate_calculator!$B$90/Rate_calculator!$B$93-1))+(Rate_calculator!$B$6*J193*(Rate_calculator!$B$90-1)))</f>
        <v>10881.388738426578</v>
      </c>
      <c r="D193" s="151">
        <f>IF(A193&lt;=Rate_calculator!$B$22, Rate_calculator!$B$7*(1-K193), Rate_calculator!$B$7*K193*(Rate_calculator!$B$91-1))</f>
        <v>7201.2383585458201</v>
      </c>
      <c r="E193" s="151">
        <f>IF(A193&lt;=Rate_calculator!$B$22, Rate_calculator!$B$8*(1-L193), (Rate_calculator!$B$8*L193*(Rate_calculator!$B$92-1)))</f>
        <v>0</v>
      </c>
      <c r="F193" s="151">
        <f>B193+C193+D193+E193+Rate_calculator!$B$26</f>
        <v>18810.57791903165</v>
      </c>
      <c r="G193" s="1">
        <f>Rate_calculator!$B$26</f>
        <v>50</v>
      </c>
      <c r="H193" s="159"/>
      <c r="I193" s="159">
        <f>EXP(-Rate_calculator!$B$17*A193)</f>
        <v>1.0856247763187871E-3</v>
      </c>
      <c r="J193" s="159">
        <f>EXP(-Rate_calculator!$B$18*A193)</f>
        <v>2.290617279814048E-2</v>
      </c>
      <c r="K193" s="159">
        <f>EXP(-Rate_calculator!$B$19*A193)</f>
        <v>0.99700230475196772</v>
      </c>
      <c r="L193" s="159">
        <f>EXP(-Rate_calculator!$B$20*A193)</f>
        <v>0.10070226657387296</v>
      </c>
      <c r="M193" s="159">
        <f t="shared" si="0"/>
        <v>2.1820548021821692E-2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">
      <c r="A194" s="160">
        <f>A193+(Rate_calculator!$B$22+Rate_calculator!$B$23)/Rate_calculator!$B$24</f>
        <v>8.3600099999999706</v>
      </c>
      <c r="B194" s="151">
        <f>IF(A194&lt;=Rate_calculator!$B$22, Rate_calculator!$B$5*(1-I194), Rate_calculator!$B$5*I194*(Rate_calculator!$B$89-1))</f>
        <v>653.90397349635543</v>
      </c>
      <c r="C194" s="151">
        <f>IF(A194&lt;=Rate_calculator!$B$22, (Rate_calculator!$B$5+Rate_calculator!$B$6)*(1-J194)+Rate_calculator!$B$5*Rate_calculator!$B$18/Rate_calculator!$B$93*M194, (Rate_calculator!$B$5*Rate_calculator!$B$18*I194*(Rate_calculator!$B$89-1)/Rate_calculator!$B$93)+(Rate_calculator!$B$5*J194*(Rate_calculator!$B$90+Rate_calculator!$B$18/Rate_calculator!$B$93-Rate_calculator!$B$18*Rate_calculator!$B$90/Rate_calculator!$B$93-1))+(Rate_calculator!$B$6*J194*(Rate_calculator!$B$90-1)))</f>
        <v>10679.300507080166</v>
      </c>
      <c r="D194" s="151">
        <f>IF(A194&lt;=Rate_calculator!$B$22, Rate_calculator!$B$7*(1-K194), Rate_calculator!$B$7*K194*(Rate_calculator!$B$91-1))</f>
        <v>7201.1239704986783</v>
      </c>
      <c r="E194" s="151">
        <f>IF(A194&lt;=Rate_calculator!$B$22, Rate_calculator!$B$8*(1-L194), (Rate_calculator!$B$8*L194*(Rate_calculator!$B$92-1)))</f>
        <v>0</v>
      </c>
      <c r="F194" s="151">
        <f>B194+C194+D194+E194+Rate_calculator!$B$26</f>
        <v>18584.328451075198</v>
      </c>
      <c r="G194" s="1">
        <f>Rate_calculator!$B$26</f>
        <v>50</v>
      </c>
      <c r="H194" s="159"/>
      <c r="I194" s="159">
        <f>EXP(-Rate_calculator!$B$17*A194)</f>
        <v>1.0471177729450439E-3</v>
      </c>
      <c r="J194" s="159">
        <f>EXP(-Rate_calculator!$B$18*A194)</f>
        <v>2.2453034475939979E-2</v>
      </c>
      <c r="K194" s="159">
        <f>EXP(-Rate_calculator!$B$19*A194)</f>
        <v>0.9969864678721202</v>
      </c>
      <c r="L194" s="159">
        <f>EXP(-Rate_calculator!$B$20*A194)</f>
        <v>9.9486540081077393E-2</v>
      </c>
      <c r="M194" s="159">
        <f t="shared" si="0"/>
        <v>2.1405916702994934E-2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">
      <c r="A195" s="160">
        <f>A194+(Rate_calculator!$B$22+Rate_calculator!$B$23)/Rate_calculator!$B$24</f>
        <v>8.4040099999999711</v>
      </c>
      <c r="B195" s="151">
        <f>IF(A195&lt;=Rate_calculator!$B$22, Rate_calculator!$B$5*(1-I195), Rate_calculator!$B$5*I195*(Rate_calculator!$B$89-1))</f>
        <v>630.71006427211125</v>
      </c>
      <c r="C195" s="151">
        <f>IF(A195&lt;=Rate_calculator!$B$22, (Rate_calculator!$B$5+Rate_calculator!$B$6)*(1-J195)+Rate_calculator!$B$5*Rate_calculator!$B$18/Rate_calculator!$B$93*M195, (Rate_calculator!$B$5*Rate_calculator!$B$18*I195*(Rate_calculator!$B$89-1)/Rate_calculator!$B$93)+(Rate_calculator!$B$5*J195*(Rate_calculator!$B$90+Rate_calculator!$B$18/Rate_calculator!$B$93-Rate_calculator!$B$18*Rate_calculator!$B$90/Rate_calculator!$B$93-1))+(Rate_calculator!$B$6*J195*(Rate_calculator!$B$90-1)))</f>
        <v>10480.74287120291</v>
      </c>
      <c r="D195" s="151">
        <f>IF(A195&lt;=Rate_calculator!$B$22, Rate_calculator!$B$7*(1-K195), Rate_calculator!$B$7*K195*(Rate_calculator!$B$91-1))</f>
        <v>7201.0095842685314</v>
      </c>
      <c r="E195" s="151">
        <f>IF(A195&lt;=Rate_calculator!$B$22, Rate_calculator!$B$8*(1-L195), (Rate_calculator!$B$8*L195*(Rate_calculator!$B$92-1)))</f>
        <v>0</v>
      </c>
      <c r="F195" s="151">
        <f>B195+C195+D195+E195+Rate_calculator!$B$26</f>
        <v>18362.462519743553</v>
      </c>
      <c r="G195" s="1">
        <f>Rate_calculator!$B$26</f>
        <v>50</v>
      </c>
      <c r="H195" s="159"/>
      <c r="I195" s="159">
        <f>EXP(-Rate_calculator!$B$17*A195)</f>
        <v>1.0099766091700001E-3</v>
      </c>
      <c r="J195" s="159">
        <f>EXP(-Rate_calculator!$B$18*A195)</f>
        <v>2.2008860302436699E-2</v>
      </c>
      <c r="K195" s="159">
        <f>EXP(-Rate_calculator!$B$19*A195)</f>
        <v>0.99697063124383356</v>
      </c>
      <c r="L195" s="159">
        <f>EXP(-Rate_calculator!$B$20*A195)</f>
        <v>9.8285490426803596E-2</v>
      </c>
      <c r="M195" s="159">
        <f t="shared" si="0"/>
        <v>2.0998883693266697E-2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">
      <c r="A196" s="160">
        <f>A195+(Rate_calculator!$B$22+Rate_calculator!$B$23)/Rate_calculator!$B$24</f>
        <v>8.4480099999999716</v>
      </c>
      <c r="B196" s="151">
        <f>IF(A196&lt;=Rate_calculator!$B$22, Rate_calculator!$B$5*(1-I196), Rate_calculator!$B$5*I196*(Rate_calculator!$B$89-1))</f>
        <v>608.33884071259217</v>
      </c>
      <c r="C196" s="151">
        <f>IF(A196&lt;=Rate_calculator!$B$22, (Rate_calculator!$B$5+Rate_calculator!$B$6)*(1-J196)+Rate_calculator!$B$5*Rate_calculator!$B$18/Rate_calculator!$B$93*M196, (Rate_calculator!$B$5*Rate_calculator!$B$18*I196*(Rate_calculator!$B$89-1)/Rate_calculator!$B$93)+(Rate_calculator!$B$5*J196*(Rate_calculator!$B$90+Rate_calculator!$B$18/Rate_calculator!$B$93-Rate_calculator!$B$18*Rate_calculator!$B$90/Rate_calculator!$B$93-1))+(Rate_calculator!$B$6*J196*(Rate_calculator!$B$90-1)))</f>
        <v>10285.662558375663</v>
      </c>
      <c r="D196" s="151">
        <f>IF(A196&lt;=Rate_calculator!$B$22, Rate_calculator!$B$7*(1-K196), Rate_calculator!$B$7*K196*(Rate_calculator!$B$91-1))</f>
        <v>7200.895199855353</v>
      </c>
      <c r="E196" s="151">
        <f>IF(A196&lt;=Rate_calculator!$B$22, Rate_calculator!$B$8*(1-L196), (Rate_calculator!$B$8*L196*(Rate_calculator!$B$92-1)))</f>
        <v>0</v>
      </c>
      <c r="F196" s="151">
        <f>B196+C196+D196+E196+Rate_calculator!$B$26</f>
        <v>18144.896598943607</v>
      </c>
      <c r="G196" s="1">
        <f>Rate_calculator!$B$26</f>
        <v>50</v>
      </c>
      <c r="H196" s="159"/>
      <c r="I196" s="159">
        <f>EXP(-Rate_calculator!$B$17*A196)</f>
        <v>9.7415283879826386E-4</v>
      </c>
      <c r="J196" s="159">
        <f>EXP(-Rate_calculator!$B$18*A196)</f>
        <v>2.1573472945549173E-2</v>
      </c>
      <c r="K196" s="159">
        <f>EXP(-Rate_calculator!$B$19*A196)</f>
        <v>0.99695479486710381</v>
      </c>
      <c r="L196" s="159">
        <f>EXP(-Rate_calculator!$B$20*A196)</f>
        <v>9.7098940425154753E-2</v>
      </c>
      <c r="M196" s="159">
        <f t="shared" si="0"/>
        <v>2.0599320106750911E-2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">
      <c r="A197" s="160">
        <f>A196+(Rate_calculator!$B$22+Rate_calculator!$B$23)/Rate_calculator!$B$24</f>
        <v>8.4920099999999721</v>
      </c>
      <c r="B197" s="151">
        <f>IF(A197&lt;=Rate_calculator!$B$22, Rate_calculator!$B$5*(1-I197), Rate_calculator!$B$5*I197*(Rate_calculator!$B$89-1))</f>
        <v>586.76112223869097</v>
      </c>
      <c r="C197" s="151">
        <f>IF(A197&lt;=Rate_calculator!$B$22, (Rate_calculator!$B$5+Rate_calculator!$B$6)*(1-J197)+Rate_calculator!$B$5*Rate_calculator!$B$18/Rate_calculator!$B$93*M197, (Rate_calculator!$B$5*Rate_calculator!$B$18*I197*(Rate_calculator!$B$89-1)/Rate_calculator!$B$93)+(Rate_calculator!$B$5*J197*(Rate_calculator!$B$90+Rate_calculator!$B$18/Rate_calculator!$B$93-Rate_calculator!$B$18*Rate_calculator!$B$90/Rate_calculator!$B$93-1))+(Rate_calculator!$B$6*J197*(Rate_calculator!$B$90-1)))</f>
        <v>10094.006762257952</v>
      </c>
      <c r="D197" s="151">
        <f>IF(A197&lt;=Rate_calculator!$B$22, Rate_calculator!$B$7*(1-K197), Rate_calculator!$B$7*K197*(Rate_calculator!$B$91-1))</f>
        <v>7200.780817259114</v>
      </c>
      <c r="E197" s="151">
        <f>IF(A197&lt;=Rate_calculator!$B$22, Rate_calculator!$B$8*(1-L197), (Rate_calculator!$B$8*L197*(Rate_calculator!$B$92-1)))</f>
        <v>0</v>
      </c>
      <c r="F197" s="151">
        <f>B197+C197+D197+E197+Rate_calculator!$B$26</f>
        <v>17931.548701755757</v>
      </c>
      <c r="G197" s="1">
        <f>Rate_calculator!$B$26</f>
        <v>50</v>
      </c>
      <c r="H197" s="159"/>
      <c r="I197" s="159">
        <f>EXP(-Rate_calculator!$B$17*A197)</f>
        <v>9.3959973401620128E-4</v>
      </c>
      <c r="J197" s="159">
        <f>EXP(-Rate_calculator!$B$18*A197)</f>
        <v>2.1146698581244298E-2</v>
      </c>
      <c r="K197" s="159">
        <f>EXP(-Rate_calculator!$B$19*A197)</f>
        <v>0.99693895874192695</v>
      </c>
      <c r="L197" s="159">
        <f>EXP(-Rate_calculator!$B$20*A197)</f>
        <v>9.5926715029307844E-2</v>
      </c>
      <c r="M197" s="159">
        <f t="shared" si="0"/>
        <v>2.0207098847228096E-2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">
      <c r="A198" s="160">
        <f>A197+(Rate_calculator!$B$22+Rate_calculator!$B$23)/Rate_calculator!$B$24</f>
        <v>8.5360099999999726</v>
      </c>
      <c r="B198" s="151">
        <f>IF(A198&lt;=Rate_calculator!$B$22, Rate_calculator!$B$5*(1-I198), Rate_calculator!$B$5*I198*(Rate_calculator!$B$89-1))</f>
        <v>565.94876330355135</v>
      </c>
      <c r="C198" s="151">
        <f>IF(A198&lt;=Rate_calculator!$B$22, (Rate_calculator!$B$5+Rate_calculator!$B$6)*(1-J198)+Rate_calculator!$B$5*Rate_calculator!$B$18/Rate_calculator!$B$93*M198, (Rate_calculator!$B$5*Rate_calculator!$B$18*I198*(Rate_calculator!$B$89-1)/Rate_calculator!$B$93)+(Rate_calculator!$B$5*J198*(Rate_calculator!$B$90+Rate_calculator!$B$18/Rate_calculator!$B$93-Rate_calculator!$B$18*Rate_calculator!$B$90/Rate_calculator!$B$93-1))+(Rate_calculator!$B$6*J198*(Rate_calculator!$B$90-1)))</f>
        <v>9905.7231542162153</v>
      </c>
      <c r="D198" s="151">
        <f>IF(A198&lt;=Rate_calculator!$B$22, Rate_calculator!$B$7*(1-K198), Rate_calculator!$B$7*K198*(Rate_calculator!$B$91-1))</f>
        <v>7200.6664364797834</v>
      </c>
      <c r="E198" s="151">
        <f>IF(A198&lt;=Rate_calculator!$B$22, Rate_calculator!$B$8*(1-L198), (Rate_calculator!$B$8*L198*(Rate_calculator!$B$92-1)))</f>
        <v>0</v>
      </c>
      <c r="F198" s="151">
        <f>B198+C198+D198+E198+Rate_calculator!$B$26</f>
        <v>17722.338353999548</v>
      </c>
      <c r="G198" s="1">
        <f>Rate_calculator!$B$26</f>
        <v>50</v>
      </c>
      <c r="H198" s="159"/>
      <c r="I198" s="159">
        <f>EXP(-Rate_calculator!$B$17*A198)</f>
        <v>9.0627222444110054E-4</v>
      </c>
      <c r="J198" s="159">
        <f>EXP(-Rate_calculator!$B$18*A198)</f>
        <v>2.0728366824139827E-2</v>
      </c>
      <c r="K198" s="159">
        <f>EXP(-Rate_calculator!$B$19*A198)</f>
        <v>0.99692312286829887</v>
      </c>
      <c r="L198" s="159">
        <f>EXP(-Rate_calculator!$B$20*A198)</f>
        <v>9.4768641305689807E-2</v>
      </c>
      <c r="M198" s="159">
        <f t="shared" si="0"/>
        <v>1.9822094599698727E-2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">
      <c r="A199" s="160">
        <f>A198+(Rate_calculator!$B$22+Rate_calculator!$B$23)/Rate_calculator!$B$24</f>
        <v>8.580009999999973</v>
      </c>
      <c r="B199" s="151">
        <f>IF(A199&lt;=Rate_calculator!$B$22, Rate_calculator!$B$5*(1-I199), Rate_calculator!$B$5*I199*(Rate_calculator!$B$89-1))</f>
        <v>545.87461668008086</v>
      </c>
      <c r="C199" s="151">
        <f>IF(A199&lt;=Rate_calculator!$B$22, (Rate_calculator!$B$5+Rate_calculator!$B$6)*(1-J199)+Rate_calculator!$B$5*Rate_calculator!$B$18/Rate_calculator!$B$93*M199, (Rate_calculator!$B$5*Rate_calculator!$B$18*I199*(Rate_calculator!$B$89-1)/Rate_calculator!$B$93)+(Rate_calculator!$B$5*J199*(Rate_calculator!$B$90+Rate_calculator!$B$18/Rate_calculator!$B$93-Rate_calculator!$B$18*Rate_calculator!$B$90/Rate_calculator!$B$93-1))+(Rate_calculator!$B$6*J199*(Rate_calculator!$B$90-1)))</f>
        <v>9720.7598939824547</v>
      </c>
      <c r="D199" s="151">
        <f>IF(A199&lt;=Rate_calculator!$B$22, Rate_calculator!$B$7*(1-K199), Rate_calculator!$B$7*K199*(Rate_calculator!$B$91-1))</f>
        <v>7200.5520575173341</v>
      </c>
      <c r="E199" s="151">
        <f>IF(A199&lt;=Rate_calculator!$B$22, Rate_calculator!$B$8*(1-L199), (Rate_calculator!$B$8*L199*(Rate_calculator!$B$92-1)))</f>
        <v>0</v>
      </c>
      <c r="F199" s="151">
        <f>B199+C199+D199+E199+Rate_calculator!$B$26</f>
        <v>17517.18656817987</v>
      </c>
      <c r="G199" s="1">
        <f>Rate_calculator!$B$26</f>
        <v>50</v>
      </c>
      <c r="H199" s="159"/>
      <c r="I199" s="159">
        <f>EXP(-Rate_calculator!$B$17*A199)</f>
        <v>8.7412683833226724E-4</v>
      </c>
      <c r="J199" s="159">
        <f>EXP(-Rate_calculator!$B$18*A199)</f>
        <v>2.031831065947972E-2</v>
      </c>
      <c r="K199" s="159">
        <f>EXP(-Rate_calculator!$B$19*A199)</f>
        <v>0.99690728724621569</v>
      </c>
      <c r="L199" s="159">
        <f>EXP(-Rate_calculator!$B$20*A199)</f>
        <v>9.3624548408465361E-2</v>
      </c>
      <c r="M199" s="159">
        <f t="shared" si="0"/>
        <v>1.9444183821147452E-2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">
      <c r="A200" s="160">
        <f>A199+(Rate_calculator!$B$22+Rate_calculator!$B$23)/Rate_calculator!$B$24</f>
        <v>8.6240099999999735</v>
      </c>
      <c r="B200" s="151">
        <f>IF(A200&lt;=Rate_calculator!$B$22, Rate_calculator!$B$5*(1-I200), Rate_calculator!$B$5*I200*(Rate_calculator!$B$89-1))</f>
        <v>526.51249805064356</v>
      </c>
      <c r="C200" s="151">
        <f>IF(A200&lt;=Rate_calculator!$B$22, (Rate_calculator!$B$5+Rate_calculator!$B$6)*(1-J200)+Rate_calculator!$B$5*Rate_calculator!$B$18/Rate_calculator!$B$93*M200, (Rate_calculator!$B$5*Rate_calculator!$B$18*I200*(Rate_calculator!$B$89-1)/Rate_calculator!$B$93)+(Rate_calculator!$B$5*J200*(Rate_calculator!$B$90+Rate_calculator!$B$18/Rate_calculator!$B$93-Rate_calculator!$B$18*Rate_calculator!$B$90/Rate_calculator!$B$93-1))+(Rate_calculator!$B$6*J200*(Rate_calculator!$B$90-1)))</f>
        <v>9539.0656393888403</v>
      </c>
      <c r="D200" s="151">
        <f>IF(A200&lt;=Rate_calculator!$B$22, Rate_calculator!$B$7*(1-K200), Rate_calculator!$B$7*K200*(Rate_calculator!$B$91-1))</f>
        <v>7200.4376803717378</v>
      </c>
      <c r="E200" s="151">
        <f>IF(A200&lt;=Rate_calculator!$B$22, Rate_calculator!$B$8*(1-L200), (Rate_calculator!$B$8*L200*(Rate_calculator!$B$92-1)))</f>
        <v>0</v>
      </c>
      <c r="F200" s="151">
        <f>B200+C200+D200+E200+Rate_calculator!$B$26</f>
        <v>17316.015817811221</v>
      </c>
      <c r="G200" s="1">
        <f>Rate_calculator!$B$26</f>
        <v>50</v>
      </c>
      <c r="H200" s="159"/>
      <c r="I200" s="159">
        <f>EXP(-Rate_calculator!$B$17*A200)</f>
        <v>8.4312164588734454E-4</v>
      </c>
      <c r="J200" s="159">
        <f>EXP(-Rate_calculator!$B$18*A200)</f>
        <v>1.9916366376455164E-2</v>
      </c>
      <c r="K200" s="159">
        <f>EXP(-Rate_calculator!$B$19*A200)</f>
        <v>0.99689145187567341</v>
      </c>
      <c r="L200" s="159">
        <f>EXP(-Rate_calculator!$B$20*A200)</f>
        <v>9.249426755433289E-2</v>
      </c>
      <c r="M200" s="159">
        <f t="shared" si="0"/>
        <v>1.9073244730567818E-2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">
      <c r="A201" s="160">
        <f>A200+(Rate_calculator!$B$22+Rate_calculator!$B$23)/Rate_calculator!$B$24</f>
        <v>8.668009999999974</v>
      </c>
      <c r="B201" s="151">
        <f>IF(A201&lt;=Rate_calculator!$B$22, Rate_calculator!$B$5*(1-I201), Rate_calculator!$B$5*I201*(Rate_calculator!$B$89-1))</f>
        <v>507.83715185275884</v>
      </c>
      <c r="C201" s="151">
        <f>IF(A201&lt;=Rate_calculator!$B$22, (Rate_calculator!$B$5+Rate_calculator!$B$6)*(1-J201)+Rate_calculator!$B$5*Rate_calculator!$B$18/Rate_calculator!$B$93*M201, (Rate_calculator!$B$5*Rate_calculator!$B$18*I201*(Rate_calculator!$B$89-1)/Rate_calculator!$B$93)+(Rate_calculator!$B$5*J201*(Rate_calculator!$B$90+Rate_calculator!$B$18/Rate_calculator!$B$93-Rate_calculator!$B$18*Rate_calculator!$B$90/Rate_calculator!$B$93-1))+(Rate_calculator!$B$6*J201*(Rate_calculator!$B$90-1)))</f>
        <v>9360.5895552217462</v>
      </c>
      <c r="D201" s="151">
        <f>IF(A201&lt;=Rate_calculator!$B$22, Rate_calculator!$B$7*(1-K201), Rate_calculator!$B$7*K201*(Rate_calculator!$B$91-1))</f>
        <v>7200.3233050429653</v>
      </c>
      <c r="E201" s="151">
        <f>IF(A201&lt;=Rate_calculator!$B$22, Rate_calculator!$B$8*(1-L201), (Rate_calculator!$B$8*L201*(Rate_calculator!$B$92-1)))</f>
        <v>0</v>
      </c>
      <c r="F201" s="151">
        <f>B201+C201+D201+E201+Rate_calculator!$B$26</f>
        <v>17118.750012117471</v>
      </c>
      <c r="G201" s="1">
        <f>Rate_calculator!$B$26</f>
        <v>50</v>
      </c>
      <c r="H201" s="159"/>
      <c r="I201" s="159">
        <f>EXP(-Rate_calculator!$B$17*A201)</f>
        <v>8.1321620454991581E-4</v>
      </c>
      <c r="J201" s="159">
        <f>EXP(-Rate_calculator!$B$18*A201)</f>
        <v>1.9522373502844696E-2</v>
      </c>
      <c r="K201" s="159">
        <f>EXP(-Rate_calculator!$B$19*A201)</f>
        <v>0.99687561675666814</v>
      </c>
      <c r="L201" s="159">
        <f>EXP(-Rate_calculator!$B$20*A201)</f>
        <v>9.1377631997624387E-2</v>
      </c>
      <c r="M201" s="159">
        <f t="shared" si="0"/>
        <v>1.8709157298294778E-2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">
      <c r="A202" s="160">
        <f>A201+(Rate_calculator!$B$22+Rate_calculator!$B$23)/Rate_calculator!$B$24</f>
        <v>8.7120099999999745</v>
      </c>
      <c r="B202" s="151">
        <f>IF(A202&lt;=Rate_calculator!$B$22, Rate_calculator!$B$5*(1-I202), Rate_calculator!$B$5*I202*(Rate_calculator!$B$89-1))</f>
        <v>489.8242183362488</v>
      </c>
      <c r="C202" s="151">
        <f>IF(A202&lt;=Rate_calculator!$B$22, (Rate_calculator!$B$5+Rate_calculator!$B$6)*(1-J202)+Rate_calculator!$B$5*Rate_calculator!$B$18/Rate_calculator!$B$93*M202, (Rate_calculator!$B$5*Rate_calculator!$B$18*I202*(Rate_calculator!$B$89-1)/Rate_calculator!$B$93)+(Rate_calculator!$B$5*J202*(Rate_calculator!$B$90+Rate_calculator!$B$18/Rate_calculator!$B$93-Rate_calculator!$B$18*Rate_calculator!$B$90/Rate_calculator!$B$93-1))+(Rate_calculator!$B$6*J202*(Rate_calculator!$B$90-1)))</f>
        <v>9185.2813212370747</v>
      </c>
      <c r="D202" s="151">
        <f>IF(A202&lt;=Rate_calculator!$B$22, Rate_calculator!$B$7*(1-K202), Rate_calculator!$B$7*K202*(Rate_calculator!$B$91-1))</f>
        <v>7200.2089315309868</v>
      </c>
      <c r="E202" s="151">
        <f>IF(A202&lt;=Rate_calculator!$B$22, Rate_calculator!$B$8*(1-L202), (Rate_calculator!$B$8*L202*(Rate_calculator!$B$92-1)))</f>
        <v>0</v>
      </c>
      <c r="F202" s="151">
        <f>B202+C202+D202+E202+Rate_calculator!$B$26</f>
        <v>16925.31447110431</v>
      </c>
      <c r="G202" s="1">
        <f>Rate_calculator!$B$26</f>
        <v>50</v>
      </c>
      <c r="H202" s="159"/>
      <c r="I202" s="159">
        <f>EXP(-Rate_calculator!$B$17*A202)</f>
        <v>7.8437150625703994E-4</v>
      </c>
      <c r="J202" s="159">
        <f>EXP(-Rate_calculator!$B$18*A202)</f>
        <v>1.9136174740947261E-2</v>
      </c>
      <c r="K202" s="159">
        <f>EXP(-Rate_calculator!$B$19*A202)</f>
        <v>0.99685978188919566</v>
      </c>
      <c r="L202" s="159">
        <f>EXP(-Rate_calculator!$B$20*A202)</f>
        <v>9.0274477005706275E-2</v>
      </c>
      <c r="M202" s="159">
        <f t="shared" si="0"/>
        <v>1.8351803234690222E-2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">
      <c r="A203" s="160">
        <f>A202+(Rate_calculator!$B$22+Rate_calculator!$B$23)/Rate_calculator!$B$24</f>
        <v>8.756009999999975</v>
      </c>
      <c r="B203" s="151">
        <f>IF(A203&lt;=Rate_calculator!$B$22, Rate_calculator!$B$5*(1-I203), Rate_calculator!$B$5*I203*(Rate_calculator!$B$89-1))</f>
        <v>472.45020178886256</v>
      </c>
      <c r="C203" s="151">
        <f>IF(A203&lt;=Rate_calculator!$B$22, (Rate_calculator!$B$5+Rate_calculator!$B$6)*(1-J203)+Rate_calculator!$B$5*Rate_calculator!$B$18/Rate_calculator!$B$93*M203, (Rate_calculator!$B$5*Rate_calculator!$B$18*I203*(Rate_calculator!$B$89-1)/Rate_calculator!$B$93)+(Rate_calculator!$B$5*J203*(Rate_calculator!$B$90+Rate_calculator!$B$18/Rate_calculator!$B$93-Rate_calculator!$B$18*Rate_calculator!$B$90/Rate_calculator!$B$93-1))+(Rate_calculator!$B$6*J203*(Rate_calculator!$B$90-1)))</f>
        <v>9013.0911393770075</v>
      </c>
      <c r="D203" s="151">
        <f>IF(A203&lt;=Rate_calculator!$B$22, Rate_calculator!$B$7*(1-K203), Rate_calculator!$B$7*K203*(Rate_calculator!$B$91-1))</f>
        <v>7200.0945598357739</v>
      </c>
      <c r="E203" s="151">
        <f>IF(A203&lt;=Rate_calculator!$B$22, Rate_calculator!$B$8*(1-L203), (Rate_calculator!$B$8*L203*(Rate_calculator!$B$92-1)))</f>
        <v>0</v>
      </c>
      <c r="F203" s="151">
        <f>B203+C203+D203+E203+Rate_calculator!$B$26</f>
        <v>16735.635901001646</v>
      </c>
      <c r="G203" s="1">
        <f>Rate_calculator!$B$26</f>
        <v>50</v>
      </c>
      <c r="H203" s="159"/>
      <c r="I203" s="159">
        <f>EXP(-Rate_calculator!$B$17*A203)</f>
        <v>7.5654992655790573E-4</v>
      </c>
      <c r="J203" s="159">
        <f>EXP(-Rate_calculator!$B$18*A203)</f>
        <v>1.8757615904782692E-2</v>
      </c>
      <c r="K203" s="159">
        <f>EXP(-Rate_calculator!$B$19*A203)</f>
        <v>0.9968439472732521</v>
      </c>
      <c r="L203" s="159">
        <f>EXP(-Rate_calculator!$B$20*A203)</f>
        <v>8.9184639834677046E-2</v>
      </c>
      <c r="M203" s="159">
        <f t="shared" si="0"/>
        <v>1.8001065978224786E-2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">
      <c r="A204" s="160">
        <f>A203+(Rate_calculator!$B$22+Rate_calculator!$B$23)/Rate_calculator!$B$24</f>
        <v>8.8000099999999755</v>
      </c>
      <c r="B204" s="151">
        <f>IF(A204&lt;=Rate_calculator!$B$22, Rate_calculator!$B$5*(1-I204), Rate_calculator!$B$5*I204*(Rate_calculator!$B$89-1))</f>
        <v>455.69243988893732</v>
      </c>
      <c r="C204" s="151">
        <f>IF(A204&lt;=Rate_calculator!$B$22, (Rate_calculator!$B$5+Rate_calculator!$B$6)*(1-J204)+Rate_calculator!$B$5*Rate_calculator!$B$18/Rate_calculator!$B$93*M204, (Rate_calculator!$B$5*Rate_calculator!$B$18*I204*(Rate_calculator!$B$89-1)/Rate_calculator!$B$93)+(Rate_calculator!$B$5*J204*(Rate_calculator!$B$90+Rate_calculator!$B$18/Rate_calculator!$B$93-Rate_calculator!$B$18*Rate_calculator!$B$90/Rate_calculator!$B$93-1))+(Rate_calculator!$B$6*J204*(Rate_calculator!$B$90-1)))</f>
        <v>8843.9697402266847</v>
      </c>
      <c r="D204" s="151">
        <f>IF(A204&lt;=Rate_calculator!$B$22, Rate_calculator!$B$7*(1-K204), Rate_calculator!$B$7*K204*(Rate_calculator!$B$91-1))</f>
        <v>7199.9801899572967</v>
      </c>
      <c r="E204" s="151">
        <f>IF(A204&lt;=Rate_calculator!$B$22, Rate_calculator!$B$8*(1-L204), (Rate_calculator!$B$8*L204*(Rate_calculator!$B$92-1)))</f>
        <v>0</v>
      </c>
      <c r="F204" s="151">
        <f>B204+C204+D204+E204+Rate_calculator!$B$26</f>
        <v>16549.642370072917</v>
      </c>
      <c r="G204" s="1">
        <f>Rate_calculator!$B$26</f>
        <v>50</v>
      </c>
      <c r="H204" s="159"/>
      <c r="I204" s="159">
        <f>EXP(-Rate_calculator!$B$17*A204)</f>
        <v>7.2971517553724861E-4</v>
      </c>
      <c r="J204" s="159">
        <f>EXP(-Rate_calculator!$B$18*A204)</f>
        <v>1.8386545858534518E-2</v>
      </c>
      <c r="K204" s="159">
        <f>EXP(-Rate_calculator!$B$19*A204)</f>
        <v>0.99682811290883333</v>
      </c>
      <c r="L204" s="159">
        <f>EXP(-Rate_calculator!$B$20*A204)</f>
        <v>8.8107959705358257E-2</v>
      </c>
      <c r="M204" s="159">
        <f t="shared" si="0"/>
        <v>1.7656830682997268E-2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">
      <c r="A205" s="160">
        <f>A204+(Rate_calculator!$B$22+Rate_calculator!$B$23)/Rate_calculator!$B$24</f>
        <v>8.8440099999999759</v>
      </c>
      <c r="B205" s="151">
        <f>IF(A205&lt;=Rate_calculator!$B$22, Rate_calculator!$B$5*(1-I205), Rate_calculator!$B$5*I205*(Rate_calculator!$B$89-1))</f>
        <v>439.52907414511799</v>
      </c>
      <c r="C205" s="151">
        <f>IF(A205&lt;=Rate_calculator!$B$22, (Rate_calculator!$B$5+Rate_calculator!$B$6)*(1-J205)+Rate_calculator!$B$5*Rate_calculator!$B$18/Rate_calculator!$B$93*M205, (Rate_calculator!$B$5*Rate_calculator!$B$18*I205*(Rate_calculator!$B$89-1)/Rate_calculator!$B$93)+(Rate_calculator!$B$5*J205*(Rate_calculator!$B$90+Rate_calculator!$B$18/Rate_calculator!$B$93-Rate_calculator!$B$18*Rate_calculator!$B$90/Rate_calculator!$B$93-1))+(Rate_calculator!$B$6*J205*(Rate_calculator!$B$90-1)))</f>
        <v>8677.86838874768</v>
      </c>
      <c r="D205" s="151">
        <f>IF(A205&lt;=Rate_calculator!$B$22, Rate_calculator!$B$7*(1-K205), Rate_calculator!$B$7*K205*(Rate_calculator!$B$91-1))</f>
        <v>7199.8658218955288</v>
      </c>
      <c r="E205" s="151">
        <f>IF(A205&lt;=Rate_calculator!$B$22, Rate_calculator!$B$8*(1-L205), (Rate_calculator!$B$8*L205*(Rate_calculator!$B$92-1)))</f>
        <v>0</v>
      </c>
      <c r="F205" s="151">
        <f>B205+C205+D205+E205+Rate_calculator!$B$26</f>
        <v>16367.263284788325</v>
      </c>
      <c r="G205" s="1">
        <f>Rate_calculator!$B$26</f>
        <v>50</v>
      </c>
      <c r="H205" s="159"/>
      <c r="I205" s="159">
        <f>EXP(-Rate_calculator!$B$17*A205)</f>
        <v>7.0383225047950903E-4</v>
      </c>
      <c r="J205" s="159">
        <f>EXP(-Rate_calculator!$B$18*A205)</f>
        <v>1.8022816456210476E-2</v>
      </c>
      <c r="K205" s="159">
        <f>EXP(-Rate_calculator!$B$19*A205)</f>
        <v>0.99681227879593559</v>
      </c>
      <c r="L205" s="159">
        <f>EXP(-Rate_calculator!$B$20*A205)</f>
        <v>8.7044277779575671E-2</v>
      </c>
      <c r="M205" s="159">
        <f t="shared" si="0"/>
        <v>1.7318984205730966E-2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">
      <c r="A206" s="160">
        <f>A205+(Rate_calculator!$B$22+Rate_calculator!$B$23)/Rate_calculator!$B$24</f>
        <v>8.8880099999999764</v>
      </c>
      <c r="B206" s="151">
        <f>IF(A206&lt;=Rate_calculator!$B$22, Rate_calculator!$B$5*(1-I206), Rate_calculator!$B$5*I206*(Rate_calculator!$B$89-1))</f>
        <v>423.93902138457298</v>
      </c>
      <c r="C206" s="151">
        <f>IF(A206&lt;=Rate_calculator!$B$22, (Rate_calculator!$B$5+Rate_calculator!$B$6)*(1-J206)+Rate_calculator!$B$5*Rate_calculator!$B$18/Rate_calculator!$B$93*M206, (Rate_calculator!$B$5*Rate_calculator!$B$18*I206*(Rate_calculator!$B$89-1)/Rate_calculator!$B$93)+(Rate_calculator!$B$5*J206*(Rate_calculator!$B$90+Rate_calculator!$B$18/Rate_calculator!$B$93-Rate_calculator!$B$18*Rate_calculator!$B$90/Rate_calculator!$B$93-1))+(Rate_calculator!$B$6*J206*(Rate_calculator!$B$90-1)))</f>
        <v>8514.7388893238221</v>
      </c>
      <c r="D206" s="151">
        <f>IF(A206&lt;=Rate_calculator!$B$22, Rate_calculator!$B$7*(1-K206), Rate_calculator!$B$7*K206*(Rate_calculator!$B$91-1))</f>
        <v>7199.7514556504402</v>
      </c>
      <c r="E206" s="151">
        <f>IF(A206&lt;=Rate_calculator!$B$22, Rate_calculator!$B$8*(1-L206), (Rate_calculator!$B$8*L206*(Rate_calculator!$B$92-1)))</f>
        <v>0</v>
      </c>
      <c r="F206" s="151">
        <f>B206+C206+D206+E206+Rate_calculator!$B$26</f>
        <v>16188.429366358836</v>
      </c>
      <c r="G206" s="1">
        <f>Rate_calculator!$B$26</f>
        <v>50</v>
      </c>
      <c r="H206" s="159"/>
      <c r="I206" s="159">
        <f>EXP(-Rate_calculator!$B$17*A206)</f>
        <v>6.7886739021198142E-4</v>
      </c>
      <c r="J206" s="159">
        <f>EXP(-Rate_calculator!$B$18*A206)</f>
        <v>1.7666282482496739E-2</v>
      </c>
      <c r="K206" s="159">
        <f>EXP(-Rate_calculator!$B$19*A206)</f>
        <v>0.99679644493455477</v>
      </c>
      <c r="L206" s="159">
        <f>EXP(-Rate_calculator!$B$20*A206)</f>
        <v>8.5993437136726206E-2</v>
      </c>
      <c r="M206" s="159">
        <f t="shared" si="0"/>
        <v>1.6987415092284758E-2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">
      <c r="A207" s="160">
        <f>A206+(Rate_calculator!$B$22+Rate_calculator!$B$23)/Rate_calculator!$B$24</f>
        <v>8.9320099999999769</v>
      </c>
      <c r="B207" s="151">
        <f>IF(A207&lt;=Rate_calculator!$B$22, Rate_calculator!$B$5*(1-I207), Rate_calculator!$B$5*I207*(Rate_calculator!$B$89-1))</f>
        <v>408.90194625252627</v>
      </c>
      <c r="C207" s="151">
        <f>IF(A207&lt;=Rate_calculator!$B$22, (Rate_calculator!$B$5+Rate_calculator!$B$6)*(1-J207)+Rate_calculator!$B$5*Rate_calculator!$B$18/Rate_calculator!$B$93*M207, (Rate_calculator!$B$5*Rate_calculator!$B$18*I207*(Rate_calculator!$B$89-1)/Rate_calculator!$B$93)+(Rate_calculator!$B$5*J207*(Rate_calculator!$B$90+Rate_calculator!$B$18/Rate_calculator!$B$93-Rate_calculator!$B$18*Rate_calculator!$B$90/Rate_calculator!$B$93-1))+(Rate_calculator!$B$6*J207*(Rate_calculator!$B$90-1)))</f>
        <v>8354.5335901531816</v>
      </c>
      <c r="D207" s="151">
        <f>IF(A207&lt;=Rate_calculator!$B$22, Rate_calculator!$B$7*(1-K207), Rate_calculator!$B$7*K207*(Rate_calculator!$B$91-1))</f>
        <v>7199.6370912220018</v>
      </c>
      <c r="E207" s="151">
        <f>IF(A207&lt;=Rate_calculator!$B$22, Rate_calculator!$B$8*(1-L207), (Rate_calculator!$B$8*L207*(Rate_calculator!$B$92-1)))</f>
        <v>0</v>
      </c>
      <c r="F207" s="151">
        <f>B207+C207+D207+E207+Rate_calculator!$B$26</f>
        <v>16013.072627627709</v>
      </c>
      <c r="G207" s="1">
        <f>Rate_calculator!$B$26</f>
        <v>50</v>
      </c>
      <c r="H207" s="159"/>
      <c r="I207" s="159">
        <f>EXP(-Rate_calculator!$B$17*A207)</f>
        <v>6.5478803106741753E-4</v>
      </c>
      <c r="J207" s="159">
        <f>EXP(-Rate_calculator!$B$18*A207)</f>
        <v>1.7316801594782109E-2</v>
      </c>
      <c r="K207" s="159">
        <f>EXP(-Rate_calculator!$B$19*A207)</f>
        <v>0.99678061132468687</v>
      </c>
      <c r="L207" s="159">
        <f>EXP(-Rate_calculator!$B$20*A207)</f>
        <v>8.4955282750628289E-2</v>
      </c>
      <c r="M207" s="159">
        <f t="shared" si="0"/>
        <v>1.6662013563714693E-2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">
      <c r="A208" s="160">
        <f>A207+(Rate_calculator!$B$22+Rate_calculator!$B$23)/Rate_calculator!$B$24</f>
        <v>8.9760099999999774</v>
      </c>
      <c r="B208" s="151">
        <f>IF(A208&lt;=Rate_calculator!$B$22, Rate_calculator!$B$5*(1-I208), Rate_calculator!$B$5*I208*(Rate_calculator!$B$89-1))</f>
        <v>394.39823468722142</v>
      </c>
      <c r="C208" s="151">
        <f>IF(A208&lt;=Rate_calculator!$B$22, (Rate_calculator!$B$5+Rate_calculator!$B$6)*(1-J208)+Rate_calculator!$B$5*Rate_calculator!$B$18/Rate_calculator!$B$93*M208, (Rate_calculator!$B$5*Rate_calculator!$B$18*I208*(Rate_calculator!$B$89-1)/Rate_calculator!$B$93)+(Rate_calculator!$B$5*J208*(Rate_calculator!$B$90+Rate_calculator!$B$18/Rate_calculator!$B$93-Rate_calculator!$B$18*Rate_calculator!$B$90/Rate_calculator!$B$93-1))+(Rate_calculator!$B$6*J208*(Rate_calculator!$B$90-1)))</f>
        <v>8197.205387018992</v>
      </c>
      <c r="D208" s="151">
        <f>IF(A208&lt;=Rate_calculator!$B$22, Rate_calculator!$B$7*(1-K208), Rate_calculator!$B$7*K208*(Rate_calculator!$B$91-1))</f>
        <v>7199.5227286101845</v>
      </c>
      <c r="E208" s="151">
        <f>IF(A208&lt;=Rate_calculator!$B$22, Rate_calculator!$B$8*(1-L208), (Rate_calculator!$B$8*L208*(Rate_calculator!$B$92-1)))</f>
        <v>0</v>
      </c>
      <c r="F208" s="151">
        <f>B208+C208+D208+E208+Rate_calculator!$B$26</f>
        <v>15841.126350316397</v>
      </c>
      <c r="G208" s="1">
        <f>Rate_calculator!$B$26</f>
        <v>50</v>
      </c>
      <c r="H208" s="159"/>
      <c r="I208" s="159">
        <f>EXP(-Rate_calculator!$B$17*A208)</f>
        <v>6.3156276440862137E-4</v>
      </c>
      <c r="J208" s="159">
        <f>EXP(-Rate_calculator!$B$18*A208)</f>
        <v>1.6974234266329258E-2</v>
      </c>
      <c r="K208" s="159">
        <f>EXP(-Rate_calculator!$B$19*A208)</f>
        <v>0.9967647779663279</v>
      </c>
      <c r="L208" s="159">
        <f>EXP(-Rate_calculator!$B$20*A208)</f>
        <v>8.3929661466651373E-2</v>
      </c>
      <c r="M208" s="159">
        <f t="shared" si="0"/>
        <v>1.6342671501920637E-2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">
      <c r="A209" s="160">
        <f>A208+(Rate_calculator!$B$22+Rate_calculator!$B$23)/Rate_calculator!$B$24</f>
        <v>9.0200099999999779</v>
      </c>
      <c r="B209" s="151">
        <f>IF(A209&lt;=Rate_calculator!$B$22, Rate_calculator!$B$5*(1-I209), Rate_calculator!$B$5*I209*(Rate_calculator!$B$89-1))</f>
        <v>380.40896833573203</v>
      </c>
      <c r="C209" s="151">
        <f>IF(A209&lt;=Rate_calculator!$B$22, (Rate_calculator!$B$5+Rate_calculator!$B$6)*(1-J209)+Rate_calculator!$B$5*Rate_calculator!$B$18/Rate_calculator!$B$93*M209, (Rate_calculator!$B$5*Rate_calculator!$B$18*I209*(Rate_calculator!$B$89-1)/Rate_calculator!$B$93)+(Rate_calculator!$B$5*J209*(Rate_calculator!$B$90+Rate_calculator!$B$18/Rate_calculator!$B$93-Rate_calculator!$B$18*Rate_calculator!$B$90/Rate_calculator!$B$93-1))+(Rate_calculator!$B$6*J209*(Rate_calculator!$B$90-1)))</f>
        <v>8042.7077264705194</v>
      </c>
      <c r="D209" s="151">
        <f>IF(A209&lt;=Rate_calculator!$B$22, Rate_calculator!$B$7*(1-K209), Rate_calculator!$B$7*K209*(Rate_calculator!$B$91-1))</f>
        <v>7199.4083678149591</v>
      </c>
      <c r="E209" s="151">
        <f>IF(A209&lt;=Rate_calculator!$B$22, Rate_calculator!$B$8*(1-L209), (Rate_calculator!$B$8*L209*(Rate_calculator!$B$92-1)))</f>
        <v>0</v>
      </c>
      <c r="F209" s="151">
        <f>B209+C209+D209+E209+Rate_calculator!$B$26</f>
        <v>15672.525062621211</v>
      </c>
      <c r="G209" s="1">
        <f>Rate_calculator!$B$26</f>
        <v>50</v>
      </c>
      <c r="H209" s="159"/>
      <c r="I209" s="159">
        <f>EXP(-Rate_calculator!$B$17*A209)</f>
        <v>6.0916129565965029E-4</v>
      </c>
      <c r="J209" s="159">
        <f>EXP(-Rate_calculator!$B$18*A209)</f>
        <v>1.6638443730569955E-2</v>
      </c>
      <c r="K209" s="159">
        <f>EXP(-Rate_calculator!$B$19*A209)</f>
        <v>0.99674894485947374</v>
      </c>
      <c r="L209" s="159">
        <f>EXP(-Rate_calculator!$B$20*A209)</f>
        <v>8.2916421979121857E-2</v>
      </c>
      <c r="M209" s="159">
        <f t="shared" si="0"/>
        <v>1.6029282434910305E-2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">
      <c r="A210" s="160">
        <f>A209+(Rate_calculator!$B$22+Rate_calculator!$B$23)/Rate_calculator!$B$24</f>
        <v>9.0640099999999784</v>
      </c>
      <c r="B210" s="151">
        <f>IF(A210&lt;=Rate_calculator!$B$22, Rate_calculator!$B$5*(1-I210), Rate_calculator!$B$5*I210*(Rate_calculator!$B$89-1))</f>
        <v>366.91589987723842</v>
      </c>
      <c r="C210" s="151">
        <f>IF(A210&lt;=Rate_calculator!$B$22, (Rate_calculator!$B$5+Rate_calculator!$B$6)*(1-J210)+Rate_calculator!$B$5*Rate_calculator!$B$18/Rate_calculator!$B$93*M210, (Rate_calculator!$B$5*Rate_calculator!$B$18*I210*(Rate_calculator!$B$89-1)/Rate_calculator!$B$93)+(Rate_calculator!$B$5*J210*(Rate_calculator!$B$90+Rate_calculator!$B$18/Rate_calculator!$B$93-Rate_calculator!$B$18*Rate_calculator!$B$90/Rate_calculator!$B$93-1))+(Rate_calculator!$B$6*J210*(Rate_calculator!$B$90-1)))</f>
        <v>7890.9946084440553</v>
      </c>
      <c r="D210" s="151">
        <f>IF(A210&lt;=Rate_calculator!$B$22, Rate_calculator!$B$7*(1-K210), Rate_calculator!$B$7*K210*(Rate_calculator!$B$91-1))</f>
        <v>7199.2940088362975</v>
      </c>
      <c r="E210" s="151">
        <f>IF(A210&lt;=Rate_calculator!$B$22, Rate_calculator!$B$8*(1-L210), (Rate_calculator!$B$8*L210*(Rate_calculator!$B$92-1)))</f>
        <v>0</v>
      </c>
      <c r="F210" s="151">
        <f>B210+C210+D210+E210+Rate_calculator!$B$26</f>
        <v>15507.204517157592</v>
      </c>
      <c r="G210" s="1">
        <f>Rate_calculator!$B$26</f>
        <v>50</v>
      </c>
      <c r="H210" s="159"/>
      <c r="I210" s="159">
        <f>EXP(-Rate_calculator!$B$17*A210)</f>
        <v>5.8755440479017372E-4</v>
      </c>
      <c r="J210" s="159">
        <f>EXP(-Rate_calculator!$B$18*A210)</f>
        <v>1.6309295926502494E-2</v>
      </c>
      <c r="K210" s="159">
        <f>EXP(-Rate_calculator!$B$19*A210)</f>
        <v>0.99673311200412062</v>
      </c>
      <c r="L210" s="159">
        <f>EXP(-Rate_calculator!$B$20*A210)</f>
        <v>8.191541480900133E-2</v>
      </c>
      <c r="M210" s="159">
        <f t="shared" si="0"/>
        <v>1.572174152171232E-2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">
      <c r="A211" s="160">
        <f>A210+(Rate_calculator!$B$22+Rate_calculator!$B$23)/Rate_calculator!$B$24</f>
        <v>9.1080099999999788</v>
      </c>
      <c r="B211" s="151">
        <f>IF(A211&lt;=Rate_calculator!$B$22, Rate_calculator!$B$5*(1-I211), Rate_calculator!$B$5*I211*(Rate_calculator!$B$89-1))</f>
        <v>353.9014292215835</v>
      </c>
      <c r="C211" s="151">
        <f>IF(A211&lt;=Rate_calculator!$B$22, (Rate_calculator!$B$5+Rate_calculator!$B$6)*(1-J211)+Rate_calculator!$B$5*Rate_calculator!$B$18/Rate_calculator!$B$93*M211, (Rate_calculator!$B$5*Rate_calculator!$B$18*I211*(Rate_calculator!$B$89-1)/Rate_calculator!$B$93)+(Rate_calculator!$B$5*J211*(Rate_calculator!$B$90+Rate_calculator!$B$18/Rate_calculator!$B$93-Rate_calculator!$B$18*Rate_calculator!$B$90/Rate_calculator!$B$93-1))+(Rate_calculator!$B$6*J211*(Rate_calculator!$B$90-1)))</f>
        <v>7742.0205883525505</v>
      </c>
      <c r="D211" s="151">
        <f>IF(A211&lt;=Rate_calculator!$B$22, Rate_calculator!$B$7*(1-K211), Rate_calculator!$B$7*K211*(Rate_calculator!$B$91-1))</f>
        <v>7199.1796516741715</v>
      </c>
      <c r="E211" s="151">
        <f>IF(A211&lt;=Rate_calculator!$B$22, Rate_calculator!$B$8*(1-L211), (Rate_calculator!$B$8*L211*(Rate_calculator!$B$92-1)))</f>
        <v>0</v>
      </c>
      <c r="F211" s="151">
        <f>B211+C211+D211+E211+Rate_calculator!$B$26</f>
        <v>15345.101669248306</v>
      </c>
      <c r="G211" s="1">
        <f>Rate_calculator!$B$26</f>
        <v>50</v>
      </c>
      <c r="H211" s="159"/>
      <c r="I211" s="159">
        <f>EXP(-Rate_calculator!$B$17*A211)</f>
        <v>5.6671390820144335E-4</v>
      </c>
      <c r="J211" s="159">
        <f>EXP(-Rate_calculator!$B$18*A211)</f>
        <v>1.5986659445169093E-2</v>
      </c>
      <c r="K211" s="159">
        <f>EXP(-Rate_calculator!$B$19*A211)</f>
        <v>0.99671727940026444</v>
      </c>
      <c r="L211" s="159">
        <f>EXP(-Rate_calculator!$B$20*A211)</f>
        <v>8.0926492281834711E-2</v>
      </c>
      <c r="M211" s="159">
        <f t="shared" si="0"/>
        <v>1.541994553696765E-2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">
      <c r="A212" s="160">
        <f>A211+(Rate_calculator!$B$22+Rate_calculator!$B$23)/Rate_calculator!$B$24</f>
        <v>9.1520099999999793</v>
      </c>
      <c r="B212" s="151">
        <f>IF(A212&lt;=Rate_calculator!$B$22, Rate_calculator!$B$5*(1-I212), Rate_calculator!$B$5*I212*(Rate_calculator!$B$89-1))</f>
        <v>341.3485805520661</v>
      </c>
      <c r="C212" s="151">
        <f>IF(A212&lt;=Rate_calculator!$B$22, (Rate_calculator!$B$5+Rate_calculator!$B$6)*(1-J212)+Rate_calculator!$B$5*Rate_calculator!$B$18/Rate_calculator!$B$93*M212, (Rate_calculator!$B$5*Rate_calculator!$B$18*I212*(Rate_calculator!$B$89-1)/Rate_calculator!$B$93)+(Rate_calculator!$B$5*J212*(Rate_calculator!$B$90+Rate_calculator!$B$18/Rate_calculator!$B$93-Rate_calculator!$B$18*Rate_calculator!$B$90/Rate_calculator!$B$93-1))+(Rate_calculator!$B$6*J212*(Rate_calculator!$B$90-1)))</f>
        <v>7595.7407786715758</v>
      </c>
      <c r="D212" s="151">
        <f>IF(A212&lt;=Rate_calculator!$B$22, Rate_calculator!$B$7*(1-K212), Rate_calculator!$B$7*K212*(Rate_calculator!$B$91-1))</f>
        <v>7199.0652963285502</v>
      </c>
      <c r="E212" s="151">
        <f>IF(A212&lt;=Rate_calculator!$B$22, Rate_calculator!$B$8*(1-L212), (Rate_calculator!$B$8*L212*(Rate_calculator!$B$92-1)))</f>
        <v>0</v>
      </c>
      <c r="F212" s="151">
        <f>B212+C212+D212+E212+Rate_calculator!$B$26</f>
        <v>15186.154655552193</v>
      </c>
      <c r="G212" s="1">
        <f>Rate_calculator!$B$26</f>
        <v>50</v>
      </c>
      <c r="H212" s="159"/>
      <c r="I212" s="159">
        <f>EXP(-Rate_calculator!$B$17*A212)</f>
        <v>5.4661262196416911E-4</v>
      </c>
      <c r="J212" s="159">
        <f>EXP(-Rate_calculator!$B$18*A212)</f>
        <v>1.5670405477192277E-2</v>
      </c>
      <c r="K212" s="159">
        <f>EXP(-Rate_calculator!$B$19*A212)</f>
        <v>0.9967014470479012</v>
      </c>
      <c r="L212" s="159">
        <f>EXP(-Rate_calculator!$B$20*A212)</f>
        <v>7.9949508505964342E-2</v>
      </c>
      <c r="M212" s="159">
        <f t="shared" si="0"/>
        <v>1.5123792855228108E-2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">
      <c r="A213" s="160">
        <f>A212+(Rate_calculator!$B$22+Rate_calculator!$B$23)/Rate_calculator!$B$24</f>
        <v>9.1960099999999798</v>
      </c>
      <c r="B213" s="151">
        <f>IF(A213&lt;=Rate_calculator!$B$22, Rate_calculator!$B$5*(1-I213), Rate_calculator!$B$5*I213*(Rate_calculator!$B$89-1))</f>
        <v>329.24098018252454</v>
      </c>
      <c r="C213" s="151">
        <f>IF(A213&lt;=Rate_calculator!$B$22, (Rate_calculator!$B$5+Rate_calculator!$B$6)*(1-J213)+Rate_calculator!$B$5*Rate_calculator!$B$18/Rate_calculator!$B$93*M213, (Rate_calculator!$B$5*Rate_calculator!$B$18*I213*(Rate_calculator!$B$89-1)/Rate_calculator!$B$93)+(Rate_calculator!$B$5*J213*(Rate_calculator!$B$90+Rate_calculator!$B$18/Rate_calculator!$B$93-Rate_calculator!$B$18*Rate_calculator!$B$90/Rate_calculator!$B$93-1))+(Rate_calculator!$B$6*J213*(Rate_calculator!$B$90-1)))</f>
        <v>7452.1108500477867</v>
      </c>
      <c r="D213" s="151">
        <f>IF(A213&lt;=Rate_calculator!$B$22, Rate_calculator!$B$7*(1-K213), Rate_calculator!$B$7*K213*(Rate_calculator!$B$91-1))</f>
        <v>7198.950942799408</v>
      </c>
      <c r="E213" s="151">
        <f>IF(A213&lt;=Rate_calculator!$B$22, Rate_calculator!$B$8*(1-L213), (Rate_calculator!$B$8*L213*(Rate_calculator!$B$92-1)))</f>
        <v>0</v>
      </c>
      <c r="F213" s="151">
        <f>B213+C213+D213+E213+Rate_calculator!$B$26</f>
        <v>15030.302773029718</v>
      </c>
      <c r="G213" s="1">
        <f>Rate_calculator!$B$26</f>
        <v>50</v>
      </c>
      <c r="H213" s="159"/>
      <c r="I213" s="159">
        <f>EXP(-Rate_calculator!$B$17*A213)</f>
        <v>5.2722432636034431E-4</v>
      </c>
      <c r="J213" s="159">
        <f>EXP(-Rate_calculator!$B$18*A213)</f>
        <v>1.536040776134893E-2</v>
      </c>
      <c r="K213" s="159">
        <f>EXP(-Rate_calculator!$B$19*A213)</f>
        <v>0.9966856149470269</v>
      </c>
      <c r="L213" s="159">
        <f>EXP(-Rate_calculator!$B$20*A213)</f>
        <v>7.8984319351007401E-2</v>
      </c>
      <c r="M213" s="159">
        <f t="shared" si="0"/>
        <v>1.4833183434988585E-2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">
      <c r="A214" s="160">
        <f>A213+(Rate_calculator!$B$22+Rate_calculator!$B$23)/Rate_calculator!$B$24</f>
        <v>9.2400099999999803</v>
      </c>
      <c r="B214" s="151">
        <f>IF(A214&lt;=Rate_calculator!$B$22, Rate_calculator!$B$5*(1-I214), Rate_calculator!$B$5*I214*(Rate_calculator!$B$89-1))</f>
        <v>317.56283519982367</v>
      </c>
      <c r="C214" s="151">
        <f>IF(A214&lt;=Rate_calculator!$B$22, (Rate_calculator!$B$5+Rate_calculator!$B$6)*(1-J214)+Rate_calculator!$B$5*Rate_calculator!$B$18/Rate_calculator!$B$93*M214, (Rate_calculator!$B$5*Rate_calculator!$B$18*I214*(Rate_calculator!$B$89-1)/Rate_calculator!$B$93)+(Rate_calculator!$B$5*J214*(Rate_calculator!$B$90+Rate_calculator!$B$18/Rate_calculator!$B$93-Rate_calculator!$B$18*Rate_calculator!$B$90/Rate_calculator!$B$93-1))+(Rate_calculator!$B$6*J214*(Rate_calculator!$B$90-1)))</f>
        <v>7311.0870319553751</v>
      </c>
      <c r="D214" s="151">
        <f>IF(A214&lt;=Rate_calculator!$B$22, Rate_calculator!$B$7*(1-K214), Rate_calculator!$B$7*K214*(Rate_calculator!$B$91-1))</f>
        <v>7198.8365910867133</v>
      </c>
      <c r="E214" s="151">
        <f>IF(A214&lt;=Rate_calculator!$B$22, Rate_calculator!$B$8*(1-L214), (Rate_calculator!$B$8*L214*(Rate_calculator!$B$92-1)))</f>
        <v>0</v>
      </c>
      <c r="F214" s="151">
        <f>B214+C214+D214+E214+Rate_calculator!$B$26</f>
        <v>14877.486458241912</v>
      </c>
      <c r="G214" s="1">
        <f>Rate_calculator!$B$26</f>
        <v>50</v>
      </c>
      <c r="H214" s="159"/>
      <c r="I214" s="159">
        <f>EXP(-Rate_calculator!$B$17*A214)</f>
        <v>5.0852373168276319E-4</v>
      </c>
      <c r="J214" s="159">
        <f>EXP(-Rate_calculator!$B$18*A214)</f>
        <v>1.5056542534161856E-2</v>
      </c>
      <c r="K214" s="159">
        <f>EXP(-Rate_calculator!$B$19*A214)</f>
        <v>0.99666978309763754</v>
      </c>
      <c r="L214" s="159">
        <f>EXP(-Rate_calculator!$B$20*A214)</f>
        <v>7.8030782426592643E-2</v>
      </c>
      <c r="M214" s="159">
        <f t="shared" si="0"/>
        <v>1.4548018802479093E-2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">
      <c r="A215" s="160">
        <f>A214+(Rate_calculator!$B$22+Rate_calculator!$B$23)/Rate_calculator!$B$24</f>
        <v>9.2840099999999808</v>
      </c>
      <c r="B215" s="151">
        <f>IF(A215&lt;=Rate_calculator!$B$22, Rate_calculator!$B$5*(1-I215), Rate_calculator!$B$5*I215*(Rate_calculator!$B$89-1))</f>
        <v>306.29891286389432</v>
      </c>
      <c r="C215" s="151">
        <f>IF(A215&lt;=Rate_calculator!$B$22, (Rate_calculator!$B$5+Rate_calculator!$B$6)*(1-J215)+Rate_calculator!$B$5*Rate_calculator!$B$18/Rate_calculator!$B$93*M215, (Rate_calculator!$B$5*Rate_calculator!$B$18*I215*(Rate_calculator!$B$89-1)/Rate_calculator!$B$93)+(Rate_calculator!$B$5*J215*(Rate_calculator!$B$90+Rate_calculator!$B$18/Rate_calculator!$B$93-Rate_calculator!$B$18*Rate_calculator!$B$90/Rate_calculator!$B$93-1))+(Rate_calculator!$B$6*J215*(Rate_calculator!$B$90-1)))</f>
        <v>7172.6261129245149</v>
      </c>
      <c r="D215" s="151">
        <f>IF(A215&lt;=Rate_calculator!$B$22, Rate_calculator!$B$7*(1-K215), Rate_calculator!$B$7*K215*(Rate_calculator!$B$91-1))</f>
        <v>7198.7222411904359</v>
      </c>
      <c r="E215" s="151">
        <f>IF(A215&lt;=Rate_calculator!$B$22, Rate_calculator!$B$8*(1-L215), (Rate_calculator!$B$8*L215*(Rate_calculator!$B$92-1)))</f>
        <v>0</v>
      </c>
      <c r="F215" s="151">
        <f>B215+C215+D215+E215+Rate_calculator!$B$26</f>
        <v>14727.647266978845</v>
      </c>
      <c r="G215" s="1">
        <f>Rate_calculator!$B$26</f>
        <v>50</v>
      </c>
      <c r="H215" s="159"/>
      <c r="I215" s="159">
        <f>EXP(-Rate_calculator!$B$17*A215)</f>
        <v>4.90486445247632E-4</v>
      </c>
      <c r="J215" s="159">
        <f>EXP(-Rate_calculator!$B$18*A215)</f>
        <v>1.4758688480488417E-2</v>
      </c>
      <c r="K215" s="159">
        <f>EXP(-Rate_calculator!$B$19*A215)</f>
        <v>0.99665395149972913</v>
      </c>
      <c r="L215" s="159">
        <f>EXP(-Rate_calculator!$B$20*A215)</f>
        <v>7.708875706135436E-2</v>
      </c>
      <c r="M215" s="159">
        <f t="shared" si="0"/>
        <v>1.4268202035240785E-2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">
      <c r="A216" s="160">
        <f>A215+(Rate_calculator!$B$22+Rate_calculator!$B$23)/Rate_calculator!$B$24</f>
        <v>9.3280099999999813</v>
      </c>
      <c r="B216" s="151">
        <f>IF(A216&lt;=Rate_calculator!$B$22, Rate_calculator!$B$5*(1-I216), Rate_calculator!$B$5*I216*(Rate_calculator!$B$89-1))</f>
        <v>295.43452073845117</v>
      </c>
      <c r="C216" s="151">
        <f>IF(A216&lt;=Rate_calculator!$B$22, (Rate_calculator!$B$5+Rate_calculator!$B$6)*(1-J216)+Rate_calculator!$B$5*Rate_calculator!$B$18/Rate_calculator!$B$93*M216, (Rate_calculator!$B$5*Rate_calculator!$B$18*I216*(Rate_calculator!$B$89-1)/Rate_calculator!$B$93)+(Rate_calculator!$B$5*J216*(Rate_calculator!$B$90+Rate_calculator!$B$18/Rate_calculator!$B$93-Rate_calculator!$B$18*Rate_calculator!$B$90/Rate_calculator!$B$93-1))+(Rate_calculator!$B$6*J216*(Rate_calculator!$B$90-1)))</f>
        <v>7036.6854403650732</v>
      </c>
      <c r="D216" s="151">
        <f>IF(A216&lt;=Rate_calculator!$B$22, Rate_calculator!$B$7*(1-K216), Rate_calculator!$B$7*K216*(Rate_calculator!$B$91-1))</f>
        <v>7198.6078931105521</v>
      </c>
      <c r="E216" s="151">
        <f>IF(A216&lt;=Rate_calculator!$B$22, Rate_calculator!$B$8*(1-L216), (Rate_calculator!$B$8*L216*(Rate_calculator!$B$92-1)))</f>
        <v>0</v>
      </c>
      <c r="F216" s="151">
        <f>B216+C216+D216+E216+Rate_calculator!$B$26</f>
        <v>14580.727854214078</v>
      </c>
      <c r="G216" s="1">
        <f>Rate_calculator!$B$26</f>
        <v>50</v>
      </c>
      <c r="H216" s="159"/>
      <c r="I216" s="159">
        <f>EXP(-Rate_calculator!$B$17*A216)</f>
        <v>4.7308893957723842E-4</v>
      </c>
      <c r="J216" s="159">
        <f>EXP(-Rate_calculator!$B$18*A216)</f>
        <v>1.4466726685086638E-2</v>
      </c>
      <c r="K216" s="159">
        <f>EXP(-Rate_calculator!$B$19*A216)</f>
        <v>0.99663812015329778</v>
      </c>
      <c r="L216" s="159">
        <f>EXP(-Rate_calculator!$B$20*A216)</f>
        <v>7.6158104282179589E-2</v>
      </c>
      <c r="M216" s="159">
        <f t="shared" si="0"/>
        <v>1.3993637745509399E-2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">
      <c r="A217" s="160">
        <f>A216+(Rate_calculator!$B$22+Rate_calculator!$B$23)/Rate_calculator!$B$24</f>
        <v>9.3720099999999817</v>
      </c>
      <c r="B217" s="151">
        <f>IF(A217&lt;=Rate_calculator!$B$22, Rate_calculator!$B$5*(1-I217), Rate_calculator!$B$5*I217*(Rate_calculator!$B$89-1))</f>
        <v>284.95548752646829</v>
      </c>
      <c r="C217" s="151">
        <f>IF(A217&lt;=Rate_calculator!$B$22, (Rate_calculator!$B$5+Rate_calculator!$B$6)*(1-J217)+Rate_calculator!$B$5*Rate_calculator!$B$18/Rate_calculator!$B$93*M217, (Rate_calculator!$B$5*Rate_calculator!$B$18*I217*(Rate_calculator!$B$89-1)/Rate_calculator!$B$93)+(Rate_calculator!$B$5*J217*(Rate_calculator!$B$90+Rate_calculator!$B$18/Rate_calculator!$B$93-Rate_calculator!$B$18*Rate_calculator!$B$90/Rate_calculator!$B$93-1))+(Rate_calculator!$B$6*J217*(Rate_calculator!$B$90-1)))</f>
        <v>6903.2229200078482</v>
      </c>
      <c r="D217" s="151">
        <f>IF(A217&lt;=Rate_calculator!$B$22, Rate_calculator!$B$7*(1-K217), Rate_calculator!$B$7*K217*(Rate_calculator!$B$91-1))</f>
        <v>7198.4935468470276</v>
      </c>
      <c r="E217" s="151">
        <f>IF(A217&lt;=Rate_calculator!$B$22, Rate_calculator!$B$8*(1-L217), (Rate_calculator!$B$8*L217*(Rate_calculator!$B$92-1)))</f>
        <v>0</v>
      </c>
      <c r="F217" s="151">
        <f>B217+C217+D217+E217+Rate_calculator!$B$26</f>
        <v>14436.671954381345</v>
      </c>
      <c r="G217" s="1">
        <f>Rate_calculator!$B$26</f>
        <v>50</v>
      </c>
      <c r="H217" s="159"/>
      <c r="I217" s="159">
        <f>EXP(-Rate_calculator!$B$17*A217)</f>
        <v>4.563085217111742E-4</v>
      </c>
      <c r="J217" s="159">
        <f>EXP(-Rate_calculator!$B$18*A217)</f>
        <v>1.4180540585139579E-2</v>
      </c>
      <c r="K217" s="159">
        <f>EXP(-Rate_calculator!$B$19*A217)</f>
        <v>0.99662228905833927</v>
      </c>
      <c r="L217" s="159">
        <f>EXP(-Rate_calculator!$B$20*A217)</f>
        <v>7.5238686793706142E-2</v>
      </c>
      <c r="M217" s="159">
        <f t="shared" si="0"/>
        <v>1.3724232063428404E-2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">
      <c r="A218" s="160">
        <f>A217+(Rate_calculator!$B$22+Rate_calculator!$B$23)/Rate_calculator!$B$24</f>
        <v>9.4160099999999822</v>
      </c>
      <c r="B218" s="151">
        <f>IF(A218&lt;=Rate_calculator!$B$22, Rate_calculator!$B$5*(1-I218), Rate_calculator!$B$5*I218*(Rate_calculator!$B$89-1))</f>
        <v>274.84814458542411</v>
      </c>
      <c r="C218" s="151">
        <f>IF(A218&lt;=Rate_calculator!$B$22, (Rate_calculator!$B$5+Rate_calculator!$B$6)*(1-J218)+Rate_calculator!$B$5*Rate_calculator!$B$18/Rate_calculator!$B$93*M218, (Rate_calculator!$B$5*Rate_calculator!$B$18*I218*(Rate_calculator!$B$89-1)/Rate_calculator!$B$93)+(Rate_calculator!$B$5*J218*(Rate_calculator!$B$90+Rate_calculator!$B$18/Rate_calculator!$B$93-Rate_calculator!$B$18*Rate_calculator!$B$90/Rate_calculator!$B$93-1))+(Rate_calculator!$B$6*J218*(Rate_calculator!$B$90-1)))</f>
        <v>6772.1970149844337</v>
      </c>
      <c r="D218" s="151">
        <f>IF(A218&lt;=Rate_calculator!$B$22, Rate_calculator!$B$7*(1-K218), Rate_calculator!$B$7*K218*(Rate_calculator!$B$91-1))</f>
        <v>7198.3792023998376</v>
      </c>
      <c r="E218" s="151">
        <f>IF(A218&lt;=Rate_calculator!$B$22, Rate_calculator!$B$8*(1-L218), (Rate_calculator!$B$8*L218*(Rate_calculator!$B$92-1)))</f>
        <v>0</v>
      </c>
      <c r="F218" s="151">
        <f>B218+C218+D218+E218+Rate_calculator!$B$26</f>
        <v>14295.424361969695</v>
      </c>
      <c r="G218" s="1">
        <f>Rate_calculator!$B$26</f>
        <v>50</v>
      </c>
      <c r="H218" s="159"/>
      <c r="I218" s="159">
        <f>EXP(-Rate_calculator!$B$17*A218)</f>
        <v>4.4012330360609263E-4</v>
      </c>
      <c r="J218" s="159">
        <f>EXP(-Rate_calculator!$B$18*A218)</f>
        <v>1.3900015923718707E-2</v>
      </c>
      <c r="K218" s="159">
        <f>EXP(-Rate_calculator!$B$19*A218)</f>
        <v>0.99660645821484983</v>
      </c>
      <c r="L218" s="159">
        <f>EXP(-Rate_calculator!$B$20*A218)</f>
        <v>7.4330368958067786E-2</v>
      </c>
      <c r="M218" s="159">
        <f t="shared" si="0"/>
        <v>1.3459892620112615E-2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">
      <c r="A219" s="160">
        <f>A218+(Rate_calculator!$B$22+Rate_calculator!$B$23)/Rate_calculator!$B$24</f>
        <v>9.4600099999999827</v>
      </c>
      <c r="B219" s="151">
        <f>IF(A219&lt;=Rate_calculator!$B$22, Rate_calculator!$B$5*(1-I219), Rate_calculator!$B$5*I219*(Rate_calculator!$B$89-1))</f>
        <v>265.09930809819372</v>
      </c>
      <c r="C219" s="151">
        <f>IF(A219&lt;=Rate_calculator!$B$22, (Rate_calculator!$B$5+Rate_calculator!$B$6)*(1-J219)+Rate_calculator!$B$5*Rate_calculator!$B$18/Rate_calculator!$B$93*M219, (Rate_calculator!$B$5*Rate_calculator!$B$18*I219*(Rate_calculator!$B$89-1)/Rate_calculator!$B$93)+(Rate_calculator!$B$5*J219*(Rate_calculator!$B$90+Rate_calculator!$B$18/Rate_calculator!$B$93-Rate_calculator!$B$18*Rate_calculator!$B$90/Rate_calculator!$B$93-1))+(Rate_calculator!$B$6*J219*(Rate_calculator!$B$90-1)))</f>
        <v>6643.5667445662548</v>
      </c>
      <c r="D219" s="151">
        <f>IF(A219&lt;=Rate_calculator!$B$22, Rate_calculator!$B$7*(1-K219), Rate_calculator!$B$7*K219*(Rate_calculator!$B$91-1))</f>
        <v>7198.2648597689513</v>
      </c>
      <c r="E219" s="151">
        <f>IF(A219&lt;=Rate_calculator!$B$22, Rate_calculator!$B$8*(1-L219), (Rate_calculator!$B$8*L219*(Rate_calculator!$B$92-1)))</f>
        <v>0</v>
      </c>
      <c r="F219" s="151">
        <f>B219+C219+D219+E219+Rate_calculator!$B$26</f>
        <v>14156.930912433399</v>
      </c>
      <c r="G219" s="1">
        <f>Rate_calculator!$B$26</f>
        <v>50</v>
      </c>
      <c r="H219" s="159"/>
      <c r="I219" s="159">
        <f>EXP(-Rate_calculator!$B$17*A219)</f>
        <v>4.2451217358537707E-4</v>
      </c>
      <c r="J219" s="159">
        <f>EXP(-Rate_calculator!$B$18*A219)</f>
        <v>1.362504070416805E-2</v>
      </c>
      <c r="K219" s="159">
        <f>EXP(-Rate_calculator!$B$19*A219)</f>
        <v>0.99659062762282535</v>
      </c>
      <c r="L219" s="159">
        <f>EXP(-Rate_calculator!$B$20*A219)</f>
        <v>7.3433016774884285E-2</v>
      </c>
      <c r="M219" s="159">
        <f t="shared" si="0"/>
        <v>1.3200528530582673E-2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">
      <c r="A220" s="160">
        <f>A219+(Rate_calculator!$B$22+Rate_calculator!$B$23)/Rate_calculator!$B$24</f>
        <v>9.5040099999999832</v>
      </c>
      <c r="B220" s="151">
        <f>IF(A220&lt;=Rate_calculator!$B$22, Rate_calculator!$B$5*(1-I220), Rate_calculator!$B$5*I220*(Rate_calculator!$B$89-1))</f>
        <v>255.69626187634069</v>
      </c>
      <c r="C220" s="151">
        <f>IF(A220&lt;=Rate_calculator!$B$22, (Rate_calculator!$B$5+Rate_calculator!$B$6)*(1-J220)+Rate_calculator!$B$5*Rate_calculator!$B$18/Rate_calculator!$B$93*M220, (Rate_calculator!$B$5*Rate_calculator!$B$18*I220*(Rate_calculator!$B$89-1)/Rate_calculator!$B$93)+(Rate_calculator!$B$5*J220*(Rate_calculator!$B$90+Rate_calculator!$B$18/Rate_calculator!$B$93-Rate_calculator!$B$18*Rate_calculator!$B$90/Rate_calculator!$B$93-1))+(Rate_calculator!$B$6*J220*(Rate_calculator!$B$90-1)))</f>
        <v>6517.2916825820666</v>
      </c>
      <c r="D220" s="151">
        <f>IF(A220&lt;=Rate_calculator!$B$22, Rate_calculator!$B$7*(1-K220), Rate_calculator!$B$7*K220*(Rate_calculator!$B$91-1))</f>
        <v>7198.1505189543395</v>
      </c>
      <c r="E220" s="151">
        <f>IF(A220&lt;=Rate_calculator!$B$22, Rate_calculator!$B$8*(1-L220), (Rate_calculator!$B$8*L220*(Rate_calculator!$B$92-1)))</f>
        <v>0</v>
      </c>
      <c r="F220" s="151">
        <f>B220+C220+D220+E220+Rate_calculator!$B$26</f>
        <v>14021.138463412746</v>
      </c>
      <c r="G220" s="1">
        <f>Rate_calculator!$B$26</f>
        <v>50</v>
      </c>
      <c r="H220" s="159"/>
      <c r="I220" s="159">
        <f>EXP(-Rate_calculator!$B$17*A220)</f>
        <v>4.0945476880149118E-4</v>
      </c>
      <c r="J220" s="159">
        <f>EXP(-Rate_calculator!$B$18*A220)</f>
        <v>1.3355505145390568E-2</v>
      </c>
      <c r="K220" s="159">
        <f>EXP(-Rate_calculator!$B$19*A220)</f>
        <v>0.99657479728226184</v>
      </c>
      <c r="L220" s="159">
        <f>EXP(-Rate_calculator!$B$20*A220)</f>
        <v>7.2546497861492809E-2</v>
      </c>
      <c r="M220" s="159">
        <f t="shared" si="0"/>
        <v>1.2946050376589077E-2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">
      <c r="A221" s="160">
        <f>A220+(Rate_calculator!$B$22+Rate_calculator!$B$23)/Rate_calculator!$B$24</f>
        <v>9.5480099999999837</v>
      </c>
      <c r="B221" s="151">
        <f>IF(A221&lt;=Rate_calculator!$B$22, Rate_calculator!$B$5*(1-I221), Rate_calculator!$B$5*I221*(Rate_calculator!$B$89-1))</f>
        <v>246.62674077337485</v>
      </c>
      <c r="C221" s="151">
        <f>IF(A221&lt;=Rate_calculator!$B$22, (Rate_calculator!$B$5+Rate_calculator!$B$6)*(1-J221)+Rate_calculator!$B$5*Rate_calculator!$B$18/Rate_calculator!$B$93*M221, (Rate_calculator!$B$5*Rate_calculator!$B$18*I221*(Rate_calculator!$B$89-1)/Rate_calculator!$B$93)+(Rate_calculator!$B$5*J221*(Rate_calculator!$B$90+Rate_calculator!$B$18/Rate_calculator!$B$93-Rate_calculator!$B$18*Rate_calculator!$B$90/Rate_calculator!$B$93-1))+(Rate_calculator!$B$6*J221*(Rate_calculator!$B$90-1)))</f>
        <v>6393.3319555327525</v>
      </c>
      <c r="D221" s="151">
        <f>IF(A221&lt;=Rate_calculator!$B$22, Rate_calculator!$B$7*(1-K221), Rate_calculator!$B$7*K221*(Rate_calculator!$B$91-1))</f>
        <v>7198.0361799559751</v>
      </c>
      <c r="E221" s="151">
        <f>IF(A221&lt;=Rate_calculator!$B$22, Rate_calculator!$B$8*(1-L221), (Rate_calculator!$B$8*L221*(Rate_calculator!$B$92-1)))</f>
        <v>0</v>
      </c>
      <c r="F221" s="151">
        <f>B221+C221+D221+E221+Rate_calculator!$B$26</f>
        <v>13887.994876262102</v>
      </c>
      <c r="G221" s="1">
        <f>Rate_calculator!$B$26</f>
        <v>50</v>
      </c>
      <c r="H221" s="159"/>
      <c r="I221" s="159">
        <f>EXP(-Rate_calculator!$B$17*A221)</f>
        <v>3.949314486750864E-4</v>
      </c>
      <c r="J221" s="159">
        <f>EXP(-Rate_calculator!$B$18*A221)</f>
        <v>1.3091301638019246E-2</v>
      </c>
      <c r="K221" s="159">
        <f>EXP(-Rate_calculator!$B$19*A221)</f>
        <v>0.99655896719315529</v>
      </c>
      <c r="L221" s="159">
        <f>EXP(-Rate_calculator!$B$20*A221)</f>
        <v>7.1670681433418093E-2</v>
      </c>
      <c r="M221" s="159">
        <f t="shared" si="0"/>
        <v>1.269637018934416E-2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">
      <c r="A222" s="160">
        <f>A221+(Rate_calculator!$B$22+Rate_calculator!$B$23)/Rate_calculator!$B$24</f>
        <v>9.5920099999999842</v>
      </c>
      <c r="B222" s="151">
        <f>IF(A222&lt;=Rate_calculator!$B$22, Rate_calculator!$B$5*(1-I222), Rate_calculator!$B$5*I222*(Rate_calculator!$B$89-1))</f>
        <v>237.87891468633745</v>
      </c>
      <c r="C222" s="151">
        <f>IF(A222&lt;=Rate_calculator!$B$22, (Rate_calculator!$B$5+Rate_calculator!$B$6)*(1-J222)+Rate_calculator!$B$5*Rate_calculator!$B$18/Rate_calculator!$B$93*M222, (Rate_calculator!$B$5*Rate_calculator!$B$18*I222*(Rate_calculator!$B$89-1)/Rate_calculator!$B$93)+(Rate_calculator!$B$5*J222*(Rate_calculator!$B$90+Rate_calculator!$B$18/Rate_calculator!$B$93-Rate_calculator!$B$18*Rate_calculator!$B$90/Rate_calculator!$B$93-1))+(Rate_calculator!$B$6*J222*(Rate_calculator!$B$90-1)))</f>
        <v>6271.6482404210647</v>
      </c>
      <c r="D222" s="151">
        <f>IF(A222&lt;=Rate_calculator!$B$22, Rate_calculator!$B$7*(1-K222), Rate_calculator!$B$7*K222*(Rate_calculator!$B$91-1))</f>
        <v>7197.9218427738269</v>
      </c>
      <c r="E222" s="151">
        <f>IF(A222&lt;=Rate_calculator!$B$22, Rate_calculator!$B$8*(1-L222), (Rate_calculator!$B$8*L222*(Rate_calculator!$B$92-1)))</f>
        <v>0</v>
      </c>
      <c r="F222" s="151">
        <f>B222+C222+D222+E222+Rate_calculator!$B$26</f>
        <v>13757.448997881229</v>
      </c>
      <c r="G222" s="1">
        <f>Rate_calculator!$B$26</f>
        <v>50</v>
      </c>
      <c r="H222" s="159"/>
      <c r="I222" s="159">
        <f>EXP(-Rate_calculator!$B$17*A222)</f>
        <v>3.8092326927621902E-4</v>
      </c>
      <c r="J222" s="159">
        <f>EXP(-Rate_calculator!$B$18*A222)</f>
        <v>1.2832324701455037E-2</v>
      </c>
      <c r="K222" s="159">
        <f>EXP(-Rate_calculator!$B$19*A222)</f>
        <v>0.99654313735550171</v>
      </c>
      <c r="L222" s="159">
        <f>EXP(-Rate_calculator!$B$20*A222)</f>
        <v>7.0805438285078431E-2</v>
      </c>
      <c r="M222" s="159">
        <f t="shared" si="0"/>
        <v>1.2451401432178818E-2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">
      <c r="A223" s="160">
        <f>A222+(Rate_calculator!$B$22+Rate_calculator!$B$23)/Rate_calculator!$B$24</f>
        <v>9.6360099999999846</v>
      </c>
      <c r="B223" s="151">
        <f>IF(A223&lt;=Rate_calculator!$B$22, Rate_calculator!$B$5*(1-I223), Rate_calculator!$B$5*I223*(Rate_calculator!$B$89-1))</f>
        <v>229.44137312485083</v>
      </c>
      <c r="C223" s="151">
        <f>IF(A223&lt;=Rate_calculator!$B$22, (Rate_calculator!$B$5+Rate_calculator!$B$6)*(1-J223)+Rate_calculator!$B$5*Rate_calculator!$B$18/Rate_calculator!$B$93*M223, (Rate_calculator!$B$5*Rate_calculator!$B$18*I223*(Rate_calculator!$B$89-1)/Rate_calculator!$B$93)+(Rate_calculator!$B$5*J223*(Rate_calculator!$B$90+Rate_calculator!$B$18/Rate_calculator!$B$93-Rate_calculator!$B$18*Rate_calculator!$B$90/Rate_calculator!$B$93-1))+(Rate_calculator!$B$6*J223*(Rate_calculator!$B$90-1)))</f>
        <v>6152.2017623135798</v>
      </c>
      <c r="D223" s="151">
        <f>IF(A223&lt;=Rate_calculator!$B$22, Rate_calculator!$B$7*(1-K223), Rate_calculator!$B$7*K223*(Rate_calculator!$B$91-1))</f>
        <v>7197.8075074078679</v>
      </c>
      <c r="E223" s="151">
        <f>IF(A223&lt;=Rate_calculator!$B$22, Rate_calculator!$B$8*(1-L223), (Rate_calculator!$B$8*L223*(Rate_calculator!$B$92-1)))</f>
        <v>0</v>
      </c>
      <c r="F223" s="151">
        <f>B223+C223+D223+E223+Rate_calculator!$B$26</f>
        <v>13629.450642846299</v>
      </c>
      <c r="G223" s="1">
        <f>Rate_calculator!$B$26</f>
        <v>50</v>
      </c>
      <c r="H223" s="159"/>
      <c r="I223" s="159">
        <f>EXP(-Rate_calculator!$B$17*A223)</f>
        <v>3.6741195861426544E-4</v>
      </c>
      <c r="J223" s="159">
        <f>EXP(-Rate_calculator!$B$18*A223)</f>
        <v>1.2578470941754889E-2</v>
      </c>
      <c r="K223" s="159">
        <f>EXP(-Rate_calculator!$B$19*A223)</f>
        <v>0.99652730776929721</v>
      </c>
      <c r="L223" s="159">
        <f>EXP(-Rate_calculator!$B$20*A223)</f>
        <v>6.9950640770724312E-2</v>
      </c>
      <c r="M223" s="159">
        <f t="shared" si="0"/>
        <v>1.2211058983140623E-2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">
      <c r="A224" s="160">
        <f>A223+(Rate_calculator!$B$22+Rate_calculator!$B$23)/Rate_calculator!$B$24</f>
        <v>9.6800099999999851</v>
      </c>
      <c r="B224" s="151">
        <f>IF(A224&lt;=Rate_calculator!$B$22, Rate_calculator!$B$5*(1-I224), Rate_calculator!$B$5*I224*(Rate_calculator!$B$89-1))</f>
        <v>221.30311032750237</v>
      </c>
      <c r="C224" s="151">
        <f>IF(A224&lt;=Rate_calculator!$B$22, (Rate_calculator!$B$5+Rate_calculator!$B$6)*(1-J224)+Rate_calculator!$B$5*Rate_calculator!$B$18/Rate_calculator!$B$93*M224, (Rate_calculator!$B$5*Rate_calculator!$B$18*I224*(Rate_calculator!$B$89-1)/Rate_calculator!$B$93)+(Rate_calculator!$B$5*J224*(Rate_calculator!$B$90+Rate_calculator!$B$18/Rate_calculator!$B$93-Rate_calculator!$B$18*Rate_calculator!$B$90/Rate_calculator!$B$93-1))+(Rate_calculator!$B$6*J224*(Rate_calculator!$B$90-1)))</f>
        <v>6034.9542916509872</v>
      </c>
      <c r="D224" s="151">
        <f>IF(A224&lt;=Rate_calculator!$B$22, Rate_calculator!$B$7*(1-K224), Rate_calculator!$B$7*K224*(Rate_calculator!$B$91-1))</f>
        <v>7197.6931738580688</v>
      </c>
      <c r="E224" s="151">
        <f>IF(A224&lt;=Rate_calculator!$B$22, Rate_calculator!$B$8*(1-L224), (Rate_calculator!$B$8*L224*(Rate_calculator!$B$92-1)))</f>
        <v>0</v>
      </c>
      <c r="F224" s="151">
        <f>B224+C224+D224+E224+Rate_calculator!$B$26</f>
        <v>13503.950575836559</v>
      </c>
      <c r="G224" s="1">
        <f>Rate_calculator!$B$26</f>
        <v>50</v>
      </c>
      <c r="H224" s="159"/>
      <c r="I224" s="159">
        <f>EXP(-Rate_calculator!$B$17*A224)</f>
        <v>3.543798928043021E-4</v>
      </c>
      <c r="J224" s="159">
        <f>EXP(-Rate_calculator!$B$18*A224)</f>
        <v>1.2329639010352653E-2</v>
      </c>
      <c r="K224" s="159">
        <f>EXP(-Rate_calculator!$B$19*A224)</f>
        <v>0.9965114784345378</v>
      </c>
      <c r="L224" s="159">
        <f>EXP(-Rate_calculator!$B$20*A224)</f>
        <v>6.910616278560755E-2</v>
      </c>
      <c r="M224" s="159">
        <f t="shared" si="0"/>
        <v>1.197525911754835E-2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">
      <c r="A225" s="160">
        <f>A224+(Rate_calculator!$B$22+Rate_calculator!$B$23)/Rate_calculator!$B$24</f>
        <v>9.7240099999999856</v>
      </c>
      <c r="B225" s="151">
        <f>IF(A225&lt;=Rate_calculator!$B$22, Rate_calculator!$B$5*(1-I225), Rate_calculator!$B$5*I225*(Rate_calculator!$B$89-1))</f>
        <v>213.45351090614702</v>
      </c>
      <c r="C225" s="151">
        <f>IF(A225&lt;=Rate_calculator!$B$22, (Rate_calculator!$B$5+Rate_calculator!$B$6)*(1-J225)+Rate_calculator!$B$5*Rate_calculator!$B$18/Rate_calculator!$B$93*M225, (Rate_calculator!$B$5*Rate_calculator!$B$18*I225*(Rate_calculator!$B$89-1)/Rate_calculator!$B$93)+(Rate_calculator!$B$5*J225*(Rate_calculator!$B$90+Rate_calculator!$B$18/Rate_calculator!$B$93-Rate_calculator!$B$18*Rate_calculator!$B$90/Rate_calculator!$B$93-1))+(Rate_calculator!$B$6*J225*(Rate_calculator!$B$90-1)))</f>
        <v>5919.8681413225149</v>
      </c>
      <c r="D225" s="151">
        <f>IF(A225&lt;=Rate_calculator!$B$22, Rate_calculator!$B$7*(1-K225), Rate_calculator!$B$7*K225*(Rate_calculator!$B$91-1))</f>
        <v>7197.5788421244006</v>
      </c>
      <c r="E225" s="151">
        <f>IF(A225&lt;=Rate_calculator!$B$22, Rate_calculator!$B$8*(1-L225), (Rate_calculator!$B$8*L225*(Rate_calculator!$B$92-1)))</f>
        <v>0</v>
      </c>
      <c r="F225" s="151">
        <f>B225+C225+D225+E225+Rate_calculator!$B$26</f>
        <v>13380.900494353064</v>
      </c>
      <c r="G225" s="1">
        <f>Rate_calculator!$B$26</f>
        <v>50</v>
      </c>
      <c r="H225" s="159"/>
      <c r="I225" s="159">
        <f>EXP(-Rate_calculator!$B$17*A225)</f>
        <v>3.4181007307885867E-4</v>
      </c>
      <c r="J225" s="159">
        <f>EXP(-Rate_calculator!$B$18*A225)</f>
        <v>1.2085729563596779E-2</v>
      </c>
      <c r="K225" s="159">
        <f>EXP(-Rate_calculator!$B$19*A225)</f>
        <v>0.99649564935121926</v>
      </c>
      <c r="L225" s="159">
        <f>EXP(-Rate_calculator!$B$20*A225)</f>
        <v>6.8271879747377445E-2</v>
      </c>
      <c r="M225" s="159">
        <f t="shared" si="0"/>
        <v>1.174391949051792E-2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">
      <c r="A226" s="160">
        <f>A225+(Rate_calculator!$B$22+Rate_calculator!$B$23)/Rate_calculator!$B$24</f>
        <v>9.7680099999999861</v>
      </c>
      <c r="B226" s="151">
        <f>IF(A226&lt;=Rate_calculator!$B$22, Rate_calculator!$B$5*(1-I226), Rate_calculator!$B$5*I226*(Rate_calculator!$B$89-1))</f>
        <v>205.88233599940654</v>
      </c>
      <c r="C226" s="151">
        <f>IF(A226&lt;=Rate_calculator!$B$22, (Rate_calculator!$B$5+Rate_calculator!$B$6)*(1-J226)+Rate_calculator!$B$5*Rate_calculator!$B$18/Rate_calculator!$B$93*M226, (Rate_calculator!$B$5*Rate_calculator!$B$18*I226*(Rate_calculator!$B$89-1)/Rate_calculator!$B$93)+(Rate_calculator!$B$5*J226*(Rate_calculator!$B$90+Rate_calculator!$B$18/Rate_calculator!$B$93-Rate_calculator!$B$18*Rate_calculator!$B$90/Rate_calculator!$B$93-1))+(Rate_calculator!$B$6*J226*(Rate_calculator!$B$90-1)))</f>
        <v>5806.9061635192456</v>
      </c>
      <c r="D226" s="151">
        <f>IF(A226&lt;=Rate_calculator!$B$22, Rate_calculator!$B$7*(1-K226), Rate_calculator!$B$7*K226*(Rate_calculator!$B$91-1))</f>
        <v>7197.4645122068341</v>
      </c>
      <c r="E226" s="151">
        <f>IF(A226&lt;=Rate_calculator!$B$22, Rate_calculator!$B$8*(1-L226), (Rate_calculator!$B$8*L226*(Rate_calculator!$B$92-1)))</f>
        <v>0</v>
      </c>
      <c r="F226" s="151">
        <f>B226+C226+D226+E226+Rate_calculator!$B$26</f>
        <v>13260.253011725486</v>
      </c>
      <c r="G226" s="1">
        <f>Rate_calculator!$B$26</f>
        <v>50</v>
      </c>
      <c r="H226" s="159"/>
      <c r="I226" s="159">
        <f>EXP(-Rate_calculator!$B$17*A226)</f>
        <v>3.2968610361506449E-4</v>
      </c>
      <c r="J226" s="159">
        <f>EXP(-Rate_calculator!$B$18*A226)</f>
        <v>1.1846645223088271E-2</v>
      </c>
      <c r="K226" s="159">
        <f>EXP(-Rate_calculator!$B$19*A226)</f>
        <v>0.99647982051933781</v>
      </c>
      <c r="L226" s="159">
        <f>EXP(-Rate_calculator!$B$20*A226)</f>
        <v>6.7447668577701791E-2</v>
      </c>
      <c r="M226" s="159">
        <f t="shared" si="0"/>
        <v>1.1516959119473206E-2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">
      <c r="A227" s="160">
        <f>A226+(Rate_calculator!$B$22+Rate_calculator!$B$23)/Rate_calculator!$B$24</f>
        <v>9.8120099999999866</v>
      </c>
      <c r="B227" s="151">
        <f>IF(A227&lt;=Rate_calculator!$B$22, Rate_calculator!$B$5*(1-I227), Rate_calculator!$B$5*I227*(Rate_calculator!$B$89-1))</f>
        <v>198.57970991730292</v>
      </c>
      <c r="C227" s="151">
        <f>IF(A227&lt;=Rate_calculator!$B$22, (Rate_calculator!$B$5+Rate_calculator!$B$6)*(1-J227)+Rate_calculator!$B$5*Rate_calculator!$B$18/Rate_calculator!$B$93*M227, (Rate_calculator!$B$5*Rate_calculator!$B$18*I227*(Rate_calculator!$B$89-1)/Rate_calculator!$B$93)+(Rate_calculator!$B$5*J227*(Rate_calculator!$B$90+Rate_calculator!$B$18/Rate_calculator!$B$93-Rate_calculator!$B$18*Rate_calculator!$B$90/Rate_calculator!$B$93-1))+(Rate_calculator!$B$6*J227*(Rate_calculator!$B$90-1)))</f>
        <v>5696.0317463807405</v>
      </c>
      <c r="D227" s="151">
        <f>IF(A227&lt;=Rate_calculator!$B$22, Rate_calculator!$B$7*(1-K227), Rate_calculator!$B$7*K227*(Rate_calculator!$B$91-1))</f>
        <v>7197.3501841053412</v>
      </c>
      <c r="E227" s="151">
        <f>IF(A227&lt;=Rate_calculator!$B$22, Rate_calculator!$B$8*(1-L227), (Rate_calculator!$B$8*L227*(Rate_calculator!$B$92-1)))</f>
        <v>0</v>
      </c>
      <c r="F227" s="151">
        <f>B227+C227+D227+E227+Rate_calculator!$B$26</f>
        <v>13141.961640403384</v>
      </c>
      <c r="G227" s="1">
        <f>Rate_calculator!$B$26</f>
        <v>50</v>
      </c>
      <c r="H227" s="159"/>
      <c r="I227" s="159">
        <f>EXP(-Rate_calculator!$B$17*A227)</f>
        <v>3.179921701482642E-4</v>
      </c>
      <c r="J227" s="159">
        <f>EXP(-Rate_calculator!$B$18*A227)</f>
        <v>1.1612290536803427E-2</v>
      </c>
      <c r="K227" s="159">
        <f>EXP(-Rate_calculator!$B$19*A227)</f>
        <v>0.99646399193888935</v>
      </c>
      <c r="L227" s="159">
        <f>EXP(-Rate_calculator!$B$20*A227)</f>
        <v>6.6633407684109539E-2</v>
      </c>
      <c r="M227" s="159">
        <f t="shared" si="0"/>
        <v>1.1294298366655162E-2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">
      <c r="A228" s="160">
        <f>A227+(Rate_calculator!$B$22+Rate_calculator!$B$23)/Rate_calculator!$B$24</f>
        <v>9.8560099999999871</v>
      </c>
      <c r="B228" s="151">
        <f>IF(A228&lt;=Rate_calculator!$B$22, Rate_calculator!$B$5*(1-I228), Rate_calculator!$B$5*I228*(Rate_calculator!$B$89-1))</f>
        <v>191.53610725960442</v>
      </c>
      <c r="C228" s="151">
        <f>IF(A228&lt;=Rate_calculator!$B$22, (Rate_calculator!$B$5+Rate_calculator!$B$6)*(1-J228)+Rate_calculator!$B$5*Rate_calculator!$B$18/Rate_calculator!$B$93*M228, (Rate_calculator!$B$5*Rate_calculator!$B$18*I228*(Rate_calculator!$B$89-1)/Rate_calculator!$B$93)+(Rate_calculator!$B$5*J228*(Rate_calculator!$B$90+Rate_calculator!$B$18/Rate_calculator!$B$93-Rate_calculator!$B$18*Rate_calculator!$B$90/Rate_calculator!$B$93-1))+(Rate_calculator!$B$6*J228*(Rate_calculator!$B$90-1)))</f>
        <v>5587.2088104484537</v>
      </c>
      <c r="D228" s="151">
        <f>IF(A228&lt;=Rate_calculator!$B$22, Rate_calculator!$B$7*(1-K228), Rate_calculator!$B$7*K228*(Rate_calculator!$B$91-1))</f>
        <v>7197.2358578198919</v>
      </c>
      <c r="E228" s="151">
        <f>IF(A228&lt;=Rate_calculator!$B$22, Rate_calculator!$B$8*(1-L228), (Rate_calculator!$B$8*L228*(Rate_calculator!$B$92-1)))</f>
        <v>0</v>
      </c>
      <c r="F228" s="151">
        <f>B228+C228+D228+E228+Rate_calculator!$B$26</f>
        <v>13025.980775527951</v>
      </c>
      <c r="G228" s="1">
        <f>Rate_calculator!$B$26</f>
        <v>50</v>
      </c>
      <c r="H228" s="159"/>
      <c r="I228" s="159">
        <f>EXP(-Rate_calculator!$B$17*A228)</f>
        <v>3.067130193442048E-4</v>
      </c>
      <c r="J228" s="159">
        <f>EXP(-Rate_calculator!$B$18*A228)</f>
        <v>1.1382571940985485E-2</v>
      </c>
      <c r="K228" s="159">
        <f>EXP(-Rate_calculator!$B$19*A228)</f>
        <v>0.99644816360986999</v>
      </c>
      <c r="L228" s="159">
        <f>EXP(-Rate_calculator!$B$20*A228)</f>
        <v>6.5828976942052767E-2</v>
      </c>
      <c r="M228" s="159">
        <f t="shared" si="0"/>
        <v>1.107585892164128E-2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">
      <c r="A229" s="160">
        <f>A228+(Rate_calculator!$B$22+Rate_calculator!$B$23)/Rate_calculator!$B$24</f>
        <v>9.9000099999999875</v>
      </c>
      <c r="B229" s="151">
        <f>IF(A229&lt;=Rate_calculator!$B$22, Rate_calculator!$B$5*(1-I229), Rate_calculator!$B$5*I229*(Rate_calculator!$B$89-1))</f>
        <v>184.74234049108179</v>
      </c>
      <c r="C229" s="151">
        <f>IF(A229&lt;=Rate_calculator!$B$22, (Rate_calculator!$B$5+Rate_calculator!$B$6)*(1-J229)+Rate_calculator!$B$5*Rate_calculator!$B$18/Rate_calculator!$B$93*M229, (Rate_calculator!$B$5*Rate_calculator!$B$18*I229*(Rate_calculator!$B$89-1)/Rate_calculator!$B$93)+(Rate_calculator!$B$5*J229*(Rate_calculator!$B$90+Rate_calculator!$B$18/Rate_calculator!$B$93-Rate_calculator!$B$18*Rate_calculator!$B$90/Rate_calculator!$B$93-1))+(Rate_calculator!$B$6*J229*(Rate_calculator!$B$90-1)))</f>
        <v>5480.4018049391234</v>
      </c>
      <c r="D229" s="151">
        <f>IF(A229&lt;=Rate_calculator!$B$22, Rate_calculator!$B$7*(1-K229), Rate_calculator!$B$7*K229*(Rate_calculator!$B$91-1))</f>
        <v>7197.1215333504588</v>
      </c>
      <c r="E229" s="151">
        <f>IF(A229&lt;=Rate_calculator!$B$22, Rate_calculator!$B$8*(1-L229), (Rate_calculator!$B$8*L229*(Rate_calculator!$B$92-1)))</f>
        <v>0</v>
      </c>
      <c r="F229" s="151">
        <f>B229+C229+D229+E229+Rate_calculator!$B$26</f>
        <v>12912.265678780663</v>
      </c>
      <c r="G229" s="1">
        <f>Rate_calculator!$B$26</f>
        <v>50</v>
      </c>
      <c r="H229" s="159"/>
      <c r="I229" s="159">
        <f>EXP(-Rate_calculator!$B$17*A229)</f>
        <v>2.9583393890288812E-4</v>
      </c>
      <c r="J229" s="159">
        <f>EXP(-Rate_calculator!$B$18*A229)</f>
        <v>1.1157397722790325E-2</v>
      </c>
      <c r="K229" s="159">
        <f>EXP(-Rate_calculator!$B$19*A229)</f>
        <v>0.99643233553227561</v>
      </c>
      <c r="L229" s="159">
        <f>EXP(-Rate_calculator!$B$20*A229)</f>
        <v>6.5034257677185209E-2</v>
      </c>
      <c r="M229" s="159">
        <f t="shared" si="0"/>
        <v>1.0861563783887437E-2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">
      <c r="A230" s="160">
        <f>A229+(Rate_calculator!$B$22+Rate_calculator!$B$23)/Rate_calculator!$B$24</f>
        <v>9.944009999999988</v>
      </c>
      <c r="B230" s="151">
        <f>IF(A230&lt;=Rate_calculator!$B$22, Rate_calculator!$B$5*(1-I230), Rate_calculator!$B$5*I230*(Rate_calculator!$B$89-1))</f>
        <v>178.18954795747209</v>
      </c>
      <c r="C230" s="151">
        <f>IF(A230&lt;=Rate_calculator!$B$22, (Rate_calculator!$B$5+Rate_calculator!$B$6)*(1-J230)+Rate_calculator!$B$5*Rate_calculator!$B$18/Rate_calculator!$B$93*M230, (Rate_calculator!$B$5*Rate_calculator!$B$18*I230*(Rate_calculator!$B$89-1)/Rate_calculator!$B$93)+(Rate_calculator!$B$5*J230*(Rate_calculator!$B$90+Rate_calculator!$B$18/Rate_calculator!$B$93-Rate_calculator!$B$18*Rate_calculator!$B$90/Rate_calculator!$B$93-1))+(Rate_calculator!$B$6*J230*(Rate_calculator!$B$90-1)))</f>
        <v>5375.5757038504062</v>
      </c>
      <c r="D230" s="151">
        <f>IF(A230&lt;=Rate_calculator!$B$22, Rate_calculator!$B$7*(1-K230), Rate_calculator!$B$7*K230*(Rate_calculator!$B$91-1))</f>
        <v>7197.007210697011</v>
      </c>
      <c r="E230" s="151">
        <f>IF(A230&lt;=Rate_calculator!$B$22, Rate_calculator!$B$8*(1-L230), (Rate_calculator!$B$8*L230*(Rate_calculator!$B$92-1)))</f>
        <v>0</v>
      </c>
      <c r="F230" s="151">
        <f>B230+C230+D230+E230+Rate_calculator!$B$26</f>
        <v>12800.77246250489</v>
      </c>
      <c r="G230" s="1">
        <f>Rate_calculator!$B$26</f>
        <v>50</v>
      </c>
      <c r="H230" s="159"/>
      <c r="I230" s="159">
        <f>EXP(-Rate_calculator!$B$17*A230)</f>
        <v>2.8534073836814237E-4</v>
      </c>
      <c r="J230" s="159">
        <f>EXP(-Rate_calculator!$B$18*A230)</f>
        <v>1.0936677983670946E-2</v>
      </c>
      <c r="K230" s="159">
        <f>EXP(-Rate_calculator!$B$19*A230)</f>
        <v>0.99641650770610224</v>
      </c>
      <c r="L230" s="159">
        <f>EXP(-Rate_calculator!$B$20*A230)</f>
        <v>6.4249132647854826E-2</v>
      </c>
      <c r="M230" s="159">
        <f t="shared" si="0"/>
        <v>1.0651337245302803E-2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">
      <c r="A231" s="160">
        <f>A230+(Rate_calculator!$B$22+Rate_calculator!$B$23)/Rate_calculator!$B$24</f>
        <v>9.9880099999999885</v>
      </c>
      <c r="B231" s="151">
        <f>IF(A231&lt;=Rate_calculator!$B$22, Rate_calculator!$B$5*(1-I231), Rate_calculator!$B$5*I231*(Rate_calculator!$B$89-1))</f>
        <v>171.86918232651195</v>
      </c>
      <c r="C231" s="151">
        <f>IF(A231&lt;=Rate_calculator!$B$22, (Rate_calculator!$B$5+Rate_calculator!$B$6)*(1-J231)+Rate_calculator!$B$5*Rate_calculator!$B$18/Rate_calculator!$B$93*M231, (Rate_calculator!$B$5*Rate_calculator!$B$18*I231*(Rate_calculator!$B$89-1)/Rate_calculator!$B$93)+(Rate_calculator!$B$5*J231*(Rate_calculator!$B$90+Rate_calculator!$B$18/Rate_calculator!$B$93-Rate_calculator!$B$18*Rate_calculator!$B$90/Rate_calculator!$B$93-1))+(Rate_calculator!$B$6*J231*(Rate_calculator!$B$90-1)))</f>
        <v>5272.6960019107964</v>
      </c>
      <c r="D231" s="151">
        <f>IF(A231&lt;=Rate_calculator!$B$22, Rate_calculator!$B$7*(1-K231), Rate_calculator!$B$7*K231*(Rate_calculator!$B$91-1))</f>
        <v>7196.8928898595232</v>
      </c>
      <c r="E231" s="151">
        <f>IF(A231&lt;=Rate_calculator!$B$22, Rate_calculator!$B$8*(1-L231), (Rate_calculator!$B$8*L231*(Rate_calculator!$B$92-1)))</f>
        <v>0</v>
      </c>
      <c r="F231" s="151">
        <f>B231+C231+D231+E231+Rate_calculator!$B$26</f>
        <v>12691.45807409683</v>
      </c>
      <c r="G231" s="1">
        <f>Rate_calculator!$B$26</f>
        <v>50</v>
      </c>
      <c r="H231" s="159"/>
      <c r="I231" s="159">
        <f>EXP(-Rate_calculator!$B$17*A231)</f>
        <v>2.7521973061787181E-4</v>
      </c>
      <c r="J231" s="159">
        <f>EXP(-Rate_calculator!$B$18*A231)</f>
        <v>1.0720324603486459E-2</v>
      </c>
      <c r="K231" s="159">
        <f>EXP(-Rate_calculator!$B$19*A231)</f>
        <v>0.99640068013134597</v>
      </c>
      <c r="L231" s="159">
        <f>EXP(-Rate_calculator!$B$20*A231)</f>
        <v>6.347348602780746E-2</v>
      </c>
      <c r="M231" s="159">
        <f t="shared" si="0"/>
        <v>1.0445104872868587E-2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">
      <c r="A232" s="160">
        <f>A231+(Rate_calculator!$B$22+Rate_calculator!$B$23)/Rate_calculator!$B$24</f>
        <v>10.032009999999989</v>
      </c>
      <c r="B232" s="151">
        <f>IF(A232&lt;=Rate_calculator!$B$22, Rate_calculator!$B$5*(1-I232), Rate_calculator!$B$5*I232*(Rate_calculator!$B$89-1))</f>
        <v>165.77299943896679</v>
      </c>
      <c r="C232" s="151">
        <f>IF(A232&lt;=Rate_calculator!$B$22, (Rate_calculator!$B$5+Rate_calculator!$B$6)*(1-J232)+Rate_calculator!$B$5*Rate_calculator!$B$18/Rate_calculator!$B$93*M232, (Rate_calculator!$B$5*Rate_calculator!$B$18*I232*(Rate_calculator!$B$89-1)/Rate_calculator!$B$93)+(Rate_calculator!$B$5*J232*(Rate_calculator!$B$90+Rate_calculator!$B$18/Rate_calculator!$B$93-Rate_calculator!$B$18*Rate_calculator!$B$90/Rate_calculator!$B$93-1))+(Rate_calculator!$B$6*J232*(Rate_calculator!$B$90-1)))</f>
        <v>5171.7287103850349</v>
      </c>
      <c r="D232" s="151">
        <f>IF(A232&lt;=Rate_calculator!$B$22, Rate_calculator!$B$7*(1-K232), Rate_calculator!$B$7*K232*(Rate_calculator!$B$91-1))</f>
        <v>7196.7785708379624</v>
      </c>
      <c r="E232" s="151">
        <f>IF(A232&lt;=Rate_calculator!$B$22, Rate_calculator!$B$8*(1-L232), (Rate_calculator!$B$8*L232*(Rate_calculator!$B$92-1)))</f>
        <v>0</v>
      </c>
      <c r="F232" s="151">
        <f>B232+C232+D232+E232+Rate_calculator!$B$26</f>
        <v>12584.280280661964</v>
      </c>
      <c r="G232" s="1">
        <f>Rate_calculator!$B$26</f>
        <v>50</v>
      </c>
      <c r="H232" s="159"/>
      <c r="I232" s="159">
        <f>EXP(-Rate_calculator!$B$17*A232)</f>
        <v>2.6545771401084538E-4</v>
      </c>
      <c r="J232" s="159">
        <f>EXP(-Rate_calculator!$B$18*A232)</f>
        <v>1.0508251205320918E-2</v>
      </c>
      <c r="K232" s="159">
        <f>EXP(-Rate_calculator!$B$19*A232)</f>
        <v>0.99638485280800282</v>
      </c>
      <c r="L232" s="159">
        <f>EXP(-Rate_calculator!$B$20*A232)</f>
        <v>6.2707203389099547E-2</v>
      </c>
      <c r="M232" s="159">
        <f t="shared" si="0"/>
        <v>1.0242793491310073E-2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">
      <c r="A233" s="160">
        <f>A232+(Rate_calculator!$B$22+Rate_calculator!$B$23)/Rate_calculator!$B$24</f>
        <v>10.076009999999989</v>
      </c>
      <c r="B233" s="151">
        <f>IF(A233&lt;=Rate_calculator!$B$22, Rate_calculator!$B$5*(1-I233), Rate_calculator!$B$5*I233*(Rate_calculator!$B$89-1))</f>
        <v>159.89304755511486</v>
      </c>
      <c r="C233" s="151">
        <f>IF(A233&lt;=Rate_calculator!$B$22, (Rate_calculator!$B$5+Rate_calculator!$B$6)*(1-J233)+Rate_calculator!$B$5*Rate_calculator!$B$18/Rate_calculator!$B$93*M233, (Rate_calculator!$B$5*Rate_calculator!$B$18*I233*(Rate_calculator!$B$89-1)/Rate_calculator!$B$93)+(Rate_calculator!$B$5*J233*(Rate_calculator!$B$90+Rate_calculator!$B$18/Rate_calculator!$B$93-Rate_calculator!$B$18*Rate_calculator!$B$90/Rate_calculator!$B$93-1))+(Rate_calculator!$B$6*J233*(Rate_calculator!$B$90-1)))</f>
        <v>5072.6403527459515</v>
      </c>
      <c r="D233" s="151">
        <f>IF(A233&lt;=Rate_calculator!$B$22, Rate_calculator!$B$7*(1-K233), Rate_calculator!$B$7*K233*(Rate_calculator!$B$91-1))</f>
        <v>7196.6642536323043</v>
      </c>
      <c r="E233" s="151">
        <f>IF(A233&lt;=Rate_calculator!$B$22, Rate_calculator!$B$8*(1-L233), (Rate_calculator!$B$8*L233*(Rate_calculator!$B$92-1)))</f>
        <v>0</v>
      </c>
      <c r="F233" s="151">
        <f>B233+C233+D233+E233+Rate_calculator!$B$26</f>
        <v>12479.19765393337</v>
      </c>
      <c r="G233" s="1">
        <f>Rate_calculator!$B$26</f>
        <v>50</v>
      </c>
      <c r="H233" s="159"/>
      <c r="I233" s="159">
        <f>EXP(-Rate_calculator!$B$17*A233)</f>
        <v>2.5604195516674137E-4</v>
      </c>
      <c r="J233" s="159">
        <f>EXP(-Rate_calculator!$B$18*A233)</f>
        <v>1.0300373120998288E-2</v>
      </c>
      <c r="K233" s="159">
        <f>EXP(-Rate_calculator!$B$19*A233)</f>
        <v>0.99636902573606867</v>
      </c>
      <c r="L233" s="159">
        <f>EXP(-Rate_calculator!$B$20*A233)</f>
        <v>6.1950171685217048E-2</v>
      </c>
      <c r="M233" s="159">
        <f t="shared" si="0"/>
        <v>1.0044331165831547E-2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">
      <c r="A234" s="160">
        <f>A233+(Rate_calculator!$B$22+Rate_calculator!$B$23)/Rate_calculator!$B$24</f>
        <v>10.12000999999999</v>
      </c>
      <c r="B234" s="151">
        <f>IF(A234&lt;=Rate_calculator!$B$22, Rate_calculator!$B$5*(1-I234), Rate_calculator!$B$5*I234*(Rate_calculator!$B$89-1))</f>
        <v>154.22165698265547</v>
      </c>
      <c r="C234" s="151">
        <f>IF(A234&lt;=Rate_calculator!$B$22, (Rate_calculator!$B$5+Rate_calculator!$B$6)*(1-J234)+Rate_calculator!$B$5*Rate_calculator!$B$18/Rate_calculator!$B$93*M234, (Rate_calculator!$B$5*Rate_calculator!$B$18*I234*(Rate_calculator!$B$89-1)/Rate_calculator!$B$93)+(Rate_calculator!$B$5*J234*(Rate_calculator!$B$90+Rate_calculator!$B$18/Rate_calculator!$B$93-Rate_calculator!$B$18*Rate_calculator!$B$90/Rate_calculator!$B$93-1))+(Rate_calculator!$B$6*J234*(Rate_calculator!$B$90-1)))</f>
        <v>4975.3979602229565</v>
      </c>
      <c r="D234" s="151">
        <f>IF(A234&lt;=Rate_calculator!$B$22, Rate_calculator!$B$7*(1-K234), Rate_calculator!$B$7*K234*(Rate_calculator!$B$91-1))</f>
        <v>7196.5499382425151</v>
      </c>
      <c r="E234" s="151">
        <f>IF(A234&lt;=Rate_calculator!$B$22, Rate_calculator!$B$8*(1-L234), (Rate_calculator!$B$8*L234*(Rate_calculator!$B$92-1)))</f>
        <v>0</v>
      </c>
      <c r="F234" s="151">
        <f>B234+C234+D234+E234+Rate_calculator!$B$26</f>
        <v>12376.169555448127</v>
      </c>
      <c r="G234" s="1">
        <f>Rate_calculator!$B$26</f>
        <v>50</v>
      </c>
      <c r="H234" s="159"/>
      <c r="I234" s="159">
        <f>EXP(-Rate_calculator!$B$17*A234)</f>
        <v>2.4696017235697793E-4</v>
      </c>
      <c r="J234" s="159">
        <f>EXP(-Rate_calculator!$B$18*A234)</f>
        <v>1.0096607357279476E-2</v>
      </c>
      <c r="K234" s="159">
        <f>EXP(-Rate_calculator!$B$19*A234)</f>
        <v>0.99635319891553964</v>
      </c>
      <c r="L234" s="159">
        <f>EXP(-Rate_calculator!$B$20*A234)</f>
        <v>6.1202279234398117E-2</v>
      </c>
      <c r="M234" s="159">
        <f t="shared" si="0"/>
        <v>9.849647184922497E-3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">
      <c r="A235" s="160">
        <f>A234+(Rate_calculator!$B$22+Rate_calculator!$B$23)/Rate_calculator!$B$24</f>
        <v>10.16400999999999</v>
      </c>
      <c r="B235" s="151">
        <f>IF(A235&lt;=Rate_calculator!$B$22, Rate_calculator!$B$5*(1-I235), Rate_calculator!$B$5*I235*(Rate_calculator!$B$89-1))</f>
        <v>148.75143007251381</v>
      </c>
      <c r="C235" s="151">
        <f>IF(A235&lt;=Rate_calculator!$B$22, (Rate_calculator!$B$5+Rate_calculator!$B$6)*(1-J235)+Rate_calculator!$B$5*Rate_calculator!$B$18/Rate_calculator!$B$93*M235, (Rate_calculator!$B$5*Rate_calculator!$B$18*I235*(Rate_calculator!$B$89-1)/Rate_calculator!$B$93)+(Rate_calculator!$B$5*J235*(Rate_calculator!$B$90+Rate_calculator!$B$18/Rate_calculator!$B$93-Rate_calculator!$B$18*Rate_calculator!$B$90/Rate_calculator!$B$93-1))+(Rate_calculator!$B$6*J235*(Rate_calculator!$B$90-1)))</f>
        <v>4879.9690672370889</v>
      </c>
      <c r="D235" s="151">
        <f>IF(A235&lt;=Rate_calculator!$B$22, Rate_calculator!$B$7*(1-K235), Rate_calculator!$B$7*K235*(Rate_calculator!$B$91-1))</f>
        <v>7196.4356246685693</v>
      </c>
      <c r="E235" s="151">
        <f>IF(A235&lt;=Rate_calculator!$B$22, Rate_calculator!$B$8*(1-L235), (Rate_calculator!$B$8*L235*(Rate_calculator!$B$92-1)))</f>
        <v>0</v>
      </c>
      <c r="F235" s="151">
        <f>B235+C235+D235+E235+Rate_calculator!$B$26</f>
        <v>12275.156121978172</v>
      </c>
      <c r="G235" s="1">
        <f>Rate_calculator!$B$26</f>
        <v>50</v>
      </c>
      <c r="H235" s="159"/>
      <c r="I235" s="159">
        <f>EXP(-Rate_calculator!$B$17*A235)</f>
        <v>2.38200519484669E-4</v>
      </c>
      <c r="J235" s="159">
        <f>EXP(-Rate_calculator!$B$18*A235)</f>
        <v>9.8968725627280978E-3</v>
      </c>
      <c r="K235" s="159">
        <f>EXP(-Rate_calculator!$B$19*A235)</f>
        <v>0.99633737234641162</v>
      </c>
      <c r="L235" s="159">
        <f>EXP(-Rate_calculator!$B$20*A235)</f>
        <v>6.0463415703157254E-2</v>
      </c>
      <c r="M235" s="159">
        <f t="shared" si="0"/>
        <v>9.658672043243428E-3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">
      <c r="A236" s="160">
        <f>A235+(Rate_calculator!$B$22+Rate_calculator!$B$23)/Rate_calculator!$B$24</f>
        <v>10.208009999999991</v>
      </c>
      <c r="B236" s="151">
        <f>IF(A236&lt;=Rate_calculator!$B$22, Rate_calculator!$B$5*(1-I236), Rate_calculator!$B$5*I236*(Rate_calculator!$B$89-1))</f>
        <v>143.47523156949663</v>
      </c>
      <c r="C236" s="151">
        <f>IF(A236&lt;=Rate_calculator!$B$22, (Rate_calculator!$B$5+Rate_calculator!$B$6)*(1-J236)+Rate_calculator!$B$5*Rate_calculator!$B$18/Rate_calculator!$B$93*M236, (Rate_calculator!$B$5*Rate_calculator!$B$18*I236*(Rate_calculator!$B$89-1)/Rate_calculator!$B$93)+(Rate_calculator!$B$5*J236*(Rate_calculator!$B$90+Rate_calculator!$B$18/Rate_calculator!$B$93-Rate_calculator!$B$18*Rate_calculator!$B$90/Rate_calculator!$B$93-1))+(Rate_calculator!$B$6*J236*(Rate_calculator!$B$90-1)))</f>
        <v>4786.3217067320538</v>
      </c>
      <c r="D236" s="151">
        <f>IF(A236&lt;=Rate_calculator!$B$22, Rate_calculator!$B$7*(1-K236), Rate_calculator!$B$7*K236*(Rate_calculator!$B$91-1))</f>
        <v>7196.3213129104361</v>
      </c>
      <c r="E236" s="151">
        <f>IF(A236&lt;=Rate_calculator!$B$22, Rate_calculator!$B$8*(1-L236), (Rate_calculator!$B$8*L236*(Rate_calculator!$B$92-1)))</f>
        <v>0</v>
      </c>
      <c r="F236" s="151">
        <f>B236+C236+D236+E236+Rate_calculator!$B$26</f>
        <v>12176.118251211987</v>
      </c>
      <c r="G236" s="1">
        <f>Rate_calculator!$B$26</f>
        <v>50</v>
      </c>
      <c r="H236" s="159"/>
      <c r="I236" s="159">
        <f>EXP(-Rate_calculator!$B$17*A236)</f>
        <v>2.2975157063281418E-4</v>
      </c>
      <c r="J236" s="159">
        <f>EXP(-Rate_calculator!$B$18*A236)</f>
        <v>9.7010889952317981E-3</v>
      </c>
      <c r="K236" s="159">
        <f>EXP(-Rate_calculator!$B$19*A236)</f>
        <v>0.99632154602868073</v>
      </c>
      <c r="L236" s="159">
        <f>EXP(-Rate_calculator!$B$20*A236)</f>
        <v>5.9733472090008122E-2</v>
      </c>
      <c r="M236" s="159">
        <f t="shared" si="0"/>
        <v>9.4713374245989843E-3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">
      <c r="A237" s="160">
        <f>A236+(Rate_calculator!$B$22+Rate_calculator!$B$23)/Rate_calculator!$B$24</f>
        <v>10.252009999999991</v>
      </c>
      <c r="B237" s="151">
        <f>IF(A237&lt;=Rate_calculator!$B$22, Rate_calculator!$B$5*(1-I237), Rate_calculator!$B$5*I237*(Rate_calculator!$B$89-1))</f>
        <v>138.38617930520604</v>
      </c>
      <c r="C237" s="151">
        <f>IF(A237&lt;=Rate_calculator!$B$22, (Rate_calculator!$B$5+Rate_calculator!$B$6)*(1-J237)+Rate_calculator!$B$5*Rate_calculator!$B$18/Rate_calculator!$B$93*M237, (Rate_calculator!$B$5*Rate_calculator!$B$18*I237*(Rate_calculator!$B$89-1)/Rate_calculator!$B$93)+(Rate_calculator!$B$5*J237*(Rate_calculator!$B$90+Rate_calculator!$B$18/Rate_calculator!$B$93-Rate_calculator!$B$18*Rate_calculator!$B$90/Rate_calculator!$B$93-1))+(Rate_calculator!$B$6*J237*(Rate_calculator!$B$90-1)))</f>
        <v>4694.4244054100727</v>
      </c>
      <c r="D237" s="151">
        <f>IF(A237&lt;=Rate_calculator!$B$22, Rate_calculator!$B$7*(1-K237), Rate_calculator!$B$7*K237*(Rate_calculator!$B$91-1))</f>
        <v>7196.2070029680899</v>
      </c>
      <c r="E237" s="151">
        <f>IF(A237&lt;=Rate_calculator!$B$22, Rate_calculator!$B$8*(1-L237), (Rate_calculator!$B$8*L237*(Rate_calculator!$B$92-1)))</f>
        <v>0</v>
      </c>
      <c r="F237" s="151">
        <f>B237+C237+D237+E237+Rate_calculator!$B$26</f>
        <v>12079.017587683367</v>
      </c>
      <c r="G237" s="1">
        <f>Rate_calculator!$B$26</f>
        <v>50</v>
      </c>
      <c r="H237" s="159"/>
      <c r="I237" s="159">
        <f>EXP(-Rate_calculator!$B$17*A237)</f>
        <v>2.2160230516055814E-4</v>
      </c>
      <c r="J237" s="159">
        <f>EXP(-Rate_calculator!$B$18*A237)</f>
        <v>9.5091784901659305E-3</v>
      </c>
      <c r="K237" s="159">
        <f>EXP(-Rate_calculator!$B$19*A237)</f>
        <v>0.99630571996234296</v>
      </c>
      <c r="L237" s="159">
        <f>EXP(-Rate_calculator!$B$20*A237)</f>
        <v>5.9012340709383083E-2</v>
      </c>
      <c r="M237" s="159">
        <f t="shared" si="0"/>
        <v>9.2875761850053726E-3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">
      <c r="A238" s="160">
        <f>A237+(Rate_calculator!$B$22+Rate_calculator!$B$23)/Rate_calculator!$B$24</f>
        <v>10.296009999999992</v>
      </c>
      <c r="B238" s="151">
        <f>IF(A238&lt;=Rate_calculator!$B$22, Rate_calculator!$B$5*(1-I238), Rate_calculator!$B$5*I238*(Rate_calculator!$B$89-1))</f>
        <v>133.4776352210755</v>
      </c>
      <c r="C238" s="151">
        <f>IF(A238&lt;=Rate_calculator!$B$22, (Rate_calculator!$B$5+Rate_calculator!$B$6)*(1-J238)+Rate_calculator!$B$5*Rate_calculator!$B$18/Rate_calculator!$B$93*M238, (Rate_calculator!$B$5*Rate_calculator!$B$18*I238*(Rate_calculator!$B$89-1)/Rate_calculator!$B$93)+(Rate_calculator!$B$5*J238*(Rate_calculator!$B$90+Rate_calculator!$B$18/Rate_calculator!$B$93-Rate_calculator!$B$18*Rate_calculator!$B$90/Rate_calculator!$B$93-1))+(Rate_calculator!$B$6*J238*(Rate_calculator!$B$90-1)))</f>
        <v>4604.2461788812507</v>
      </c>
      <c r="D238" s="151">
        <f>IF(A238&lt;=Rate_calculator!$B$22, Rate_calculator!$B$7*(1-K238), Rate_calculator!$B$7*K238*(Rate_calculator!$B$91-1))</f>
        <v>7196.0926948414972</v>
      </c>
      <c r="E238" s="151">
        <f>IF(A238&lt;=Rate_calculator!$B$22, Rate_calculator!$B$8*(1-L238), (Rate_calculator!$B$8*L238*(Rate_calculator!$B$92-1)))</f>
        <v>0</v>
      </c>
      <c r="F238" s="151">
        <f>B238+C238+D238+E238+Rate_calculator!$B$26</f>
        <v>11983.816508943823</v>
      </c>
      <c r="G238" s="1">
        <f>Rate_calculator!$B$26</f>
        <v>50</v>
      </c>
      <c r="H238" s="159"/>
      <c r="I238" s="159">
        <f>EXP(-Rate_calculator!$B$17*A238)</f>
        <v>2.1374209332808487E-4</v>
      </c>
      <c r="J238" s="159">
        <f>EXP(-Rate_calculator!$B$18*A238)</f>
        <v>9.3210644291871984E-3</v>
      </c>
      <c r="K238" s="159">
        <f>EXP(-Rate_calculator!$B$19*A238)</f>
        <v>0.99628989414739422</v>
      </c>
      <c r="L238" s="159">
        <f>EXP(-Rate_calculator!$B$20*A238)</f>
        <v>5.8299915175746765E-2</v>
      </c>
      <c r="M238" s="159">
        <f t="shared" si="0"/>
        <v>9.1073223358591141E-3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">
      <c r="A239" s="160">
        <f>A238+(Rate_calculator!$B$22+Rate_calculator!$B$23)/Rate_calculator!$B$24</f>
        <v>10.340009999999992</v>
      </c>
      <c r="B239" s="151">
        <f>IF(A239&lt;=Rate_calculator!$B$22, Rate_calculator!$B$5*(1-I239), Rate_calculator!$B$5*I239*(Rate_calculator!$B$89-1))</f>
        <v>128.7431967098195</v>
      </c>
      <c r="C239" s="151">
        <f>IF(A239&lt;=Rate_calculator!$B$22, (Rate_calculator!$B$5+Rate_calculator!$B$6)*(1-J239)+Rate_calculator!$B$5*Rate_calculator!$B$18/Rate_calculator!$B$93*M239, (Rate_calculator!$B$5*Rate_calculator!$B$18*I239*(Rate_calculator!$B$89-1)/Rate_calculator!$B$93)+(Rate_calculator!$B$5*J239*(Rate_calculator!$B$90+Rate_calculator!$B$18/Rate_calculator!$B$93-Rate_calculator!$B$18*Rate_calculator!$B$90/Rate_calculator!$B$93-1))+(Rate_calculator!$B$6*J239*(Rate_calculator!$B$90-1)))</f>
        <v>4515.7565267344053</v>
      </c>
      <c r="D239" s="151">
        <f>IF(A239&lt;=Rate_calculator!$B$22, Rate_calculator!$B$7*(1-K239), Rate_calculator!$B$7*K239*(Rate_calculator!$B$91-1))</f>
        <v>7195.9783885306324</v>
      </c>
      <c r="E239" s="151">
        <f>IF(A239&lt;=Rate_calculator!$B$22, Rate_calculator!$B$8*(1-L239), (Rate_calculator!$B$8*L239*(Rate_calculator!$B$92-1)))</f>
        <v>0</v>
      </c>
      <c r="F239" s="151">
        <f>B239+C239+D239+E239+Rate_calculator!$B$26</f>
        <v>11890.478111974857</v>
      </c>
      <c r="G239" s="1">
        <f>Rate_calculator!$B$26</f>
        <v>50</v>
      </c>
      <c r="H239" s="159"/>
      <c r="I239" s="159">
        <f>EXP(-Rate_calculator!$B$17*A239)</f>
        <v>2.0616068243139874E-4</v>
      </c>
      <c r="J239" s="159">
        <f>EXP(-Rate_calculator!$B$18*A239)</f>
        <v>9.1366717096444741E-3</v>
      </c>
      <c r="K239" s="159">
        <f>EXP(-Rate_calculator!$B$19*A239)</f>
        <v>0.99627406858383061</v>
      </c>
      <c r="L239" s="159">
        <f>EXP(-Rate_calculator!$B$20*A239)</f>
        <v>5.759609038790154E-2</v>
      </c>
      <c r="M239" s="159">
        <f t="shared" si="0"/>
        <v>8.9305110272130759E-3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">
      <c r="A240" s="160">
        <f>A239+(Rate_calculator!$B$22+Rate_calculator!$B$23)/Rate_calculator!$B$24</f>
        <v>10.384009999999993</v>
      </c>
      <c r="B240" s="151">
        <f>IF(A240&lt;=Rate_calculator!$B$22, Rate_calculator!$B$5*(1-I240), Rate_calculator!$B$5*I240*(Rate_calculator!$B$89-1))</f>
        <v>124.17668826399931</v>
      </c>
      <c r="C240" s="151">
        <f>IF(A240&lt;=Rate_calculator!$B$22, (Rate_calculator!$B$5+Rate_calculator!$B$6)*(1-J240)+Rate_calculator!$B$5*Rate_calculator!$B$18/Rate_calculator!$B$93*M240, (Rate_calculator!$B$5*Rate_calculator!$B$18*I240*(Rate_calculator!$B$89-1)/Rate_calculator!$B$93)+(Rate_calculator!$B$5*J240*(Rate_calculator!$B$90+Rate_calculator!$B$18/Rate_calculator!$B$93-Rate_calculator!$B$18*Rate_calculator!$B$90/Rate_calculator!$B$93-1))+(Rate_calculator!$B$6*J240*(Rate_calculator!$B$90-1)))</f>
        <v>4428.9254275372623</v>
      </c>
      <c r="D240" s="151">
        <f>IF(A240&lt;=Rate_calculator!$B$22, Rate_calculator!$B$7*(1-K240), Rate_calculator!$B$7*K240*(Rate_calculator!$B$91-1))</f>
        <v>7195.8640840354656</v>
      </c>
      <c r="E240" s="151">
        <f>IF(A240&lt;=Rate_calculator!$B$22, Rate_calculator!$B$8*(1-L240), (Rate_calculator!$B$8*L240*(Rate_calculator!$B$92-1)))</f>
        <v>0</v>
      </c>
      <c r="F240" s="151">
        <f>B240+C240+D240+E240+Rate_calculator!$B$26</f>
        <v>11798.966199836726</v>
      </c>
      <c r="G240" s="1">
        <f>Rate_calculator!$B$26</f>
        <v>50</v>
      </c>
      <c r="H240" s="159"/>
      <c r="I240" s="159">
        <f>EXP(-Rate_calculator!$B$17*A240)</f>
        <v>1.9884818342890014E-4</v>
      </c>
      <c r="J240" s="159">
        <f>EXP(-Rate_calculator!$B$18*A240)</f>
        <v>8.9559267145948827E-3</v>
      </c>
      <c r="K240" s="159">
        <f>EXP(-Rate_calculator!$B$19*A240)</f>
        <v>0.99625824327164814</v>
      </c>
      <c r="L240" s="159">
        <f>EXP(-Rate_calculator!$B$20*A240)</f>
        <v>5.6900762513482202E-2</v>
      </c>
      <c r="M240" s="159">
        <f t="shared" si="0"/>
        <v>8.7570785311659825E-3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">
      <c r="A241" s="160">
        <f>A240+(Rate_calculator!$B$22+Rate_calculator!$B$23)/Rate_calculator!$B$24</f>
        <v>10.428009999999993</v>
      </c>
      <c r="B241" s="151">
        <f>IF(A241&lt;=Rate_calculator!$B$22, Rate_calculator!$B$5*(1-I241), Rate_calculator!$B$5*I241*(Rate_calculator!$B$89-1))</f>
        <v>119.77215342081323</v>
      </c>
      <c r="C241" s="151">
        <f>IF(A241&lt;=Rate_calculator!$B$22, (Rate_calculator!$B$5+Rate_calculator!$B$6)*(1-J241)+Rate_calculator!$B$5*Rate_calculator!$B$18/Rate_calculator!$B$93*M241, (Rate_calculator!$B$5*Rate_calculator!$B$18*I241*(Rate_calculator!$B$89-1)/Rate_calculator!$B$93)+(Rate_calculator!$B$5*J241*(Rate_calculator!$B$90+Rate_calculator!$B$18/Rate_calculator!$B$93-Rate_calculator!$B$18*Rate_calculator!$B$90/Rate_calculator!$B$93-1))+(Rate_calculator!$B$6*J241*(Rate_calculator!$B$90-1)))</f>
        <v>4343.7233337732387</v>
      </c>
      <c r="D241" s="151">
        <f>IF(A241&lt;=Rate_calculator!$B$22, Rate_calculator!$B$7*(1-K241), Rate_calculator!$B$7*K241*(Rate_calculator!$B$91-1))</f>
        <v>7195.7497813559694</v>
      </c>
      <c r="E241" s="151">
        <f>IF(A241&lt;=Rate_calculator!$B$22, Rate_calculator!$B$8*(1-L241), (Rate_calculator!$B$8*L241*(Rate_calculator!$B$92-1)))</f>
        <v>0</v>
      </c>
      <c r="F241" s="151">
        <f>B241+C241+D241+E241+Rate_calculator!$B$26</f>
        <v>11709.245268550021</v>
      </c>
      <c r="G241" s="1">
        <f>Rate_calculator!$B$26</f>
        <v>50</v>
      </c>
      <c r="H241" s="159"/>
      <c r="I241" s="159">
        <f>EXP(-Rate_calculator!$B$17*A241)</f>
        <v>1.9179505804231526E-4</v>
      </c>
      <c r="J241" s="159">
        <f>EXP(-Rate_calculator!$B$18*A241)</f>
        <v>8.7787572834129215E-3</v>
      </c>
      <c r="K241" s="159">
        <f>EXP(-Rate_calculator!$B$19*A241)</f>
        <v>0.99624241821084281</v>
      </c>
      <c r="L241" s="159">
        <f>EXP(-Rate_calculator!$B$20*A241)</f>
        <v>5.6213828973638157E-2</v>
      </c>
      <c r="M241" s="159">
        <f t="shared" si="0"/>
        <v>8.5869622253706059E-3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">
      <c r="A242" s="160">
        <f>A241+(Rate_calculator!$B$22+Rate_calculator!$B$23)/Rate_calculator!$B$24</f>
        <v>10.472009999999994</v>
      </c>
      <c r="B242" s="151">
        <f>IF(A242&lt;=Rate_calculator!$B$22, Rate_calculator!$B$5*(1-I242), Rate_calculator!$B$5*I242*(Rate_calculator!$B$89-1))</f>
        <v>115.52384699260625</v>
      </c>
      <c r="C242" s="151">
        <f>IF(A242&lt;=Rate_calculator!$B$22, (Rate_calculator!$B$5+Rate_calculator!$B$6)*(1-J242)+Rate_calculator!$B$5*Rate_calculator!$B$18/Rate_calculator!$B$93*M242, (Rate_calculator!$B$5*Rate_calculator!$B$18*I242*(Rate_calculator!$B$89-1)/Rate_calculator!$B$93)+(Rate_calculator!$B$5*J242*(Rate_calculator!$B$90+Rate_calculator!$B$18/Rate_calculator!$B$93-Rate_calculator!$B$18*Rate_calculator!$B$90/Rate_calculator!$B$93-1))+(Rate_calculator!$B$6*J242*(Rate_calculator!$B$90-1)))</f>
        <v>4260.1211667219604</v>
      </c>
      <c r="D242" s="151">
        <f>IF(A242&lt;=Rate_calculator!$B$22, Rate_calculator!$B$7*(1-K242), Rate_calculator!$B$7*K242*(Rate_calculator!$B$91-1))</f>
        <v>7195.6354804921111</v>
      </c>
      <c r="E242" s="151">
        <f>IF(A242&lt;=Rate_calculator!$B$22, Rate_calculator!$B$8*(1-L242), (Rate_calculator!$B$8*L242*(Rate_calculator!$B$92-1)))</f>
        <v>0</v>
      </c>
      <c r="F242" s="151">
        <f>B242+C242+D242+E242+Rate_calculator!$B$26</f>
        <v>11621.280494206678</v>
      </c>
      <c r="G242" s="1">
        <f>Rate_calculator!$B$26</f>
        <v>50</v>
      </c>
      <c r="H242" s="159"/>
      <c r="I242" s="159">
        <f>EXP(-Rate_calculator!$B$17*A242)</f>
        <v>1.8499210631515775E-4</v>
      </c>
      <c r="J242" s="159">
        <f>EXP(-Rate_calculator!$B$18*A242)</f>
        <v>8.6050926829811126E-3</v>
      </c>
      <c r="K242" s="159">
        <f>EXP(-Rate_calculator!$B$19*A242)</f>
        <v>0.99622659340141051</v>
      </c>
      <c r="L242" s="159">
        <f>EXP(-Rate_calculator!$B$20*A242)</f>
        <v>5.5535188427900291E-2</v>
      </c>
      <c r="M242" s="159">
        <f t="shared" si="0"/>
        <v>8.4201005766659544E-3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">
      <c r="A243" s="160">
        <f>A242+(Rate_calculator!$B$22+Rate_calculator!$B$23)/Rate_calculator!$B$24</f>
        <v>10.516009999999994</v>
      </c>
      <c r="B243" s="151">
        <f>IF(A243&lt;=Rate_calculator!$B$22, Rate_calculator!$B$5*(1-I243), Rate_calculator!$B$5*I243*(Rate_calculator!$B$89-1))</f>
        <v>111.42622757296073</v>
      </c>
      <c r="C243" s="151">
        <f>IF(A243&lt;=Rate_calculator!$B$22, (Rate_calculator!$B$5+Rate_calculator!$B$6)*(1-J243)+Rate_calculator!$B$5*Rate_calculator!$B$18/Rate_calculator!$B$93*M243, (Rate_calculator!$B$5*Rate_calculator!$B$18*I243*(Rate_calculator!$B$89-1)/Rate_calculator!$B$93)+(Rate_calculator!$B$5*J243*(Rate_calculator!$B$90+Rate_calculator!$B$18/Rate_calculator!$B$93-Rate_calculator!$B$18*Rate_calculator!$B$90/Rate_calculator!$B$93-1))+(Rate_calculator!$B$6*J243*(Rate_calculator!$B$90-1)))</f>
        <v>4178.0903112900269</v>
      </c>
      <c r="D243" s="151">
        <f>IF(A243&lt;=Rate_calculator!$B$22, Rate_calculator!$B$7*(1-K243), Rate_calculator!$B$7*K243*(Rate_calculator!$B$91-1))</f>
        <v>7195.5211814438671</v>
      </c>
      <c r="E243" s="151">
        <f>IF(A243&lt;=Rate_calculator!$B$22, Rate_calculator!$B$8*(1-L243), (Rate_calculator!$B$8*L243*(Rate_calculator!$B$92-1)))</f>
        <v>0</v>
      </c>
      <c r="F243" s="151">
        <f>B243+C243+D243+E243+Rate_calculator!$B$26</f>
        <v>11535.037720306855</v>
      </c>
      <c r="G243" s="1">
        <f>Rate_calculator!$B$26</f>
        <v>50</v>
      </c>
      <c r="H243" s="159"/>
      <c r="I243" s="159">
        <f>EXP(-Rate_calculator!$B$17*A243)</f>
        <v>1.7843045461248691E-4</v>
      </c>
      <c r="J243" s="159">
        <f>EXP(-Rate_calculator!$B$18*A243)</f>
        <v>8.4348635794504485E-3</v>
      </c>
      <c r="K243" s="159">
        <f>EXP(-Rate_calculator!$B$19*A243)</f>
        <v>0.99621076884334736</v>
      </c>
      <c r="L243" s="159">
        <f>EXP(-Rate_calculator!$B$20*A243)</f>
        <v>5.4864740759230743E-2</v>
      </c>
      <c r="M243" s="159">
        <f t="shared" si="0"/>
        <v>8.2564331248379617E-3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">
      <c r="A244" s="160">
        <f>A243+(Rate_calculator!$B$22+Rate_calculator!$B$23)/Rate_calculator!$B$24</f>
        <v>10.560009999999995</v>
      </c>
      <c r="B244" s="151">
        <f>IF(A244&lt;=Rate_calculator!$B$22, Rate_calculator!$B$5*(1-I244), Rate_calculator!$B$5*I244*(Rate_calculator!$B$89-1))</f>
        <v>107.47395030859639</v>
      </c>
      <c r="C244" s="151">
        <f>IF(A244&lt;=Rate_calculator!$B$22, (Rate_calculator!$B$5+Rate_calculator!$B$6)*(1-J244)+Rate_calculator!$B$5*Rate_calculator!$B$18/Rate_calculator!$B$93*M244, (Rate_calculator!$B$5*Rate_calculator!$B$18*I244*(Rate_calculator!$B$89-1)/Rate_calculator!$B$93)+(Rate_calculator!$B$5*J244*(Rate_calculator!$B$90+Rate_calculator!$B$18/Rate_calculator!$B$93-Rate_calculator!$B$18*Rate_calculator!$B$90/Rate_calculator!$B$93-1))+(Rate_calculator!$B$6*J244*(Rate_calculator!$B$90-1)))</f>
        <v>4097.6026107985208</v>
      </c>
      <c r="D244" s="151">
        <f>IF(A244&lt;=Rate_calculator!$B$22, Rate_calculator!$B$7*(1-K244), Rate_calculator!$B$7*K244*(Rate_calculator!$B$91-1))</f>
        <v>7195.4068842112056</v>
      </c>
      <c r="E244" s="151">
        <f>IF(A244&lt;=Rate_calculator!$B$22, Rate_calculator!$B$8*(1-L244), (Rate_calculator!$B$8*L244*(Rate_calculator!$B$92-1)))</f>
        <v>0</v>
      </c>
      <c r="F244" s="151">
        <f>B244+C244+D244+E244+Rate_calculator!$B$26</f>
        <v>11450.483445318323</v>
      </c>
      <c r="G244" s="1">
        <f>Rate_calculator!$B$26</f>
        <v>50</v>
      </c>
      <c r="H244" s="159"/>
      <c r="I244" s="159">
        <f>EXP(-Rate_calculator!$B$17*A244)</f>
        <v>1.7210154404631554E-4</v>
      </c>
      <c r="J244" s="159">
        <f>EXP(-Rate_calculator!$B$18*A244)</f>
        <v>8.2680020105596174E-3</v>
      </c>
      <c r="K244" s="159">
        <f>EXP(-Rate_calculator!$B$19*A244)</f>
        <v>0.99619494453664947</v>
      </c>
      <c r="L244" s="159">
        <f>EXP(-Rate_calculator!$B$20*A244)</f>
        <v>5.420238705925292E-2</v>
      </c>
      <c r="M244" s="159">
        <f t="shared" si="0"/>
        <v>8.0959004665133016E-3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">
      <c r="A245" s="160">
        <f>A244+(Rate_calculator!$B$22+Rate_calculator!$B$23)/Rate_calculator!$B$24</f>
        <v>10.604009999999995</v>
      </c>
      <c r="B245" s="151">
        <f>IF(A245&lt;=Rate_calculator!$B$22, Rate_calculator!$B$5*(1-I245), Rate_calculator!$B$5*I245*(Rate_calculator!$B$89-1))</f>
        <v>103.66185992764925</v>
      </c>
      <c r="C245" s="151">
        <f>IF(A245&lt;=Rate_calculator!$B$22, (Rate_calculator!$B$5+Rate_calculator!$B$6)*(1-J245)+Rate_calculator!$B$5*Rate_calculator!$B$18/Rate_calculator!$B$93*M245, (Rate_calculator!$B$5*Rate_calculator!$B$18*I245*(Rate_calculator!$B$89-1)/Rate_calculator!$B$93)+(Rate_calculator!$B$5*J245*(Rate_calculator!$B$90+Rate_calculator!$B$18/Rate_calculator!$B$93-Rate_calculator!$B$18*Rate_calculator!$B$90/Rate_calculator!$B$93-1))+(Rate_calculator!$B$6*J245*(Rate_calculator!$B$90-1)))</f>
        <v>4018.6303617331423</v>
      </c>
      <c r="D245" s="151">
        <f>IF(A245&lt;=Rate_calculator!$B$22, Rate_calculator!$B$7*(1-K245), Rate_calculator!$B$7*K245*(Rate_calculator!$B$91-1))</f>
        <v>7195.2925887940974</v>
      </c>
      <c r="E245" s="151">
        <f>IF(A245&lt;=Rate_calculator!$B$22, Rate_calculator!$B$8*(1-L245), (Rate_calculator!$B$8*L245*(Rate_calculator!$B$92-1)))</f>
        <v>0</v>
      </c>
      <c r="F245" s="151">
        <f>B245+C245+D245+E245+Rate_calculator!$B$26</f>
        <v>11367.58481045489</v>
      </c>
      <c r="G245" s="1">
        <f>Rate_calculator!$B$26</f>
        <v>50</v>
      </c>
      <c r="H245" s="159"/>
      <c r="I245" s="159">
        <f>EXP(-Rate_calculator!$B$17*A245)</f>
        <v>1.6599711931156535E-4</v>
      </c>
      <c r="J245" s="159">
        <f>EXP(-Rate_calculator!$B$18*A245)</f>
        <v>8.1044413585016906E-3</v>
      </c>
      <c r="K245" s="159">
        <f>EXP(-Rate_calculator!$B$19*A245)</f>
        <v>0.99617912048131263</v>
      </c>
      <c r="L245" s="159">
        <f>EXP(-Rate_calculator!$B$20*A245)</f>
        <v>5.354802961366003E-2</v>
      </c>
      <c r="M245" s="159">
        <f t="shared" si="0"/>
        <v>7.9384442391901254E-3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">
      <c r="A246" s="160">
        <f>A245+(Rate_calculator!$B$22+Rate_calculator!$B$23)/Rate_calculator!$B$24</f>
        <v>10.648009999999996</v>
      </c>
      <c r="B246" s="151">
        <f>IF(A246&lt;=Rate_calculator!$B$22, Rate_calculator!$B$5*(1-I246), Rate_calculator!$B$5*I246*(Rate_calculator!$B$89-1))</f>
        <v>99.984984015238751</v>
      </c>
      <c r="C246" s="151">
        <f>IF(A246&lt;=Rate_calculator!$B$22, (Rate_calculator!$B$5+Rate_calculator!$B$6)*(1-J246)+Rate_calculator!$B$5*Rate_calculator!$B$18/Rate_calculator!$B$93*M246, (Rate_calculator!$B$5*Rate_calculator!$B$18*I246*(Rate_calculator!$B$89-1)/Rate_calculator!$B$93)+(Rate_calculator!$B$5*J246*(Rate_calculator!$B$90+Rate_calculator!$B$18/Rate_calculator!$B$93-Rate_calculator!$B$18*Rate_calculator!$B$90/Rate_calculator!$B$93-1))+(Rate_calculator!$B$6*J246*(Rate_calculator!$B$90-1)))</f>
        <v>3941.1463084627944</v>
      </c>
      <c r="D246" s="151">
        <f>IF(A246&lt;=Rate_calculator!$B$22, Rate_calculator!$B$7*(1-K246), Rate_calculator!$B$7*K246*(Rate_calculator!$B$91-1))</f>
        <v>7195.1782951925143</v>
      </c>
      <c r="E246" s="151">
        <f>IF(A246&lt;=Rate_calculator!$B$22, Rate_calculator!$B$8*(1-L246), (Rate_calculator!$B$8*L246*(Rate_calculator!$B$92-1)))</f>
        <v>0</v>
      </c>
      <c r="F246" s="151">
        <f>B246+C246+D246+E246+Rate_calculator!$B$26</f>
        <v>11286.309587670548</v>
      </c>
      <c r="G246" s="1">
        <f>Rate_calculator!$B$26</f>
        <v>50</v>
      </c>
      <c r="H246" s="159"/>
      <c r="I246" s="159">
        <f>EXP(-Rate_calculator!$B$17*A246)</f>
        <v>1.6010921791801308E-4</v>
      </c>
      <c r="J246" s="159">
        <f>EXP(-Rate_calculator!$B$18*A246)</f>
        <v>7.9441163233276851E-3</v>
      </c>
      <c r="K246" s="159">
        <f>EXP(-Rate_calculator!$B$19*A246)</f>
        <v>0.99616329667733294</v>
      </c>
      <c r="L246" s="159">
        <f>EXP(-Rate_calculator!$B$20*A246)</f>
        <v>5.2901571887799662E-2</v>
      </c>
      <c r="M246" s="159">
        <f t="shared" si="0"/>
        <v>7.7840071054096722E-3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">
      <c r="A247" s="160">
        <f>A246+(Rate_calculator!$B$22+Rate_calculator!$B$23)/Rate_calculator!$B$24</f>
        <v>10.692009999999996</v>
      </c>
      <c r="B247" s="151">
        <f>IF(A247&lt;=Rate_calculator!$B$22, Rate_calculator!$B$5*(1-I247), Rate_calculator!$B$5*I247*(Rate_calculator!$B$89-1))</f>
        <v>96.438526527547992</v>
      </c>
      <c r="C247" s="151">
        <f>IF(A247&lt;=Rate_calculator!$B$22, (Rate_calculator!$B$5+Rate_calculator!$B$6)*(1-J247)+Rate_calculator!$B$5*Rate_calculator!$B$18/Rate_calculator!$B$93*M247, (Rate_calculator!$B$5*Rate_calculator!$B$18*I247*(Rate_calculator!$B$89-1)/Rate_calculator!$B$93)+(Rate_calculator!$B$5*J247*(Rate_calculator!$B$90+Rate_calculator!$B$18/Rate_calculator!$B$93-Rate_calculator!$B$18*Rate_calculator!$B$90/Rate_calculator!$B$93-1))+(Rate_calculator!$B$6*J247*(Rate_calculator!$B$90-1)))</f>
        <v>3865.1236379319625</v>
      </c>
      <c r="D247" s="151">
        <f>IF(A247&lt;=Rate_calculator!$B$22, Rate_calculator!$B$7*(1-K247), Rate_calculator!$B$7*K247*(Rate_calculator!$B$91-1))</f>
        <v>7195.0640034064272</v>
      </c>
      <c r="E247" s="151">
        <f>IF(A247&lt;=Rate_calculator!$B$22, Rate_calculator!$B$8*(1-L247), (Rate_calculator!$B$8*L247*(Rate_calculator!$B$92-1)))</f>
        <v>0</v>
      </c>
      <c r="F247" s="151">
        <f>B247+C247+D247+E247+Rate_calculator!$B$26</f>
        <v>11206.626167865938</v>
      </c>
      <c r="G247" s="1">
        <f>Rate_calculator!$B$26</f>
        <v>50</v>
      </c>
      <c r="H247" s="159"/>
      <c r="I247" s="159">
        <f>EXP(-Rate_calculator!$B$17*A247)</f>
        <v>1.5443015980417564E-4</v>
      </c>
      <c r="J247" s="159">
        <f>EXP(-Rate_calculator!$B$18*A247)</f>
        <v>7.7869628968761651E-3</v>
      </c>
      <c r="K247" s="159">
        <f>EXP(-Rate_calculator!$B$19*A247)</f>
        <v>0.99614747312470642</v>
      </c>
      <c r="L247" s="159">
        <f>EXP(-Rate_calculator!$B$20*A247)</f>
        <v>5.2262918512432505E-2</v>
      </c>
      <c r="M247" s="159">
        <f t="shared" si="0"/>
        <v>7.6325327370719894E-3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">
      <c r="A248" s="160">
        <f>A247+(Rate_calculator!$B$22+Rate_calculator!$B$23)/Rate_calculator!$B$24</f>
        <v>10.736009999999997</v>
      </c>
      <c r="B248" s="151">
        <f>IF(A248&lt;=Rate_calculator!$B$22, Rate_calculator!$B$5*(1-I248), Rate_calculator!$B$5*I248*(Rate_calculator!$B$89-1))</f>
        <v>93.017861535959085</v>
      </c>
      <c r="C248" s="151">
        <f>IF(A248&lt;=Rate_calculator!$B$22, (Rate_calculator!$B$5+Rate_calculator!$B$6)*(1-J248)+Rate_calculator!$B$5*Rate_calculator!$B$18/Rate_calculator!$B$93*M248, (Rate_calculator!$B$5*Rate_calculator!$B$18*I248*(Rate_calculator!$B$89-1)/Rate_calculator!$B$93)+(Rate_calculator!$B$5*J248*(Rate_calculator!$B$90+Rate_calculator!$B$18/Rate_calculator!$B$93-Rate_calculator!$B$18*Rate_calculator!$B$90/Rate_calculator!$B$93-1))+(Rate_calculator!$B$6*J248*(Rate_calculator!$B$90-1)))</f>
        <v>3790.5359743321287</v>
      </c>
      <c r="D248" s="151">
        <f>IF(A248&lt;=Rate_calculator!$B$22, Rate_calculator!$B$7*(1-K248), Rate_calculator!$B$7*K248*(Rate_calculator!$B$91-1))</f>
        <v>7194.9497134358098</v>
      </c>
      <c r="E248" s="151">
        <f>IF(A248&lt;=Rate_calculator!$B$22, Rate_calculator!$B$8*(1-L248), (Rate_calculator!$B$8*L248*(Rate_calculator!$B$92-1)))</f>
        <v>0</v>
      </c>
      <c r="F248" s="151">
        <f>B248+C248+D248+E248+Rate_calculator!$B$26</f>
        <v>11128.503549303898</v>
      </c>
      <c r="G248" s="1">
        <f>Rate_calculator!$B$26</f>
        <v>50</v>
      </c>
      <c r="H248" s="159"/>
      <c r="I248" s="159">
        <f>EXP(-Rate_calculator!$B$17*A248)</f>
        <v>1.489525373195898E-4</v>
      </c>
      <c r="J248" s="159">
        <f>EXP(-Rate_calculator!$B$18*A248)</f>
        <v>7.6329183372186755E-3</v>
      </c>
      <c r="K248" s="159">
        <f>EXP(-Rate_calculator!$B$19*A248)</f>
        <v>0.99613164982342917</v>
      </c>
      <c r="L248" s="159">
        <f>EXP(-Rate_calculator!$B$20*A248)</f>
        <v>5.1631975269662782E-2</v>
      </c>
      <c r="M248" s="159">
        <f t="shared" si="0"/>
        <v>7.4839657998990857E-3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">
      <c r="A249" s="160">
        <f>A248+(Rate_calculator!$B$22+Rate_calculator!$B$23)/Rate_calculator!$B$24</f>
        <v>10.780009999999997</v>
      </c>
      <c r="B249" s="151">
        <f>IF(A249&lt;=Rate_calculator!$B$22, Rate_calculator!$B$5*(1-I249), Rate_calculator!$B$5*I249*(Rate_calculator!$B$89-1))</f>
        <v>89.718527193084938</v>
      </c>
      <c r="C249" s="151">
        <f>IF(A249&lt;=Rate_calculator!$B$22, (Rate_calculator!$B$5+Rate_calculator!$B$6)*(1-J249)+Rate_calculator!$B$5*Rate_calculator!$B$18/Rate_calculator!$B$93*M249, (Rate_calculator!$B$5*Rate_calculator!$B$18*I249*(Rate_calculator!$B$89-1)/Rate_calculator!$B$93)+(Rate_calculator!$B$5*J249*(Rate_calculator!$B$90+Rate_calculator!$B$18/Rate_calculator!$B$93-Rate_calculator!$B$18*Rate_calculator!$B$90/Rate_calculator!$B$93-1))+(Rate_calculator!$B$6*J249*(Rate_calculator!$B$90-1)))</f>
        <v>3717.3573737570018</v>
      </c>
      <c r="D249" s="151">
        <f>IF(A249&lt;=Rate_calculator!$B$22, Rate_calculator!$B$7*(1-K249), Rate_calculator!$B$7*K249*(Rate_calculator!$B$91-1))</f>
        <v>7194.8354252806284</v>
      </c>
      <c r="E249" s="151">
        <f>IF(A249&lt;=Rate_calculator!$B$22, Rate_calculator!$B$8*(1-L249), (Rate_calculator!$B$8*L249*(Rate_calculator!$B$92-1)))</f>
        <v>0</v>
      </c>
      <c r="F249" s="151">
        <f>B249+C249+D249+E249+Rate_calculator!$B$26</f>
        <v>11051.911326230715</v>
      </c>
      <c r="G249" s="1">
        <f>Rate_calculator!$B$26</f>
        <v>50</v>
      </c>
      <c r="H249" s="159"/>
      <c r="I249" s="159">
        <f>EXP(-Rate_calculator!$B$17*A249)</f>
        <v>1.4366920556242203E-4</v>
      </c>
      <c r="J249" s="159">
        <f>EXP(-Rate_calculator!$B$18*A249)</f>
        <v>7.4819211436106033E-3</v>
      </c>
      <c r="K249" s="159">
        <f>EXP(-Rate_calculator!$B$19*A249)</f>
        <v>0.99611582677349697</v>
      </c>
      <c r="L249" s="159">
        <f>EXP(-Rate_calculator!$B$20*A249)</f>
        <v>5.1008649079038779E-2</v>
      </c>
      <c r="M249" s="159">
        <f t="shared" si="0"/>
        <v>7.3382519380481813E-3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">
      <c r="A250" s="160">
        <f>A249+(Rate_calculator!$B$22+Rate_calculator!$B$23)/Rate_calculator!$B$24</f>
        <v>10.824009999999998</v>
      </c>
      <c r="B250" s="151">
        <f>IF(A250&lt;=Rate_calculator!$B$22, Rate_calculator!$B$5*(1-I250), Rate_calculator!$B$5*I250*(Rate_calculator!$B$89-1))</f>
        <v>86.536219912823654</v>
      </c>
      <c r="C250" s="151">
        <f>IF(A250&lt;=Rate_calculator!$B$22, (Rate_calculator!$B$5+Rate_calculator!$B$6)*(1-J250)+Rate_calculator!$B$5*Rate_calculator!$B$18/Rate_calculator!$B$93*M250, (Rate_calculator!$B$5*Rate_calculator!$B$18*I250*(Rate_calculator!$B$89-1)/Rate_calculator!$B$93)+(Rate_calculator!$B$5*J250*(Rate_calculator!$B$90+Rate_calculator!$B$18/Rate_calculator!$B$93-Rate_calculator!$B$18*Rate_calculator!$B$90/Rate_calculator!$B$93-1))+(Rate_calculator!$B$6*J250*(Rate_calculator!$B$90-1)))</f>
        <v>3645.5623188463078</v>
      </c>
      <c r="D250" s="151">
        <f>IF(A250&lt;=Rate_calculator!$B$22, Rate_calculator!$B$7*(1-K250), Rate_calculator!$B$7*K250*(Rate_calculator!$B$91-1))</f>
        <v>7194.7211389408585</v>
      </c>
      <c r="E250" s="151">
        <f>IF(A250&lt;=Rate_calculator!$B$22, Rate_calculator!$B$8*(1-L250), (Rate_calculator!$B$8*L250*(Rate_calculator!$B$92-1)))</f>
        <v>0</v>
      </c>
      <c r="F250" s="151">
        <f>B250+C250+D250+E250+Rate_calculator!$B$26</f>
        <v>10976.81967769999</v>
      </c>
      <c r="G250" s="1">
        <f>Rate_calculator!$B$26</f>
        <v>50</v>
      </c>
      <c r="H250" s="159"/>
      <c r="I250" s="159">
        <f>EXP(-Rate_calculator!$B$17*A250)</f>
        <v>1.3857327305979967E-4</v>
      </c>
      <c r="J250" s="159">
        <f>EXP(-Rate_calculator!$B$18*A250)</f>
        <v>7.3339110319376793E-3</v>
      </c>
      <c r="K250" s="159">
        <f>EXP(-Rate_calculator!$B$19*A250)</f>
        <v>0.99610000397490595</v>
      </c>
      <c r="L250" s="159">
        <f>EXP(-Rate_calculator!$B$20*A250)</f>
        <v>5.0392847983821043E-2</v>
      </c>
      <c r="M250" s="159">
        <f t="shared" si="0"/>
        <v>7.1953377588778794E-3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">
      <c r="A251" s="160">
        <f>A250+(Rate_calculator!$B$22+Rate_calculator!$B$23)/Rate_calculator!$B$24</f>
        <v>10.868009999999998</v>
      </c>
      <c r="B251" s="151">
        <f>IF(A251&lt;=Rate_calculator!$B$22, Rate_calculator!$B$5*(1-I251), Rate_calculator!$B$5*I251*(Rate_calculator!$B$89-1))</f>
        <v>83.466788756845972</v>
      </c>
      <c r="C251" s="151">
        <f>IF(A251&lt;=Rate_calculator!$B$22, (Rate_calculator!$B$5+Rate_calculator!$B$6)*(1-J251)+Rate_calculator!$B$5*Rate_calculator!$B$18/Rate_calculator!$B$93*M251, (Rate_calculator!$B$5*Rate_calculator!$B$18*I251*(Rate_calculator!$B$89-1)/Rate_calculator!$B$93)+(Rate_calculator!$B$5*J251*(Rate_calculator!$B$90+Rate_calculator!$B$18/Rate_calculator!$B$93-Rate_calculator!$B$18*Rate_calculator!$B$90/Rate_calculator!$B$93-1))+(Rate_calculator!$B$6*J251*(Rate_calculator!$B$90-1)))</f>
        <v>3575.1257134224161</v>
      </c>
      <c r="D251" s="151">
        <f>IF(A251&lt;=Rate_calculator!$B$22, Rate_calculator!$B$7*(1-K251), Rate_calculator!$B$7*K251*(Rate_calculator!$B$91-1))</f>
        <v>7194.6068544164682</v>
      </c>
      <c r="E251" s="151">
        <f>IF(A251&lt;=Rate_calculator!$B$22, Rate_calculator!$B$8*(1-L251), (Rate_calculator!$B$8*L251*(Rate_calculator!$B$92-1)))</f>
        <v>0</v>
      </c>
      <c r="F251" s="151">
        <f>B251+C251+D251+E251+Rate_calculator!$B$26</f>
        <v>10903.199356595731</v>
      </c>
      <c r="G251" s="1">
        <f>Rate_calculator!$B$26</f>
        <v>50</v>
      </c>
      <c r="H251" s="159"/>
      <c r="I251" s="159">
        <f>EXP(-Rate_calculator!$B$17*A251)</f>
        <v>1.3365809277870999E-4</v>
      </c>
      <c r="J251" s="159">
        <f>EXP(-Rate_calculator!$B$18*A251)</f>
        <v>7.1888289106480929E-3</v>
      </c>
      <c r="K251" s="159">
        <f>EXP(-Rate_calculator!$B$19*A251)</f>
        <v>0.9960841814276522</v>
      </c>
      <c r="L251" s="159">
        <f>EXP(-Rate_calculator!$B$20*A251)</f>
        <v>4.9784481137416334E-2</v>
      </c>
      <c r="M251" s="159">
        <f t="shared" si="0"/>
        <v>7.0551708178693828E-3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">
      <c r="A252" s="160">
        <f>A251+(Rate_calculator!$B$22+Rate_calculator!$B$23)/Rate_calculator!$B$24</f>
        <v>10.912009999999999</v>
      </c>
      <c r="B252" s="151">
        <f>IF(A252&lt;=Rate_calculator!$B$22, Rate_calculator!$B$5*(1-I252), Rate_calculator!$B$5*I252*(Rate_calculator!$B$89-1))</f>
        <v>80.506230020194906</v>
      </c>
      <c r="C252" s="151">
        <f>IF(A252&lt;=Rate_calculator!$B$22, (Rate_calculator!$B$5+Rate_calculator!$B$6)*(1-J252)+Rate_calculator!$B$5*Rate_calculator!$B$18/Rate_calculator!$B$93*M252, (Rate_calculator!$B$5*Rate_calculator!$B$18*I252*(Rate_calculator!$B$89-1)/Rate_calculator!$B$93)+(Rate_calculator!$B$5*J252*(Rate_calculator!$B$90+Rate_calculator!$B$18/Rate_calculator!$B$93-Rate_calculator!$B$18*Rate_calculator!$B$90/Rate_calculator!$B$93-1))+(Rate_calculator!$B$6*J252*(Rate_calculator!$B$90-1)))</f>
        <v>3506.0228771240463</v>
      </c>
      <c r="D252" s="151">
        <f>IF(A252&lt;=Rate_calculator!$B$22, Rate_calculator!$B$7*(1-K252), Rate_calculator!$B$7*K252*(Rate_calculator!$B$91-1))</f>
        <v>7194.4925717074311</v>
      </c>
      <c r="E252" s="151">
        <f>IF(A252&lt;=Rate_calculator!$B$22, Rate_calculator!$B$8*(1-L252), (Rate_calculator!$B$8*L252*(Rate_calculator!$B$92-1)))</f>
        <v>0</v>
      </c>
      <c r="F252" s="151">
        <f>B252+C252+D252+E252+Rate_calculator!$B$26</f>
        <v>10831.021678851672</v>
      </c>
      <c r="G252" s="1">
        <f>Rate_calculator!$B$26</f>
        <v>50</v>
      </c>
      <c r="H252" s="159"/>
      <c r="I252" s="159">
        <f>EXP(-Rate_calculator!$B$17*A252)</f>
        <v>1.2891725345574425E-4</v>
      </c>
      <c r="J252" s="159">
        <f>EXP(-Rate_calculator!$B$18*A252)</f>
        <v>7.0466168571608322E-3</v>
      </c>
      <c r="K252" s="159">
        <f>EXP(-Rate_calculator!$B$19*A252)</f>
        <v>0.99606835913173164</v>
      </c>
      <c r="L252" s="159">
        <f>EXP(-Rate_calculator!$B$20*A252)</f>
        <v>4.9183458789975536E-2</v>
      </c>
      <c r="M252" s="159">
        <f t="shared" si="0"/>
        <v>6.9176996037050879E-3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">
      <c r="A253" s="160">
        <f>A252+(Rate_calculator!$B$22+Rate_calculator!$B$23)/Rate_calculator!$B$24</f>
        <v>10.956009999999999</v>
      </c>
      <c r="B253" s="151">
        <f>IF(A253&lt;=Rate_calculator!$B$22, Rate_calculator!$B$5*(1-I253), Rate_calculator!$B$5*I253*(Rate_calculator!$B$89-1))</f>
        <v>77.650682008931923</v>
      </c>
      <c r="C253" s="151">
        <f>IF(A253&lt;=Rate_calculator!$B$22, (Rate_calculator!$B$5+Rate_calculator!$B$6)*(1-J253)+Rate_calculator!$B$5*Rate_calculator!$B$18/Rate_calculator!$B$93*M253, (Rate_calculator!$B$5*Rate_calculator!$B$18*I253*(Rate_calculator!$B$89-1)/Rate_calculator!$B$93)+(Rate_calculator!$B$5*J253*(Rate_calculator!$B$90+Rate_calculator!$B$18/Rate_calculator!$B$93-Rate_calculator!$B$18*Rate_calculator!$B$90/Rate_calculator!$B$93-1))+(Rate_calculator!$B$6*J253*(Rate_calculator!$B$90-1)))</f>
        <v>3438.2295400409157</v>
      </c>
      <c r="D253" s="151">
        <f>IF(A253&lt;=Rate_calculator!$B$22, Rate_calculator!$B$7*(1-K253), Rate_calculator!$B$7*K253*(Rate_calculator!$B$91-1))</f>
        <v>7194.3782908137173</v>
      </c>
      <c r="E253" s="151">
        <f>IF(A253&lt;=Rate_calculator!$B$22, Rate_calculator!$B$8*(1-L253), (Rate_calculator!$B$8*L253*(Rate_calculator!$B$92-1)))</f>
        <v>0</v>
      </c>
      <c r="F253" s="151">
        <f>B253+C253+D253+E253+Rate_calculator!$B$26</f>
        <v>10760.258512863566</v>
      </c>
      <c r="G253" s="1">
        <f>Rate_calculator!$B$26</f>
        <v>50</v>
      </c>
      <c r="H253" s="159"/>
      <c r="I253" s="159">
        <f>EXP(-Rate_calculator!$B$17*A253)</f>
        <v>1.243445712343722E-4</v>
      </c>
      <c r="J253" s="159">
        <f>EXP(-Rate_calculator!$B$18*A253)</f>
        <v>6.9072180947406534E-3</v>
      </c>
      <c r="K253" s="159">
        <f>EXP(-Rate_calculator!$B$19*A253)</f>
        <v>0.99605253708714026</v>
      </c>
      <c r="L253" s="159">
        <f>EXP(-Rate_calculator!$B$20*A253)</f>
        <v>4.8589692275153057E-2</v>
      </c>
      <c r="M253" s="159">
        <f t="shared" si="0"/>
        <v>6.7828735235062809E-3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">
      <c r="A254" s="160">
        <f>A253+(Rate_calculator!$B$22+Rate_calculator!$B$23)/Rate_calculator!$B$24</f>
        <v>11.00001</v>
      </c>
      <c r="B254" s="151">
        <f>IF(A254&lt;=Rate_calculator!$B$22, Rate_calculator!$B$5*(1-I254), Rate_calculator!$B$5*I254*(Rate_calculator!$B$89-1))</f>
        <v>74.896420003019998</v>
      </c>
      <c r="C254" s="151">
        <f>IF(A254&lt;=Rate_calculator!$B$22, (Rate_calculator!$B$5+Rate_calculator!$B$6)*(1-J254)+Rate_calculator!$B$5*Rate_calculator!$B$18/Rate_calculator!$B$93*M254, (Rate_calculator!$B$5*Rate_calculator!$B$18*I254*(Rate_calculator!$B$89-1)/Rate_calculator!$B$93)+(Rate_calculator!$B$5*J254*(Rate_calculator!$B$90+Rate_calculator!$B$18/Rate_calculator!$B$93-Rate_calculator!$B$18*Rate_calculator!$B$90/Rate_calculator!$B$93-1))+(Rate_calculator!$B$6*J254*(Rate_calculator!$B$90-1)))</f>
        <v>3371.7218373530659</v>
      </c>
      <c r="D254" s="151">
        <f>IF(A254&lt;=Rate_calculator!$B$22, Rate_calculator!$B$7*(1-K254), Rate_calculator!$B$7*K254*(Rate_calculator!$B$91-1))</f>
        <v>7194.2640117352976</v>
      </c>
      <c r="E254" s="151">
        <f>IF(A254&lt;=Rate_calculator!$B$22, Rate_calculator!$B$8*(1-L254), (Rate_calculator!$B$8*L254*(Rate_calculator!$B$92-1)))</f>
        <v>0</v>
      </c>
      <c r="F254" s="151">
        <f>B254+C254+D254+E254+Rate_calculator!$B$26</f>
        <v>10690.882269091384</v>
      </c>
      <c r="G254" s="1">
        <f>Rate_calculator!$B$26</f>
        <v>50</v>
      </c>
      <c r="H254" s="159"/>
      <c r="I254" s="159">
        <f>EXP(-Rate_calculator!$B$17*A254)</f>
        <v>1.1993408159884206E-4</v>
      </c>
      <c r="J254" s="159">
        <f>EXP(-Rate_calculator!$B$18*A254)</f>
        <v>6.7705769698305218E-3</v>
      </c>
      <c r="K254" s="159">
        <f>EXP(-Rate_calculator!$B$19*A254)</f>
        <v>0.99603671529387405</v>
      </c>
      <c r="L254" s="159">
        <f>EXP(-Rate_calculator!$B$20*A254)</f>
        <v>4.8003093997026375E-2</v>
      </c>
      <c r="M254" s="159">
        <f t="shared" si="0"/>
        <v>6.6506428882316801E-3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">
      <c r="A255" s="160">
        <f>A254+(Rate_calculator!$B$22+Rate_calculator!$B$23)/Rate_calculator!$B$24</f>
        <v>11.04401</v>
      </c>
      <c r="B255" s="151">
        <f>IF(A255&lt;=Rate_calculator!$B$22, Rate_calculator!$B$5*(1-I255), Rate_calculator!$B$5*I255*(Rate_calculator!$B$89-1))</f>
        <v>72.239851397873522</v>
      </c>
      <c r="C255" s="151">
        <f>IF(A255&lt;=Rate_calculator!$B$22, (Rate_calculator!$B$5+Rate_calculator!$B$6)*(1-J255)+Rate_calculator!$B$5*Rate_calculator!$B$18/Rate_calculator!$B$93*M255, (Rate_calculator!$B$5*Rate_calculator!$B$18*I255*(Rate_calculator!$B$89-1)/Rate_calculator!$B$93)+(Rate_calculator!$B$5*J255*(Rate_calculator!$B$90+Rate_calculator!$B$18/Rate_calculator!$B$93-Rate_calculator!$B$18*Rate_calculator!$B$90/Rate_calculator!$B$93-1))+(Rate_calculator!$B$6*J255*(Rate_calculator!$B$90-1)))</f>
        <v>3306.4763039783925</v>
      </c>
      <c r="D255" s="151">
        <f>IF(A255&lt;=Rate_calculator!$B$22, Rate_calculator!$B$7*(1-K255), Rate_calculator!$B$7*K255*(Rate_calculator!$B$91-1))</f>
        <v>7194.1497344721438</v>
      </c>
      <c r="E255" s="151">
        <f>IF(A255&lt;=Rate_calculator!$B$22, Rate_calculator!$B$8*(1-L255), (Rate_calculator!$B$8*L255*(Rate_calculator!$B$92-1)))</f>
        <v>0</v>
      </c>
      <c r="F255" s="151">
        <f>B255+C255+D255+E255+Rate_calculator!$B$26</f>
        <v>10622.86588984841</v>
      </c>
      <c r="G255" s="1">
        <f>Rate_calculator!$B$26</f>
        <v>50</v>
      </c>
      <c r="H255" s="159"/>
      <c r="I255" s="159">
        <f>EXP(-Rate_calculator!$B$17*A255)</f>
        <v>1.1568003159418613E-4</v>
      </c>
      <c r="J255" s="159">
        <f>EXP(-Rate_calculator!$B$18*A255)</f>
        <v>6.6366389298325289E-3</v>
      </c>
      <c r="K255" s="159">
        <f>EXP(-Rate_calculator!$B$19*A255)</f>
        <v>0.99602089375192915</v>
      </c>
      <c r="L255" s="159">
        <f>EXP(-Rate_calculator!$B$20*A255)</f>
        <v>4.7423577417173304E-2</v>
      </c>
      <c r="M255" s="159">
        <f t="shared" si="0"/>
        <v>6.5209588982383425E-3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">
      <c r="A256" s="160">
        <f>A255+(Rate_calculator!$B$22+Rate_calculator!$B$23)/Rate_calculator!$B$24</f>
        <v>11.088010000000001</v>
      </c>
      <c r="B256" s="151">
        <f>IF(A256&lt;=Rate_calculator!$B$22, Rate_calculator!$B$5*(1-I256), Rate_calculator!$B$5*I256*(Rate_calculator!$B$89-1))</f>
        <v>69.677511018236032</v>
      </c>
      <c r="C256" s="151">
        <f>IF(A256&lt;=Rate_calculator!$B$22, (Rate_calculator!$B$5+Rate_calculator!$B$6)*(1-J256)+Rate_calculator!$B$5*Rate_calculator!$B$18/Rate_calculator!$B$93*M256, (Rate_calculator!$B$5*Rate_calculator!$B$18*I256*(Rate_calculator!$B$89-1)/Rate_calculator!$B$93)+(Rate_calculator!$B$5*J256*(Rate_calculator!$B$90+Rate_calculator!$B$18/Rate_calculator!$B$93-Rate_calculator!$B$18*Rate_calculator!$B$90/Rate_calculator!$B$93-1))+(Rate_calculator!$B$6*J256*(Rate_calculator!$B$90-1)))</f>
        <v>3242.4698692316438</v>
      </c>
      <c r="D256" s="151">
        <f>IF(A256&lt;=Rate_calculator!$B$22, Rate_calculator!$B$7*(1-K256), Rate_calculator!$B$7*K256*(Rate_calculator!$B$91-1))</f>
        <v>7194.0354590242268</v>
      </c>
      <c r="E256" s="151">
        <f>IF(A256&lt;=Rate_calculator!$B$22, Rate_calculator!$B$8*(1-L256), (Rate_calculator!$B$8*L256*(Rate_calculator!$B$92-1)))</f>
        <v>0</v>
      </c>
      <c r="F256" s="151">
        <f>B256+C256+D256+E256+Rate_calculator!$B$26</f>
        <v>10556.182839274106</v>
      </c>
      <c r="G256" s="1">
        <f>Rate_calculator!$B$26</f>
        <v>50</v>
      </c>
      <c r="H256" s="159"/>
      <c r="I256" s="159">
        <f>EXP(-Rate_calculator!$B$17*A256)</f>
        <v>1.1157687232218007E-4</v>
      </c>
      <c r="J256" s="159">
        <f>EXP(-Rate_calculator!$B$18*A256)</f>
        <v>6.5053505013282689E-3</v>
      </c>
      <c r="K256" s="159">
        <f>EXP(-Rate_calculator!$B$19*A256)</f>
        <v>0.99600507246130143</v>
      </c>
      <c r="L256" s="159">
        <f>EXP(-Rate_calculator!$B$20*A256)</f>
        <v>4.6851057041905432E-2</v>
      </c>
      <c r="M256" s="159">
        <f t="shared" si="0"/>
        <v>6.3937736290060887E-3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">
      <c r="A257" s="160">
        <f>A256+(Rate_calculator!$B$22+Rate_calculator!$B$23)/Rate_calculator!$B$24</f>
        <v>11.132010000000001</v>
      </c>
      <c r="B257" s="151">
        <f>IF(A257&lt;=Rate_calculator!$B$22, Rate_calculator!$B$5*(1-I257), Rate_calculator!$B$5*I257*(Rate_calculator!$B$89-1))</f>
        <v>67.206056598274031</v>
      </c>
      <c r="C257" s="151">
        <f>IF(A257&lt;=Rate_calculator!$B$22, (Rate_calculator!$B$5+Rate_calculator!$B$6)*(1-J257)+Rate_calculator!$B$5*Rate_calculator!$B$18/Rate_calculator!$B$93*M257, (Rate_calculator!$B$5*Rate_calculator!$B$18*I257*(Rate_calculator!$B$89-1)/Rate_calculator!$B$93)+(Rate_calculator!$B$5*J257*(Rate_calculator!$B$90+Rate_calculator!$B$18/Rate_calculator!$B$93-Rate_calculator!$B$18*Rate_calculator!$B$90/Rate_calculator!$B$93-1))+(Rate_calculator!$B$6*J257*(Rate_calculator!$B$90-1)))</f>
        <v>3179.6798514980596</v>
      </c>
      <c r="D257" s="151">
        <f>IF(A257&lt;=Rate_calculator!$B$22, Rate_calculator!$B$7*(1-K257), Rate_calculator!$B$7*K257*(Rate_calculator!$B$91-1))</f>
        <v>7193.9211853915185</v>
      </c>
      <c r="E257" s="151">
        <f>IF(A257&lt;=Rate_calculator!$B$22, Rate_calculator!$B$8*(1-L257), (Rate_calculator!$B$8*L257*(Rate_calculator!$B$92-1)))</f>
        <v>0</v>
      </c>
      <c r="F257" s="151">
        <f>B257+C257+D257+E257+Rate_calculator!$B$26</f>
        <v>10490.807093487852</v>
      </c>
      <c r="G257" s="1">
        <f>Rate_calculator!$B$26</f>
        <v>50</v>
      </c>
      <c r="H257" s="159"/>
      <c r="I257" s="159">
        <f>EXP(-Rate_calculator!$B$17*A257)</f>
        <v>1.0761925170346975E-4</v>
      </c>
      <c r="J257" s="159">
        <f>EXP(-Rate_calculator!$B$18*A257)</f>
        <v>6.3766592687301586E-3</v>
      </c>
      <c r="K257" s="159">
        <f>EXP(-Rate_calculator!$B$19*A257)</f>
        <v>0.99598925142198702</v>
      </c>
      <c r="L257" s="159">
        <f>EXP(-Rate_calculator!$B$20*A257)</f>
        <v>4.6285448409655455E-2</v>
      </c>
      <c r="M257" s="159">
        <f t="shared" si="0"/>
        <v>6.2690400170266891E-3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">
      <c r="A258" s="160">
        <f>A257+(Rate_calculator!$B$22+Rate_calculator!$B$23)/Rate_calculator!$B$24</f>
        <v>11.176010000000002</v>
      </c>
      <c r="B258" s="151">
        <f>IF(A258&lt;=Rate_calculator!$B$22, Rate_calculator!$B$5*(1-I258), Rate_calculator!$B$5*I258*(Rate_calculator!$B$89-1))</f>
        <v>64.822264421992827</v>
      </c>
      <c r="C258" s="151">
        <f>IF(A258&lt;=Rate_calculator!$B$22, (Rate_calculator!$B$5+Rate_calculator!$B$6)*(1-J258)+Rate_calculator!$B$5*Rate_calculator!$B$18/Rate_calculator!$B$93*M258, (Rate_calculator!$B$5*Rate_calculator!$B$18*I258*(Rate_calculator!$B$89-1)/Rate_calculator!$B$93)+(Rate_calculator!$B$5*J258*(Rate_calculator!$B$90+Rate_calculator!$B$18/Rate_calculator!$B$93-Rate_calculator!$B$18*Rate_calculator!$B$90/Rate_calculator!$B$93-1))+(Rate_calculator!$B$6*J258*(Rate_calculator!$B$90-1)))</f>
        <v>3118.0839529245345</v>
      </c>
      <c r="D258" s="151">
        <f>IF(A258&lt;=Rate_calculator!$B$22, Rate_calculator!$B$7*(1-K258), Rate_calculator!$B$7*K258*(Rate_calculator!$B$91-1))</f>
        <v>7193.806913573987</v>
      </c>
      <c r="E258" s="151">
        <f>IF(A258&lt;=Rate_calculator!$B$22, Rate_calculator!$B$8*(1-L258), (Rate_calculator!$B$8*L258*(Rate_calculator!$B$92-1)))</f>
        <v>0</v>
      </c>
      <c r="F258" s="151">
        <f>B258+C258+D258+E258+Rate_calculator!$B$26</f>
        <v>10426.713130920514</v>
      </c>
      <c r="G258" s="1">
        <f>Rate_calculator!$B$26</f>
        <v>50</v>
      </c>
      <c r="H258" s="159"/>
      <c r="I258" s="159">
        <f>EXP(-Rate_calculator!$B$17*A258)</f>
        <v>1.0380200749642668E-4</v>
      </c>
      <c r="J258" s="159">
        <f>EXP(-Rate_calculator!$B$18*A258)</f>
        <v>6.2505138533549953E-3</v>
      </c>
      <c r="K258" s="159">
        <f>EXP(-Rate_calculator!$B$19*A258)</f>
        <v>0.9959734306339818</v>
      </c>
      <c r="L258" s="159">
        <f>EXP(-Rate_calculator!$B$20*A258)</f>
        <v>4.572666807851701E-2</v>
      </c>
      <c r="M258" s="159">
        <f t="shared" si="0"/>
        <v>6.146711845858569E-3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">
      <c r="A259" s="160">
        <f>A258+(Rate_calculator!$B$22+Rate_calculator!$B$23)/Rate_calculator!$B$24</f>
        <v>11.220010000000002</v>
      </c>
      <c r="B259" s="151">
        <f>IF(A259&lt;=Rate_calculator!$B$22, Rate_calculator!$B$5*(1-I259), Rate_calculator!$B$5*I259*(Rate_calculator!$B$89-1))</f>
        <v>62.523025118284885</v>
      </c>
      <c r="C259" s="151">
        <f>IF(A259&lt;=Rate_calculator!$B$22, (Rate_calculator!$B$5+Rate_calculator!$B$6)*(1-J259)+Rate_calculator!$B$5*Rate_calculator!$B$18/Rate_calculator!$B$93*M259, (Rate_calculator!$B$5*Rate_calculator!$B$18*I259*(Rate_calculator!$B$89-1)/Rate_calculator!$B$93)+(Rate_calculator!$B$5*J259*(Rate_calculator!$B$90+Rate_calculator!$B$18/Rate_calculator!$B$93-Rate_calculator!$B$18*Rate_calculator!$B$90/Rate_calculator!$B$93-1))+(Rate_calculator!$B$6*J259*(Rate_calculator!$B$90-1)))</f>
        <v>3057.6602541311358</v>
      </c>
      <c r="D259" s="151">
        <f>IF(A259&lt;=Rate_calculator!$B$22, Rate_calculator!$B$7*(1-K259), Rate_calculator!$B$7*K259*(Rate_calculator!$B$91-1))</f>
        <v>7193.6926435716077</v>
      </c>
      <c r="E259" s="151">
        <f>IF(A259&lt;=Rate_calculator!$B$22, Rate_calculator!$B$8*(1-L259), (Rate_calculator!$B$8*L259*(Rate_calculator!$B$92-1)))</f>
        <v>0</v>
      </c>
      <c r="F259" s="151">
        <f>B259+C259+D259+E259+Rate_calculator!$B$26</f>
        <v>10363.875922821029</v>
      </c>
      <c r="G259" s="1">
        <f>Rate_calculator!$B$26</f>
        <v>50</v>
      </c>
      <c r="H259" s="159"/>
      <c r="I259" s="159">
        <f>EXP(-Rate_calculator!$B$17*A259)</f>
        <v>1.0012016056362197E-4</v>
      </c>
      <c r="J259" s="159">
        <f>EXP(-Rate_calculator!$B$18*A259)</f>
        <v>6.126863892911576E-3</v>
      </c>
      <c r="K259" s="159">
        <f>EXP(-Rate_calculator!$B$19*A259)</f>
        <v>0.99595761009728179</v>
      </c>
      <c r="L259" s="159">
        <f>EXP(-Rate_calculator!$B$20*A259)</f>
        <v>4.5174633613934784E-2</v>
      </c>
      <c r="M259" s="159">
        <f t="shared" ref="M259:M504" si="1">J259-I259</f>
        <v>6.0267437323479542E-3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">
      <c r="A260" s="160">
        <f>A259+(Rate_calculator!$B$22+Rate_calculator!$B$23)/Rate_calculator!$B$24</f>
        <v>11.264010000000003</v>
      </c>
      <c r="B260" s="151">
        <f>IF(A260&lt;=Rate_calculator!$B$22, Rate_calculator!$B$5*(1-I260), Rate_calculator!$B$5*I260*(Rate_calculator!$B$89-1))</f>
        <v>60.305339605127877</v>
      </c>
      <c r="C260" s="151">
        <f>IF(A260&lt;=Rate_calculator!$B$22, (Rate_calculator!$B$5+Rate_calculator!$B$6)*(1-J260)+Rate_calculator!$B$5*Rate_calculator!$B$18/Rate_calculator!$B$93*M260, (Rate_calculator!$B$5*Rate_calculator!$B$18*I260*(Rate_calculator!$B$89-1)/Rate_calculator!$B$93)+(Rate_calculator!$B$5*J260*(Rate_calculator!$B$90+Rate_calculator!$B$18/Rate_calculator!$B$93-Rate_calculator!$B$18*Rate_calculator!$B$90/Rate_calculator!$B$93-1))+(Rate_calculator!$B$6*J260*(Rate_calculator!$B$90-1)))</f>
        <v>2998.3872089455126</v>
      </c>
      <c r="D260" s="151">
        <f>IF(A260&lt;=Rate_calculator!$B$22, Rate_calculator!$B$7*(1-K260), Rate_calculator!$B$7*K260*(Rate_calculator!$B$91-1))</f>
        <v>7193.5783753843498</v>
      </c>
      <c r="E260" s="151">
        <f>IF(A260&lt;=Rate_calculator!$B$22, Rate_calculator!$B$8*(1-L260), (Rate_calculator!$B$8*L260*(Rate_calculator!$B$92-1)))</f>
        <v>0</v>
      </c>
      <c r="F260" s="151">
        <f>B260+C260+D260+E260+Rate_calculator!$B$26</f>
        <v>10302.27092393499</v>
      </c>
      <c r="G260" s="1">
        <f>Rate_calculator!$B$26</f>
        <v>50</v>
      </c>
      <c r="H260" s="159"/>
      <c r="I260" s="159">
        <f>EXP(-Rate_calculator!$B$17*A260)</f>
        <v>9.656890837713805E-5</v>
      </c>
      <c r="J260" s="159">
        <f>EXP(-Rate_calculator!$B$18*A260)</f>
        <v>6.0056600213940171E-3</v>
      </c>
      <c r="K260" s="159">
        <f>EXP(-Rate_calculator!$B$19*A260)</f>
        <v>0.99594178981188319</v>
      </c>
      <c r="L260" s="159">
        <f>EXP(-Rate_calculator!$B$20*A260)</f>
        <v>4.4629263576543364E-2</v>
      </c>
      <c r="M260" s="159">
        <f t="shared" si="1"/>
        <v>5.9090911130168788E-3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">
      <c r="A261" s="160">
        <f>A260+(Rate_calculator!$B$22+Rate_calculator!$B$23)/Rate_calculator!$B$24</f>
        <v>11.308010000000003</v>
      </c>
      <c r="B261" s="151">
        <f>IF(A261&lt;=Rate_calculator!$B$22, Rate_calculator!$B$5*(1-I261), Rate_calculator!$B$5*I261*(Rate_calculator!$B$89-1))</f>
        <v>58.166315177642304</v>
      </c>
      <c r="C261" s="151">
        <f>IF(A261&lt;=Rate_calculator!$B$22, (Rate_calculator!$B$5+Rate_calculator!$B$6)*(1-J261)+Rate_calculator!$B$5*Rate_calculator!$B$18/Rate_calculator!$B$93*M261, (Rate_calculator!$B$5*Rate_calculator!$B$18*I261*(Rate_calculator!$B$89-1)/Rate_calculator!$B$93)+(Rate_calculator!$B$5*J261*(Rate_calculator!$B$90+Rate_calculator!$B$18/Rate_calculator!$B$93-Rate_calculator!$B$18*Rate_calculator!$B$90/Rate_calculator!$B$93-1))+(Rate_calculator!$B$6*J261*(Rate_calculator!$B$90-1)))</f>
        <v>2940.2436391627102</v>
      </c>
      <c r="D261" s="151">
        <f>IF(A261&lt;=Rate_calculator!$B$22, Rate_calculator!$B$7*(1-K261), Rate_calculator!$B$7*K261*(Rate_calculator!$B$91-1))</f>
        <v>7193.4641090121841</v>
      </c>
      <c r="E261" s="151">
        <f>IF(A261&lt;=Rate_calculator!$B$22, Rate_calculator!$B$8*(1-L261), (Rate_calculator!$B$8*L261*(Rate_calculator!$B$92-1)))</f>
        <v>0</v>
      </c>
      <c r="F261" s="151">
        <f>B261+C261+D261+E261+Rate_calculator!$B$26</f>
        <v>10241.874063352538</v>
      </c>
      <c r="G261" s="1">
        <f>Rate_calculator!$B$26</f>
        <v>50</v>
      </c>
      <c r="H261" s="159"/>
      <c r="I261" s="159">
        <f>EXP(-Rate_calculator!$B$17*A261)</f>
        <v>9.3143618754247843E-5</v>
      </c>
      <c r="J261" s="159">
        <f>EXP(-Rate_calculator!$B$18*A261)</f>
        <v>5.8868538493729115E-3</v>
      </c>
      <c r="K261" s="159">
        <f>EXP(-Rate_calculator!$B$19*A261)</f>
        <v>0.99592596977778169</v>
      </c>
      <c r="L261" s="159">
        <f>EXP(-Rate_calculator!$B$20*A261)</f>
        <v>4.4090477510152708E-2</v>
      </c>
      <c r="M261" s="159">
        <f t="shared" si="1"/>
        <v>5.7937102306186636E-3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">
      <c r="A262" s="160">
        <f>A261+(Rate_calculator!$B$22+Rate_calculator!$B$23)/Rate_calculator!$B$24</f>
        <v>11.352010000000003</v>
      </c>
      <c r="B262" s="151">
        <f>IF(A262&lt;=Rate_calculator!$B$22, Rate_calculator!$B$5*(1-I262), Rate_calculator!$B$5*I262*(Rate_calculator!$B$89-1))</f>
        <v>56.103161734904432</v>
      </c>
      <c r="C262" s="151">
        <f>IF(A262&lt;=Rate_calculator!$B$22, (Rate_calculator!$B$5+Rate_calculator!$B$6)*(1-J262)+Rate_calculator!$B$5*Rate_calculator!$B$18/Rate_calculator!$B$93*M262, (Rate_calculator!$B$5*Rate_calculator!$B$18*I262*(Rate_calculator!$B$89-1)/Rate_calculator!$B$93)+(Rate_calculator!$B$5*J262*(Rate_calculator!$B$90+Rate_calculator!$B$18/Rate_calculator!$B$93-Rate_calculator!$B$18*Rate_calculator!$B$90/Rate_calculator!$B$93-1))+(Rate_calculator!$B$6*J262*(Rate_calculator!$B$90-1)))</f>
        <v>2883.2087293326008</v>
      </c>
      <c r="D262" s="151">
        <f>IF(A262&lt;=Rate_calculator!$B$22, Rate_calculator!$B$7*(1-K262), Rate_calculator!$B$7*K262*(Rate_calculator!$B$91-1))</f>
        <v>7193.3498444550833</v>
      </c>
      <c r="E262" s="151">
        <f>IF(A262&lt;=Rate_calculator!$B$22, Rate_calculator!$B$8*(1-L262), (Rate_calculator!$B$8*L262*(Rate_calculator!$B$92-1)))</f>
        <v>0</v>
      </c>
      <c r="F262" s="151">
        <f>B262+C262+D262+E262+Rate_calculator!$B$26</f>
        <v>10182.661735522588</v>
      </c>
      <c r="G262" s="1">
        <f>Rate_calculator!$B$26</f>
        <v>50</v>
      </c>
      <c r="H262" s="159"/>
      <c r="I262" s="159">
        <f>EXP(-Rate_calculator!$B$17*A262)</f>
        <v>8.9839823815287111E-5</v>
      </c>
      <c r="J262" s="159">
        <f>EXP(-Rate_calculator!$B$18*A262)</f>
        <v>5.7703979446762964E-3</v>
      </c>
      <c r="K262" s="159">
        <f>EXP(-Rate_calculator!$B$19*A262)</f>
        <v>0.99591014999497363</v>
      </c>
      <c r="L262" s="159">
        <f>EXP(-Rate_calculator!$B$20*A262)</f>
        <v>4.3558195929878855E-2</v>
      </c>
      <c r="M262" s="159">
        <f t="shared" si="1"/>
        <v>5.6805581208610092E-3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">
      <c r="A263" s="160">
        <f>A262+(Rate_calculator!$B$22+Rate_calculator!$B$23)/Rate_calculator!$B$24</f>
        <v>11.396010000000004</v>
      </c>
      <c r="B263" s="151">
        <f>IF(A263&lt;=Rate_calculator!$B$22, Rate_calculator!$B$5*(1-I263), Rate_calculator!$B$5*I263*(Rate_calculator!$B$89-1))</f>
        <v>54.113188140593891</v>
      </c>
      <c r="C263" s="151">
        <f>IF(A263&lt;=Rate_calculator!$B$22, (Rate_calculator!$B$5+Rate_calculator!$B$6)*(1-J263)+Rate_calculator!$B$5*Rate_calculator!$B$18/Rate_calculator!$B$93*M263, (Rate_calculator!$B$5*Rate_calculator!$B$18*I263*(Rate_calculator!$B$89-1)/Rate_calculator!$B$93)+(Rate_calculator!$B$5*J263*(Rate_calculator!$B$90+Rate_calculator!$B$18/Rate_calculator!$B$93-Rate_calculator!$B$18*Rate_calculator!$B$90/Rate_calculator!$B$93-1))+(Rate_calculator!$B$6*J263*(Rate_calculator!$B$90-1)))</f>
        <v>2827.2620215771744</v>
      </c>
      <c r="D263" s="151">
        <f>IF(A263&lt;=Rate_calculator!$B$22, Rate_calculator!$B$7*(1-K263), Rate_calculator!$B$7*K263*(Rate_calculator!$B$91-1))</f>
        <v>7193.2355817130156</v>
      </c>
      <c r="E263" s="151">
        <f>IF(A263&lt;=Rate_calculator!$B$22, Rate_calculator!$B$8*(1-L263), (Rate_calculator!$B$8*L263*(Rate_calculator!$B$92-1)))</f>
        <v>0</v>
      </c>
      <c r="F263" s="151">
        <f>B263+C263+D263+E263+Rate_calculator!$B$26</f>
        <v>10124.610791430783</v>
      </c>
      <c r="G263" s="1">
        <f>Rate_calculator!$B$26</f>
        <v>50</v>
      </c>
      <c r="H263" s="159"/>
      <c r="I263" s="159">
        <f>EXP(-Rate_calculator!$B$17*A263)</f>
        <v>8.6653214155840656E-5</v>
      </c>
      <c r="J263" s="159">
        <f>EXP(-Rate_calculator!$B$18*A263)</f>
        <v>5.6562458134528718E-3</v>
      </c>
      <c r="K263" s="159">
        <f>EXP(-Rate_calculator!$B$19*A263)</f>
        <v>0.99589433046345477</v>
      </c>
      <c r="L263" s="159">
        <f>EXP(-Rate_calculator!$B$20*A263)</f>
        <v>4.3032340310417805E-2</v>
      </c>
      <c r="M263" s="159">
        <f t="shared" si="1"/>
        <v>5.5695925992970312E-3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">
      <c r="A264" s="160">
        <f>A263+(Rate_calculator!$B$22+Rate_calculator!$B$23)/Rate_calculator!$B$24</f>
        <v>11.440010000000004</v>
      </c>
      <c r="B264" s="151">
        <f>IF(A264&lt;=Rate_calculator!$B$22, Rate_calculator!$B$5*(1-I264), Rate_calculator!$B$5*I264*(Rate_calculator!$B$89-1))</f>
        <v>52.193798712729524</v>
      </c>
      <c r="C264" s="151">
        <f>IF(A264&lt;=Rate_calculator!$B$22, (Rate_calculator!$B$5+Rate_calculator!$B$6)*(1-J264)+Rate_calculator!$B$5*Rate_calculator!$B$18/Rate_calculator!$B$93*M264, (Rate_calculator!$B$5*Rate_calculator!$B$18*I264*(Rate_calculator!$B$89-1)/Rate_calculator!$B$93)+(Rate_calculator!$B$5*J264*(Rate_calculator!$B$90+Rate_calculator!$B$18/Rate_calculator!$B$93-Rate_calculator!$B$18*Rate_calculator!$B$90/Rate_calculator!$B$93-1))+(Rate_calculator!$B$6*J264*(Rate_calculator!$B$90-1)))</f>
        <v>2772.3834104396028</v>
      </c>
      <c r="D264" s="151">
        <f>IF(A264&lt;=Rate_calculator!$B$22, Rate_calculator!$B$7*(1-K264), Rate_calculator!$B$7*K264*(Rate_calculator!$B$91-1))</f>
        <v>7193.1213207859546</v>
      </c>
      <c r="E264" s="151">
        <f>IF(A264&lt;=Rate_calculator!$B$22, Rate_calculator!$B$8*(1-L264), (Rate_calculator!$B$8*L264*(Rate_calculator!$B$92-1)))</f>
        <v>0</v>
      </c>
      <c r="F264" s="151">
        <f>B264+C264+D264+E264+Rate_calculator!$B$26</f>
        <v>10067.698529938287</v>
      </c>
      <c r="G264" s="1">
        <f>Rate_calculator!$B$26</f>
        <v>50</v>
      </c>
      <c r="H264" s="159"/>
      <c r="I264" s="159">
        <f>EXP(-Rate_calculator!$B$17*A264)</f>
        <v>8.3579633225641892E-5</v>
      </c>
      <c r="J264" s="159">
        <f>EXP(-Rate_calculator!$B$18*A264)</f>
        <v>5.5443518816097595E-3</v>
      </c>
      <c r="K264" s="159">
        <f>EXP(-Rate_calculator!$B$19*A264)</f>
        <v>0.99587851118322113</v>
      </c>
      <c r="L264" s="159">
        <f>EXP(-Rate_calculator!$B$20*A264)</f>
        <v>4.2512833074461083E-2</v>
      </c>
      <c r="M264" s="159">
        <f t="shared" si="1"/>
        <v>5.460772248384118E-3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">
      <c r="A265" s="160">
        <f>A264+(Rate_calculator!$B$22+Rate_calculator!$B$23)/Rate_calculator!$B$24</f>
        <v>11.484010000000005</v>
      </c>
      <c r="B265" s="151">
        <f>IF(A265&lt;=Rate_calculator!$B$22, Rate_calculator!$B$5*(1-I265), Rate_calculator!$B$5*I265*(Rate_calculator!$B$89-1))</f>
        <v>50.342489837913071</v>
      </c>
      <c r="C265" s="151">
        <f>IF(A265&lt;=Rate_calculator!$B$22, (Rate_calculator!$B$5+Rate_calculator!$B$6)*(1-J265)+Rate_calculator!$B$5*Rate_calculator!$B$18/Rate_calculator!$B$93*M265, (Rate_calculator!$B$5*Rate_calculator!$B$18*I265*(Rate_calculator!$B$89-1)/Rate_calculator!$B$93)+(Rate_calculator!$B$5*J265*(Rate_calculator!$B$90+Rate_calculator!$B$18/Rate_calculator!$B$93-Rate_calculator!$B$18*Rate_calculator!$B$90/Rate_calculator!$B$93-1))+(Rate_calculator!$B$6*J265*(Rate_calculator!$B$90-1)))</f>
        <v>2718.553137767045</v>
      </c>
      <c r="D265" s="151">
        <f>IF(A265&lt;=Rate_calculator!$B$22, Rate_calculator!$B$7*(1-K265), Rate_calculator!$B$7*K265*(Rate_calculator!$B$91-1))</f>
        <v>7193.0070616738722</v>
      </c>
      <c r="E265" s="151">
        <f>IF(A265&lt;=Rate_calculator!$B$22, Rate_calculator!$B$8*(1-L265), (Rate_calculator!$B$8*L265*(Rate_calculator!$B$92-1)))</f>
        <v>0</v>
      </c>
      <c r="F265" s="151">
        <f>B265+C265+D265+E265+Rate_calculator!$B$26</f>
        <v>10011.90268927883</v>
      </c>
      <c r="G265" s="1">
        <f>Rate_calculator!$B$26</f>
        <v>50</v>
      </c>
      <c r="H265" s="159"/>
      <c r="I265" s="159">
        <f>EXP(-Rate_calculator!$B$17*A265)</f>
        <v>8.0615071906850632E-5</v>
      </c>
      <c r="J265" s="159">
        <f>EXP(-Rate_calculator!$B$18*A265)</f>
        <v>5.4346714766175417E-3</v>
      </c>
      <c r="K265" s="159">
        <f>EXP(-Rate_calculator!$B$19*A265)</f>
        <v>0.99586269215426892</v>
      </c>
      <c r="L265" s="159">
        <f>EXP(-Rate_calculator!$B$20*A265)</f>
        <v>4.1999597581250964E-2</v>
      </c>
      <c r="M265" s="159">
        <f t="shared" si="1"/>
        <v>5.3540564047106914E-3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">
      <c r="A266" s="160">
        <f>A265+(Rate_calculator!$B$22+Rate_calculator!$B$23)/Rate_calculator!$B$24</f>
        <v>11.528010000000005</v>
      </c>
      <c r="B266" s="151">
        <f>IF(A266&lt;=Rate_calculator!$B$22, Rate_calculator!$B$5*(1-I266), Rate_calculator!$B$5*I266*(Rate_calculator!$B$89-1))</f>
        <v>48.556846705665819</v>
      </c>
      <c r="C266" s="151">
        <f>IF(A266&lt;=Rate_calculator!$B$22, (Rate_calculator!$B$5+Rate_calculator!$B$6)*(1-J266)+Rate_calculator!$B$5*Rate_calculator!$B$18/Rate_calculator!$B$93*M266, (Rate_calculator!$B$5*Rate_calculator!$B$18*I266*(Rate_calculator!$B$89-1)/Rate_calculator!$B$93)+(Rate_calculator!$B$5*J266*(Rate_calculator!$B$90+Rate_calculator!$B$18/Rate_calculator!$B$93-Rate_calculator!$B$18*Rate_calculator!$B$90/Rate_calculator!$B$93-1))+(Rate_calculator!$B$6*J266*(Rate_calculator!$B$90-1)))</f>
        <v>2665.7517876288625</v>
      </c>
      <c r="D266" s="151">
        <f>IF(A266&lt;=Rate_calculator!$B$22, Rate_calculator!$B$7*(1-K266), Rate_calculator!$B$7*K266*(Rate_calculator!$B$91-1))</f>
        <v>7192.8928043767373</v>
      </c>
      <c r="E266" s="151">
        <f>IF(A266&lt;=Rate_calculator!$B$22, Rate_calculator!$B$8*(1-L266), (Rate_calculator!$B$8*L266*(Rate_calculator!$B$92-1)))</f>
        <v>0</v>
      </c>
      <c r="F266" s="151">
        <f>B266+C266+D266+E266+Rate_calculator!$B$26</f>
        <v>9957.2014387112649</v>
      </c>
      <c r="G266" s="1">
        <f>Rate_calculator!$B$26</f>
        <v>50</v>
      </c>
      <c r="H266" s="159"/>
      <c r="I266" s="159">
        <f>EXP(-Rate_calculator!$B$17*A266)</f>
        <v>7.7755663284639862E-5</v>
      </c>
      <c r="J266" s="159">
        <f>EXP(-Rate_calculator!$B$18*A266)</f>
        <v>5.3271608096751638E-3</v>
      </c>
      <c r="K266" s="159">
        <f>EXP(-Rate_calculator!$B$19*A266)</f>
        <v>0.99584687337659394</v>
      </c>
      <c r="L266" s="159">
        <f>EXP(-Rate_calculator!$B$20*A266)</f>
        <v>4.1492558115274067E-2</v>
      </c>
      <c r="M266" s="159">
        <f t="shared" si="1"/>
        <v>5.2494051463905242E-3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">
      <c r="A267" s="160">
        <f>A266+(Rate_calculator!$B$22+Rate_calculator!$B$23)/Rate_calculator!$B$24</f>
        <v>11.572010000000006</v>
      </c>
      <c r="B267" s="151">
        <f>IF(A267&lt;=Rate_calculator!$B$22, Rate_calculator!$B$5*(1-I267), Rate_calculator!$B$5*I267*(Rate_calculator!$B$89-1))</f>
        <v>46.834540158597463</v>
      </c>
      <c r="C267" s="151">
        <f>IF(A267&lt;=Rate_calculator!$B$22, (Rate_calculator!$B$5+Rate_calculator!$B$6)*(1-J267)+Rate_calculator!$B$5*Rate_calculator!$B$18/Rate_calculator!$B$93*M267, (Rate_calculator!$B$5*Rate_calculator!$B$18*I267*(Rate_calculator!$B$89-1)/Rate_calculator!$B$93)+(Rate_calculator!$B$5*J267*(Rate_calculator!$B$90+Rate_calculator!$B$18/Rate_calculator!$B$93-Rate_calculator!$B$18*Rate_calculator!$B$90/Rate_calculator!$B$93-1))+(Rate_calculator!$B$6*J267*(Rate_calculator!$B$90-1)))</f>
        <v>2613.9602812719622</v>
      </c>
      <c r="D267" s="151">
        <f>IF(A267&lt;=Rate_calculator!$B$22, Rate_calculator!$B$7*(1-K267), Rate_calculator!$B$7*K267*(Rate_calculator!$B$91-1))</f>
        <v>7192.7785488945219</v>
      </c>
      <c r="E267" s="151">
        <f>IF(A267&lt;=Rate_calculator!$B$22, Rate_calculator!$B$8*(1-L267), (Rate_calculator!$B$8*L267*(Rate_calculator!$B$92-1)))</f>
        <v>0</v>
      </c>
      <c r="F267" s="151">
        <f>B267+C267+D267+E267+Rate_calculator!$B$26</f>
        <v>9903.5733703250808</v>
      </c>
      <c r="G267" s="1">
        <f>Rate_calculator!$B$26</f>
        <v>50</v>
      </c>
      <c r="H267" s="159"/>
      <c r="I267" s="159">
        <f>EXP(-Rate_calculator!$B$17*A267)</f>
        <v>7.4997677603268363E-5</v>
      </c>
      <c r="J267" s="159">
        <f>EXP(-Rate_calculator!$B$18*A267)</f>
        <v>5.2217769582277342E-3</v>
      </c>
      <c r="K267" s="159">
        <f>EXP(-Rate_calculator!$B$19*A267)</f>
        <v>0.9958310548501923</v>
      </c>
      <c r="L267" s="159">
        <f>EXP(-Rate_calculator!$B$20*A267)</f>
        <v>4.0991639875091322E-2</v>
      </c>
      <c r="M267" s="159">
        <f t="shared" si="1"/>
        <v>5.1467792806244661E-3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">
      <c r="A268" s="160">
        <f>A267+(Rate_calculator!$B$22+Rate_calculator!$B$23)/Rate_calculator!$B$24</f>
        <v>11.616010000000006</v>
      </c>
      <c r="B268" s="151">
        <f>IF(A268&lt;=Rate_calculator!$B$22, Rate_calculator!$B$5*(1-I268), Rate_calculator!$B$5*I268*(Rate_calculator!$B$89-1))</f>
        <v>45.173323654300141</v>
      </c>
      <c r="C268" s="151">
        <f>IF(A268&lt;=Rate_calculator!$B$22, (Rate_calculator!$B$5+Rate_calculator!$B$6)*(1-J268)+Rate_calculator!$B$5*Rate_calculator!$B$18/Rate_calculator!$B$93*M268, (Rate_calculator!$B$5*Rate_calculator!$B$18*I268*(Rate_calculator!$B$89-1)/Rate_calculator!$B$93)+(Rate_calculator!$B$5*J268*(Rate_calculator!$B$90+Rate_calculator!$B$18/Rate_calculator!$B$93-Rate_calculator!$B$18*Rate_calculator!$B$90/Rate_calculator!$B$93-1))+(Rate_calculator!$B$6*J268*(Rate_calculator!$B$90-1)))</f>
        <v>2563.1598721146906</v>
      </c>
      <c r="D268" s="151">
        <f>IF(A268&lt;=Rate_calculator!$B$22, Rate_calculator!$B$7*(1-K268), Rate_calculator!$B$7*K268*(Rate_calculator!$B$91-1))</f>
        <v>7192.6642952271986</v>
      </c>
      <c r="E268" s="151">
        <f>IF(A268&lt;=Rate_calculator!$B$22, Rate_calculator!$B$8*(1-L268), (Rate_calculator!$B$8*L268*(Rate_calculator!$B$92-1)))</f>
        <v>0</v>
      </c>
      <c r="F268" s="151">
        <f>B268+C268+D268+E268+Rate_calculator!$B$26</f>
        <v>9850.9974909961893</v>
      </c>
      <c r="G268" s="1">
        <f>Rate_calculator!$B$26</f>
        <v>50</v>
      </c>
      <c r="H268" s="159"/>
      <c r="I268" s="159">
        <f>EXP(-Rate_calculator!$B$17*A268)</f>
        <v>7.2337517401062365E-5</v>
      </c>
      <c r="J268" s="159">
        <f>EXP(-Rate_calculator!$B$18*A268)</f>
        <v>5.1184778488300841E-3</v>
      </c>
      <c r="K268" s="159">
        <f>EXP(-Rate_calculator!$B$19*A268)</f>
        <v>0.9958152365750601</v>
      </c>
      <c r="L268" s="159">
        <f>EXP(-Rate_calculator!$B$20*A268)</f>
        <v>4.0496768962302795E-2</v>
      </c>
      <c r="M268" s="159">
        <f t="shared" si="1"/>
        <v>5.0461403314290216E-3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">
      <c r="A269" s="160">
        <f>A268+(Rate_calculator!$B$22+Rate_calculator!$B$23)/Rate_calculator!$B$24</f>
        <v>11.660010000000007</v>
      </c>
      <c r="B269" s="151">
        <f>IF(A269&lt;=Rate_calculator!$B$22, Rate_calculator!$B$5*(1-I269), Rate_calculator!$B$5*I269*(Rate_calculator!$B$89-1))</f>
        <v>43.571030335002774</v>
      </c>
      <c r="C269" s="151">
        <f>IF(A269&lt;=Rate_calculator!$B$22, (Rate_calculator!$B$5+Rate_calculator!$B$6)*(1-J269)+Rate_calculator!$B$5*Rate_calculator!$B$18/Rate_calculator!$B$93*M269, (Rate_calculator!$B$5*Rate_calculator!$B$18*I269*(Rate_calculator!$B$89-1)/Rate_calculator!$B$93)+(Rate_calculator!$B$5*J269*(Rate_calculator!$B$90+Rate_calculator!$B$18/Rate_calculator!$B$93-Rate_calculator!$B$18*Rate_calculator!$B$90/Rate_calculator!$B$93-1))+(Rate_calculator!$B$6*J269*(Rate_calculator!$B$90-1)))</f>
        <v>2513.3321407807848</v>
      </c>
      <c r="D269" s="151">
        <f>IF(A269&lt;=Rate_calculator!$B$22, Rate_calculator!$B$7*(1-K269), Rate_calculator!$B$7*K269*(Rate_calculator!$B$91-1))</f>
        <v>7192.5500433747366</v>
      </c>
      <c r="E269" s="151">
        <f>IF(A269&lt;=Rate_calculator!$B$22, Rate_calculator!$B$8*(1-L269), (Rate_calculator!$B$8*L269*(Rate_calculator!$B$92-1)))</f>
        <v>0</v>
      </c>
      <c r="F269" s="151">
        <f>B269+C269+D269+E269+Rate_calculator!$B$26</f>
        <v>9799.4532144905243</v>
      </c>
      <c r="G269" s="1">
        <f>Rate_calculator!$B$26</f>
        <v>50</v>
      </c>
      <c r="H269" s="159"/>
      <c r="I269" s="159">
        <f>EXP(-Rate_calculator!$B$17*A269)</f>
        <v>6.977171281795758E-5</v>
      </c>
      <c r="J269" s="159">
        <f>EXP(-Rate_calculator!$B$18*A269)</f>
        <v>5.017222240349407E-3</v>
      </c>
      <c r="K269" s="159">
        <f>EXP(-Rate_calculator!$B$19*A269)</f>
        <v>0.99579941855119314</v>
      </c>
      <c r="L269" s="159">
        <f>EXP(-Rate_calculator!$B$20*A269)</f>
        <v>4.0007872370645882E-2</v>
      </c>
      <c r="M269" s="159">
        <f t="shared" si="1"/>
        <v>4.9474505275314499E-3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">
      <c r="A270" s="160">
        <f>A269+(Rate_calculator!$B$22+Rate_calculator!$B$23)/Rate_calculator!$B$24</f>
        <v>11.704010000000007</v>
      </c>
      <c r="B270" s="151">
        <f>IF(A270&lt;=Rate_calculator!$B$22, Rate_calculator!$B$5*(1-I270), Rate_calculator!$B$5*I270*(Rate_calculator!$B$89-1))</f>
        <v>42.02557020116479</v>
      </c>
      <c r="C270" s="151">
        <f>IF(A270&lt;=Rate_calculator!$B$22, (Rate_calculator!$B$5+Rate_calculator!$B$6)*(1-J270)+Rate_calculator!$B$5*Rate_calculator!$B$18/Rate_calculator!$B$93*M270, (Rate_calculator!$B$5*Rate_calculator!$B$18*I270*(Rate_calculator!$B$89-1)/Rate_calculator!$B$93)+(Rate_calculator!$B$5*J270*(Rate_calculator!$B$90+Rate_calculator!$B$18/Rate_calculator!$B$93-Rate_calculator!$B$18*Rate_calculator!$B$90/Rate_calculator!$B$93-1))+(Rate_calculator!$B$6*J270*(Rate_calculator!$B$90-1)))</f>
        <v>2464.4589901745903</v>
      </c>
      <c r="D270" s="151">
        <f>IF(A270&lt;=Rate_calculator!$B$22, Rate_calculator!$B$7*(1-K270), Rate_calculator!$B$7*K270*(Rate_calculator!$B$91-1))</f>
        <v>7192.4357933371066</v>
      </c>
      <c r="E270" s="151">
        <f>IF(A270&lt;=Rate_calculator!$B$22, Rate_calculator!$B$8*(1-L270), (Rate_calculator!$B$8*L270*(Rate_calculator!$B$92-1)))</f>
        <v>0</v>
      </c>
      <c r="F270" s="151">
        <f>B270+C270+D270+E270+Rate_calculator!$B$26</f>
        <v>9748.9203537128615</v>
      </c>
      <c r="G270" s="1">
        <f>Rate_calculator!$B$26</f>
        <v>50</v>
      </c>
      <c r="H270" s="159"/>
      <c r="I270" s="159">
        <f>EXP(-Rate_calculator!$B$17*A270)</f>
        <v>6.7296917069482447E-5</v>
      </c>
      <c r="J270" s="159">
        <f>EXP(-Rate_calculator!$B$18*A270)</f>
        <v>4.9179697075001144E-3</v>
      </c>
      <c r="K270" s="159">
        <f>EXP(-Rate_calculator!$B$19*A270)</f>
        <v>0.99578360077858752</v>
      </c>
      <c r="L270" s="159">
        <f>EXP(-Rate_calculator!$B$20*A270)</f>
        <v>3.9524877975224817E-2</v>
      </c>
      <c r="M270" s="159">
        <f t="shared" si="1"/>
        <v>4.8506727904306319E-3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">
      <c r="A271" s="160">
        <f>A270+(Rate_calculator!$B$22+Rate_calculator!$B$23)/Rate_calculator!$B$24</f>
        <v>11.748010000000008</v>
      </c>
      <c r="B271" s="151">
        <f>IF(A271&lt;=Rate_calculator!$B$22, Rate_calculator!$B$5*(1-I271), Rate_calculator!$B$5*I271*(Rate_calculator!$B$89-1))</f>
        <v>40.53492738532271</v>
      </c>
      <c r="C271" s="151">
        <f>IF(A271&lt;=Rate_calculator!$B$22, (Rate_calculator!$B$5+Rate_calculator!$B$6)*(1-J271)+Rate_calculator!$B$5*Rate_calculator!$B$18/Rate_calculator!$B$93*M271, (Rate_calculator!$B$5*Rate_calculator!$B$18*I271*(Rate_calculator!$B$89-1)/Rate_calculator!$B$93)+(Rate_calculator!$B$5*J271*(Rate_calculator!$B$90+Rate_calculator!$B$18/Rate_calculator!$B$93-Rate_calculator!$B$18*Rate_calculator!$B$90/Rate_calculator!$B$93-1))+(Rate_calculator!$B$6*J271*(Rate_calculator!$B$90-1)))</f>
        <v>2416.5226405988201</v>
      </c>
      <c r="D271" s="151">
        <f>IF(A271&lt;=Rate_calculator!$B$22, Rate_calculator!$B$7*(1-K271), Rate_calculator!$B$7*K271*(Rate_calculator!$B$91-1))</f>
        <v>7192.3215451142823</v>
      </c>
      <c r="E271" s="151">
        <f>IF(A271&lt;=Rate_calculator!$B$22, Rate_calculator!$B$8*(1-L271), (Rate_calculator!$B$8*L271*(Rate_calculator!$B$92-1)))</f>
        <v>0</v>
      </c>
      <c r="F271" s="151">
        <f>B271+C271+D271+E271+Rate_calculator!$B$26</f>
        <v>9699.3791130984246</v>
      </c>
      <c r="G271" s="1">
        <f>Rate_calculator!$B$26</f>
        <v>50</v>
      </c>
      <c r="H271" s="159"/>
      <c r="I271" s="159">
        <f>EXP(-Rate_calculator!$B$17*A271)</f>
        <v>6.4909902081279763E-5</v>
      </c>
      <c r="J271" s="159">
        <f>EXP(-Rate_calculator!$B$18*A271)</f>
        <v>4.8206806247044747E-3</v>
      </c>
      <c r="K271" s="159">
        <f>EXP(-Rate_calculator!$B$19*A271)</f>
        <v>0.99576778325723925</v>
      </c>
      <c r="L271" s="159">
        <f>EXP(-Rate_calculator!$B$20*A271)</f>
        <v>3.9047714521870537E-2</v>
      </c>
      <c r="M271" s="159">
        <f t="shared" si="1"/>
        <v>4.7557707226231951E-3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">
      <c r="A272" s="160">
        <f>A271+(Rate_calculator!$B$22+Rate_calculator!$B$23)/Rate_calculator!$B$24</f>
        <v>11.792010000000008</v>
      </c>
      <c r="B272" s="151">
        <f>IF(A272&lt;=Rate_calculator!$B$22, Rate_calculator!$B$5*(1-I272), Rate_calculator!$B$5*I272*(Rate_calculator!$B$89-1))</f>
        <v>39.097157522632436</v>
      </c>
      <c r="C272" s="151">
        <f>IF(A272&lt;=Rate_calculator!$B$22, (Rate_calculator!$B$5+Rate_calculator!$B$6)*(1-J272)+Rate_calculator!$B$5*Rate_calculator!$B$18/Rate_calculator!$B$93*M272, (Rate_calculator!$B$5*Rate_calculator!$B$18*I272*(Rate_calculator!$B$89-1)/Rate_calculator!$B$93)+(Rate_calculator!$B$5*J272*(Rate_calculator!$B$90+Rate_calculator!$B$18/Rate_calculator!$B$93-Rate_calculator!$B$18*Rate_calculator!$B$90/Rate_calculator!$B$93-1))+(Rate_calculator!$B$6*J272*(Rate_calculator!$B$90-1)))</f>
        <v>2369.5056249159129</v>
      </c>
      <c r="D272" s="151">
        <f>IF(A272&lt;=Rate_calculator!$B$22, Rate_calculator!$B$7*(1-K272), Rate_calculator!$B$7*K272*(Rate_calculator!$B$91-1))</f>
        <v>7192.2072987062329</v>
      </c>
      <c r="E272" s="151">
        <f>IF(A272&lt;=Rate_calculator!$B$22, Rate_calculator!$B$8*(1-L272), (Rate_calculator!$B$8*L272*(Rate_calculator!$B$92-1)))</f>
        <v>0</v>
      </c>
      <c r="F272" s="151">
        <f>B272+C272+D272+E272+Rate_calculator!$B$26</f>
        <v>9650.8100811447785</v>
      </c>
      <c r="G272" s="1">
        <f>Rate_calculator!$B$26</f>
        <v>50</v>
      </c>
      <c r="H272" s="159"/>
      <c r="I272" s="159">
        <f>EXP(-Rate_calculator!$B$17*A272)</f>
        <v>6.2607554278470254E-5</v>
      </c>
      <c r="J272" s="159">
        <f>EXP(-Rate_calculator!$B$18*A272)</f>
        <v>4.7253161502724857E-3</v>
      </c>
      <c r="K272" s="159">
        <f>EXP(-Rate_calculator!$B$19*A272)</f>
        <v>0.99575196598714444</v>
      </c>
      <c r="L272" s="159">
        <f>EXP(-Rate_calculator!$B$20*A272)</f>
        <v>3.8576311616628736E-2</v>
      </c>
      <c r="M272" s="159">
        <f t="shared" si="1"/>
        <v>4.6627085959940152E-3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">
      <c r="A273" s="160">
        <f>A272+(Rate_calculator!$B$22+Rate_calculator!$B$23)/Rate_calculator!$B$24</f>
        <v>11.836010000000009</v>
      </c>
      <c r="B273" s="151">
        <f>IF(A273&lt;=Rate_calculator!$B$22, Rate_calculator!$B$5*(1-I273), Rate_calculator!$B$5*I273*(Rate_calculator!$B$89-1))</f>
        <v>37.710385214678276</v>
      </c>
      <c r="C273" s="151">
        <f>IF(A273&lt;=Rate_calculator!$B$22, (Rate_calculator!$B$5+Rate_calculator!$B$6)*(1-J273)+Rate_calculator!$B$5*Rate_calculator!$B$18/Rate_calculator!$B$93*M273, (Rate_calculator!$B$5*Rate_calculator!$B$18*I273*(Rate_calculator!$B$89-1)/Rate_calculator!$B$93)+(Rate_calculator!$B$5*J273*(Rate_calculator!$B$90+Rate_calculator!$B$18/Rate_calculator!$B$93-Rate_calculator!$B$18*Rate_calculator!$B$90/Rate_calculator!$B$93-1))+(Rate_calculator!$B$6*J273*(Rate_calculator!$B$90-1)))</f>
        <v>2323.3907837540332</v>
      </c>
      <c r="D273" s="151">
        <f>IF(A273&lt;=Rate_calculator!$B$22, Rate_calculator!$B$7*(1-K273), Rate_calculator!$B$7*K273*(Rate_calculator!$B$91-1))</f>
        <v>7192.0930541129301</v>
      </c>
      <c r="E273" s="151">
        <f>IF(A273&lt;=Rate_calculator!$B$22, Rate_calculator!$B$8*(1-L273), (Rate_calculator!$B$8*L273*(Rate_calculator!$B$92-1)))</f>
        <v>0</v>
      </c>
      <c r="F273" s="151">
        <f>B273+C273+D273+E273+Rate_calculator!$B$26</f>
        <v>9603.1942230816421</v>
      </c>
      <c r="G273" s="1">
        <f>Rate_calculator!$B$26</f>
        <v>50</v>
      </c>
      <c r="H273" s="159"/>
      <c r="I273" s="159">
        <f>EXP(-Rate_calculator!$B$17*A273)</f>
        <v>6.0386870524367165E-5</v>
      </c>
      <c r="J273" s="159">
        <f>EXP(-Rate_calculator!$B$18*A273)</f>
        <v>4.6318382108947098E-3</v>
      </c>
      <c r="K273" s="159">
        <f>EXP(-Rate_calculator!$B$19*A273)</f>
        <v>0.99573614896829887</v>
      </c>
      <c r="L273" s="159">
        <f>EXP(-Rate_calculator!$B$20*A273)</f>
        <v>3.811059971537506E-2</v>
      </c>
      <c r="M273" s="159">
        <f t="shared" si="1"/>
        <v>4.5714513403703428E-3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">
      <c r="A274" s="160">
        <f>A273+(Rate_calculator!$B$22+Rate_calculator!$B$23)/Rate_calculator!$B$24</f>
        <v>11.880010000000009</v>
      </c>
      <c r="B274" s="151">
        <f>IF(A274&lt;=Rate_calculator!$B$22, Rate_calculator!$B$5*(1-I274), Rate_calculator!$B$5*I274*(Rate_calculator!$B$89-1))</f>
        <v>36.372801583240957</v>
      </c>
      <c r="C274" s="151">
        <f>IF(A274&lt;=Rate_calculator!$B$22, (Rate_calculator!$B$5+Rate_calculator!$B$6)*(1-J274)+Rate_calculator!$B$5*Rate_calculator!$B$18/Rate_calculator!$B$93*M274, (Rate_calculator!$B$5*Rate_calculator!$B$18*I274*(Rate_calculator!$B$89-1)/Rate_calculator!$B$93)+(Rate_calculator!$B$5*J274*(Rate_calculator!$B$90+Rate_calculator!$B$18/Rate_calculator!$B$93-Rate_calculator!$B$18*Rate_calculator!$B$90/Rate_calculator!$B$93-1))+(Rate_calculator!$B$6*J274*(Rate_calculator!$B$90-1)))</f>
        <v>2278.1612607586399</v>
      </c>
      <c r="D274" s="151">
        <f>IF(A274&lt;=Rate_calculator!$B$22, Rate_calculator!$B$7*(1-K274), Rate_calculator!$B$7*K274*(Rate_calculator!$B$91-1))</f>
        <v>7191.9788113343448</v>
      </c>
      <c r="E274" s="151">
        <f>IF(A274&lt;=Rate_calculator!$B$22, Rate_calculator!$B$8*(1-L274), (Rate_calculator!$B$8*L274*(Rate_calculator!$B$92-1)))</f>
        <v>0</v>
      </c>
      <c r="F274" s="151">
        <f>B274+C274+D274+E274+Rate_calculator!$B$26</f>
        <v>9556.5128736762254</v>
      </c>
      <c r="G274" s="1">
        <f>Rate_calculator!$B$26</f>
        <v>50</v>
      </c>
      <c r="H274" s="159"/>
      <c r="I274" s="159">
        <f>EXP(-Rate_calculator!$B$17*A274)</f>
        <v>5.8244954203245139E-5</v>
      </c>
      <c r="J274" s="159">
        <f>EXP(-Rate_calculator!$B$18*A274)</f>
        <v>4.5402094864419136E-3</v>
      </c>
      <c r="K274" s="159">
        <f>EXP(-Rate_calculator!$B$19*A274)</f>
        <v>0.99572033220069878</v>
      </c>
      <c r="L274" s="159">
        <f>EXP(-Rate_calculator!$B$20*A274)</f>
        <v>3.7650510113555413E-2</v>
      </c>
      <c r="M274" s="159">
        <f t="shared" si="1"/>
        <v>4.4819645322386687E-3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">
      <c r="A275" s="160">
        <f>A274+(Rate_calculator!$B$22+Rate_calculator!$B$23)/Rate_calculator!$B$24</f>
        <v>11.92401000000001</v>
      </c>
      <c r="B275" s="151">
        <f>IF(A275&lt;=Rate_calculator!$B$22, Rate_calculator!$B$5*(1-I275), Rate_calculator!$B$5*I275*(Rate_calculator!$B$89-1))</f>
        <v>35.082661910832606</v>
      </c>
      <c r="C275" s="151">
        <f>IF(A275&lt;=Rate_calculator!$B$22, (Rate_calculator!$B$5+Rate_calculator!$B$6)*(1-J275)+Rate_calculator!$B$5*Rate_calculator!$B$18/Rate_calculator!$B$93*M275, (Rate_calculator!$B$5*Rate_calculator!$B$18*I275*(Rate_calculator!$B$89-1)/Rate_calculator!$B$93)+(Rate_calculator!$B$5*J275*(Rate_calculator!$B$90+Rate_calculator!$B$18/Rate_calculator!$B$93-Rate_calculator!$B$18*Rate_calculator!$B$90/Rate_calculator!$B$93-1))+(Rate_calculator!$B$6*J275*(Rate_calculator!$B$90-1)))</f>
        <v>2233.8004978904469</v>
      </c>
      <c r="D275" s="151">
        <f>IF(A275&lt;=Rate_calculator!$B$22, Rate_calculator!$B$7*(1-K275), Rate_calculator!$B$7*K275*(Rate_calculator!$B$91-1))</f>
        <v>7191.8645703704497</v>
      </c>
      <c r="E275" s="151">
        <f>IF(A275&lt;=Rate_calculator!$B$22, Rate_calculator!$B$8*(1-L275), (Rate_calculator!$B$8*L275*(Rate_calculator!$B$92-1)))</f>
        <v>0</v>
      </c>
      <c r="F275" s="151">
        <f>B275+C275+D275+E275+Rate_calculator!$B$26</f>
        <v>9510.7477301717299</v>
      </c>
      <c r="G275" s="1">
        <f>Rate_calculator!$B$26</f>
        <v>50</v>
      </c>
      <c r="H275" s="159"/>
      <c r="I275" s="159">
        <f>EXP(-Rate_calculator!$B$17*A275)</f>
        <v>5.6179011442051901E-5</v>
      </c>
      <c r="J275" s="159">
        <f>EXP(-Rate_calculator!$B$18*A275)</f>
        <v>4.4503933950653506E-3</v>
      </c>
      <c r="K275" s="159">
        <f>EXP(-Rate_calculator!$B$19*A275)</f>
        <v>0.99570451568434004</v>
      </c>
      <c r="L275" s="159">
        <f>EXP(-Rate_calculator!$B$20*A275)</f>
        <v>3.7195974936050355E-2</v>
      </c>
      <c r="M275" s="159">
        <f t="shared" si="1"/>
        <v>4.3942143836232985E-3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">
      <c r="A276" s="160">
        <f>A275+(Rate_calculator!$B$22+Rate_calculator!$B$23)/Rate_calculator!$B$24</f>
        <v>11.96801000000001</v>
      </c>
      <c r="B276" s="151">
        <f>IF(A276&lt;=Rate_calculator!$B$22, Rate_calculator!$B$5*(1-I276), Rate_calculator!$B$5*I276*(Rate_calculator!$B$89-1))</f>
        <v>33.838283364921764</v>
      </c>
      <c r="C276" s="151">
        <f>IF(A276&lt;=Rate_calculator!$B$22, (Rate_calculator!$B$5+Rate_calculator!$B$6)*(1-J276)+Rate_calculator!$B$5*Rate_calculator!$B$18/Rate_calculator!$B$93*M276, (Rate_calculator!$B$5*Rate_calculator!$B$18*I276*(Rate_calculator!$B$89-1)/Rate_calculator!$B$93)+(Rate_calculator!$B$5*J276*(Rate_calculator!$B$90+Rate_calculator!$B$18/Rate_calculator!$B$93-Rate_calculator!$B$18*Rate_calculator!$B$90/Rate_calculator!$B$93-1))+(Rate_calculator!$B$6*J276*(Rate_calculator!$B$90-1)))</f>
        <v>2190.2922307705849</v>
      </c>
      <c r="D276" s="151">
        <f>IF(A276&lt;=Rate_calculator!$B$22, Rate_calculator!$B$7*(1-K276), Rate_calculator!$B$7*K276*(Rate_calculator!$B$91-1))</f>
        <v>7191.7503312212157</v>
      </c>
      <c r="E276" s="151">
        <f>IF(A276&lt;=Rate_calculator!$B$22, Rate_calculator!$B$8*(1-L276), (Rate_calculator!$B$8*L276*(Rate_calculator!$B$92-1)))</f>
        <v>0</v>
      </c>
      <c r="F276" s="151">
        <f>B276+C276+D276+E276+Rate_calculator!$B$26</f>
        <v>9465.8808453567217</v>
      </c>
      <c r="G276" s="1">
        <f>Rate_calculator!$B$26</f>
        <v>50</v>
      </c>
      <c r="H276" s="159"/>
      <c r="I276" s="159">
        <f>EXP(-Rate_calculator!$B$17*A276)</f>
        <v>5.4186347466135541E-5</v>
      </c>
      <c r="J276" s="159">
        <f>EXP(-Rate_calculator!$B$18*A276)</f>
        <v>4.3623540785918558E-3</v>
      </c>
      <c r="K276" s="159">
        <f>EXP(-Rate_calculator!$B$19*A276)</f>
        <v>0.99568869941921878</v>
      </c>
      <c r="L276" s="159">
        <f>EXP(-Rate_calculator!$B$20*A276)</f>
        <v>3.674692712716171E-2</v>
      </c>
      <c r="M276" s="159">
        <f t="shared" si="1"/>
        <v>4.3081677311257206E-3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">
      <c r="A277" s="160">
        <f>A276+(Rate_calculator!$B$22+Rate_calculator!$B$23)/Rate_calculator!$B$24</f>
        <v>12.012010000000011</v>
      </c>
      <c r="B277" s="151">
        <f>IF(A277&lt;=Rate_calculator!$B$22, Rate_calculator!$B$5*(1-I277), Rate_calculator!$B$5*I277*(Rate_calculator!$B$89-1))</f>
        <v>32.63804280288052</v>
      </c>
      <c r="C277" s="151">
        <f>IF(A277&lt;=Rate_calculator!$B$22, (Rate_calculator!$B$5+Rate_calculator!$B$6)*(1-J277)+Rate_calculator!$B$5*Rate_calculator!$B$18/Rate_calculator!$B$93*M277, (Rate_calculator!$B$5*Rate_calculator!$B$18*I277*(Rate_calculator!$B$89-1)/Rate_calculator!$B$93)+(Rate_calculator!$B$5*J277*(Rate_calculator!$B$90+Rate_calculator!$B$18/Rate_calculator!$B$93-Rate_calculator!$B$18*Rate_calculator!$B$90/Rate_calculator!$B$93-1))+(Rate_calculator!$B$6*J277*(Rate_calculator!$B$90-1)))</f>
        <v>2147.6204840736045</v>
      </c>
      <c r="D277" s="151">
        <f>IF(A277&lt;=Rate_calculator!$B$22, Rate_calculator!$B$7*(1-K277), Rate_calculator!$B$7*K277*(Rate_calculator!$B$91-1))</f>
        <v>7191.6360938866101</v>
      </c>
      <c r="E277" s="151">
        <f>IF(A277&lt;=Rate_calculator!$B$22, Rate_calculator!$B$8*(1-L277), (Rate_calculator!$B$8*L277*(Rate_calculator!$B$92-1)))</f>
        <v>0</v>
      </c>
      <c r="F277" s="151">
        <f>B277+C277+D277+E277+Rate_calculator!$B$26</f>
        <v>9421.8946207630943</v>
      </c>
      <c r="G277" s="1">
        <f>Rate_calculator!$B$26</f>
        <v>50</v>
      </c>
      <c r="H277" s="159"/>
      <c r="I277" s="159">
        <f>EXP(-Rate_calculator!$B$17*A277)</f>
        <v>5.2264363084234654E-5</v>
      </c>
      <c r="J277" s="159">
        <f>EXP(-Rate_calculator!$B$18*A277)</f>
        <v>4.2760563882077978E-3</v>
      </c>
      <c r="K277" s="159">
        <f>EXP(-Rate_calculator!$B$19*A277)</f>
        <v>0.99567288340533078</v>
      </c>
      <c r="L277" s="159">
        <f>EXP(-Rate_calculator!$B$20*A277)</f>
        <v>3.6303300440720179E-2</v>
      </c>
      <c r="M277" s="159">
        <f t="shared" si="1"/>
        <v>4.2237920251235635E-3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">
      <c r="A278" s="160">
        <f>A277+(Rate_calculator!$B$22+Rate_calculator!$B$23)/Rate_calculator!$B$24</f>
        <v>12.056010000000011</v>
      </c>
      <c r="B278" s="151">
        <f>IF(A278&lt;=Rate_calculator!$B$22, Rate_calculator!$B$5*(1-I278), Rate_calculator!$B$5*I278*(Rate_calculator!$B$89-1))</f>
        <v>31.480374654789347</v>
      </c>
      <c r="C278" s="151">
        <f>IF(A278&lt;=Rate_calculator!$B$22, (Rate_calculator!$B$5+Rate_calculator!$B$6)*(1-J278)+Rate_calculator!$B$5*Rate_calculator!$B$18/Rate_calculator!$B$93*M278, (Rate_calculator!$B$5*Rate_calculator!$B$18*I278*(Rate_calculator!$B$89-1)/Rate_calculator!$B$93)+(Rate_calculator!$B$5*J278*(Rate_calculator!$B$90+Rate_calculator!$B$18/Rate_calculator!$B$93-Rate_calculator!$B$18*Rate_calculator!$B$90/Rate_calculator!$B$93-1))+(Rate_calculator!$B$6*J278*(Rate_calculator!$B$90-1)))</f>
        <v>2105.7695669690015</v>
      </c>
      <c r="D278" s="151">
        <f>IF(A278&lt;=Rate_calculator!$B$22, Rate_calculator!$B$7*(1-K278), Rate_calculator!$B$7*K278*(Rate_calculator!$B$91-1))</f>
        <v>7191.5218583666092</v>
      </c>
      <c r="E278" s="151">
        <f>IF(A278&lt;=Rate_calculator!$B$22, Rate_calculator!$B$8*(1-L278), (Rate_calculator!$B$8*L278*(Rate_calculator!$B$92-1)))</f>
        <v>0</v>
      </c>
      <c r="F278" s="151">
        <f>B278+C278+D278+E278+Rate_calculator!$B$26</f>
        <v>9378.7717999903998</v>
      </c>
      <c r="G278" s="1">
        <f>Rate_calculator!$B$26</f>
        <v>50</v>
      </c>
      <c r="H278" s="159"/>
      <c r="I278" s="159">
        <f>EXP(-Rate_calculator!$B$17*A278)</f>
        <v>5.0410551298144627E-5</v>
      </c>
      <c r="J278" s="159">
        <f>EXP(-Rate_calculator!$B$18*A278)</f>
        <v>4.1914658704262997E-3</v>
      </c>
      <c r="K278" s="159">
        <f>EXP(-Rate_calculator!$B$19*A278)</f>
        <v>0.99565706764267237</v>
      </c>
      <c r="L278" s="159">
        <f>EXP(-Rate_calculator!$B$20*A278)</f>
        <v>3.5865029430312244E-2</v>
      </c>
      <c r="M278" s="159">
        <f t="shared" si="1"/>
        <v>4.1410553191281547E-3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">
      <c r="A279" s="160">
        <f>A278+(Rate_calculator!$B$22+Rate_calculator!$B$23)/Rate_calculator!$B$24</f>
        <v>12.100010000000012</v>
      </c>
      <c r="B279" s="151">
        <f>IF(A279&lt;=Rate_calculator!$B$22, Rate_calculator!$B$5*(1-I279), Rate_calculator!$B$5*I279*(Rate_calculator!$B$89-1))</f>
        <v>30.363768881338629</v>
      </c>
      <c r="C279" s="151">
        <f>IF(A279&lt;=Rate_calculator!$B$22, (Rate_calculator!$B$5+Rate_calculator!$B$6)*(1-J279)+Rate_calculator!$B$5*Rate_calculator!$B$18/Rate_calculator!$B$93*M279, (Rate_calculator!$B$5*Rate_calculator!$B$18*I279*(Rate_calculator!$B$89-1)/Rate_calculator!$B$93)+(Rate_calculator!$B$5*J279*(Rate_calculator!$B$90+Rate_calculator!$B$18/Rate_calculator!$B$93-Rate_calculator!$B$18*Rate_calculator!$B$90/Rate_calculator!$B$93-1))+(Rate_calculator!$B$6*J279*(Rate_calculator!$B$90-1)))</f>
        <v>2064.7240686117561</v>
      </c>
      <c r="D279" s="151">
        <f>IF(A279&lt;=Rate_calculator!$B$22, Rate_calculator!$B$7*(1-K279), Rate_calculator!$B$7*K279*(Rate_calculator!$B$91-1))</f>
        <v>7191.4076246611803</v>
      </c>
      <c r="E279" s="151">
        <f>IF(A279&lt;=Rate_calculator!$B$22, Rate_calculator!$B$8*(1-L279), (Rate_calculator!$B$8*L279*(Rate_calculator!$B$92-1)))</f>
        <v>0</v>
      </c>
      <c r="F279" s="151">
        <f>B279+C279+D279+E279+Rate_calculator!$B$26</f>
        <v>9336.4954621542747</v>
      </c>
      <c r="G279" s="1">
        <f>Rate_calculator!$B$26</f>
        <v>50</v>
      </c>
      <c r="H279" s="159"/>
      <c r="I279" s="159">
        <f>EXP(-Rate_calculator!$B$17*A279)</f>
        <v>4.8622494032638789E-5</v>
      </c>
      <c r="J279" s="159">
        <f>EXP(-Rate_calculator!$B$18*A279)</f>
        <v>4.1085487533320001E-3</v>
      </c>
      <c r="K279" s="159">
        <f>EXP(-Rate_calculator!$B$19*A279)</f>
        <v>0.99564125213123922</v>
      </c>
      <c r="L279" s="159">
        <f>EXP(-Rate_calculator!$B$20*A279)</f>
        <v>3.5432049439625163E-2</v>
      </c>
      <c r="M279" s="159">
        <f t="shared" si="1"/>
        <v>4.0599262592993617E-3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">
      <c r="A280" s="160">
        <f>A279+(Rate_calculator!$B$22+Rate_calculator!$B$23)/Rate_calculator!$B$24</f>
        <v>12.144010000000012</v>
      </c>
      <c r="B280" s="151">
        <f>IF(A280&lt;=Rate_calculator!$B$22, Rate_calculator!$B$5*(1-I280), Rate_calculator!$B$5*I280*(Rate_calculator!$B$89-1))</f>
        <v>29.286769004163794</v>
      </c>
      <c r="C280" s="151">
        <f>IF(A280&lt;=Rate_calculator!$B$22, (Rate_calculator!$B$5+Rate_calculator!$B$6)*(1-J280)+Rate_calculator!$B$5*Rate_calculator!$B$18/Rate_calculator!$B$93*M280, (Rate_calculator!$B$5*Rate_calculator!$B$18*I280*(Rate_calculator!$B$89-1)/Rate_calculator!$B$93)+(Rate_calculator!$B$5*J280*(Rate_calculator!$B$90+Rate_calculator!$B$18/Rate_calculator!$B$93-Rate_calculator!$B$18*Rate_calculator!$B$90/Rate_calculator!$B$93-1))+(Rate_calculator!$B$6*J280*(Rate_calculator!$B$90-1)))</f>
        <v>2024.4688536824308</v>
      </c>
      <c r="D280" s="151">
        <f>IF(A280&lt;=Rate_calculator!$B$22, Rate_calculator!$B$7*(1-K280), Rate_calculator!$B$7*K280*(Rate_calculator!$B$91-1))</f>
        <v>7191.2933927702998</v>
      </c>
      <c r="E280" s="151">
        <f>IF(A280&lt;=Rate_calculator!$B$22, Rate_calculator!$B$8*(1-L280), (Rate_calculator!$B$8*L280*(Rate_calculator!$B$92-1)))</f>
        <v>0</v>
      </c>
      <c r="F280" s="151">
        <f>B280+C280+D280+E280+Rate_calculator!$B$26</f>
        <v>9295.0490154568943</v>
      </c>
      <c r="G280" s="1">
        <f>Rate_calculator!$B$26</f>
        <v>50</v>
      </c>
      <c r="H280" s="159"/>
      <c r="I280" s="159">
        <f>EXP(-Rate_calculator!$B$17*A280)</f>
        <v>4.6897858981379714E-5</v>
      </c>
      <c r="J280" s="159">
        <f>EXP(-Rate_calculator!$B$18*A280)</f>
        <v>4.0272719330979841E-3</v>
      </c>
      <c r="K280" s="159">
        <f>EXP(-Rate_calculator!$B$19*A280)</f>
        <v>0.99562543687102767</v>
      </c>
      <c r="L280" s="159">
        <f>EXP(-Rate_calculator!$B$20*A280)</f>
        <v>3.5004296592908497E-2</v>
      </c>
      <c r="M280" s="159">
        <f t="shared" si="1"/>
        <v>3.9803740741166044E-3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">
      <c r="A281" s="160">
        <f>A280+(Rate_calculator!$B$22+Rate_calculator!$B$23)/Rate_calculator!$B$24</f>
        <v>12.188010000000013</v>
      </c>
      <c r="B281" s="151">
        <f>IF(A281&lt;=Rate_calculator!$B$22, Rate_calculator!$B$5*(1-I281), Rate_calculator!$B$5*I281*(Rate_calculator!$B$89-1))</f>
        <v>28.247970206043703</v>
      </c>
      <c r="C281" s="151">
        <f>IF(A281&lt;=Rate_calculator!$B$22, (Rate_calculator!$B$5+Rate_calculator!$B$6)*(1-J281)+Rate_calculator!$B$5*Rate_calculator!$B$18/Rate_calculator!$B$93*M281, (Rate_calculator!$B$5*Rate_calculator!$B$18*I281*(Rate_calculator!$B$89-1)/Rate_calculator!$B$93)+(Rate_calculator!$B$5*J281*(Rate_calculator!$B$90+Rate_calculator!$B$18/Rate_calculator!$B$93-Rate_calculator!$B$18*Rate_calculator!$B$90/Rate_calculator!$B$93-1))+(Rate_calculator!$B$6*J281*(Rate_calculator!$B$90-1)))</f>
        <v>1984.9890579772077</v>
      </c>
      <c r="D281" s="151">
        <f>IF(A281&lt;=Rate_calculator!$B$22, Rate_calculator!$B$7*(1-K281), Rate_calculator!$B$7*K281*(Rate_calculator!$B$91-1))</f>
        <v>7191.1791626939321</v>
      </c>
      <c r="E281" s="151">
        <f>IF(A281&lt;=Rate_calculator!$B$22, Rate_calculator!$B$8*(1-L281), (Rate_calculator!$B$8*L281*(Rate_calculator!$B$92-1)))</f>
        <v>0</v>
      </c>
      <c r="F281" s="151">
        <f>B281+C281+D281+E281+Rate_calculator!$B$26</f>
        <v>9254.4161908771839</v>
      </c>
      <c r="G281" s="1">
        <f>Rate_calculator!$B$26</f>
        <v>50</v>
      </c>
      <c r="H281" s="159"/>
      <c r="I281" s="159">
        <f>EXP(-Rate_calculator!$B$17*A281)</f>
        <v>4.5234396564704917E-5</v>
      </c>
      <c r="J281" s="159">
        <f>EXP(-Rate_calculator!$B$18*A281)</f>
        <v>3.947602960769383E-3</v>
      </c>
      <c r="K281" s="159">
        <f>EXP(-Rate_calculator!$B$19*A281)</f>
        <v>0.9956096218620335</v>
      </c>
      <c r="L281" s="159">
        <f>EXP(-Rate_calculator!$B$20*A281)</f>
        <v>3.458170778555076E-2</v>
      </c>
      <c r="M281" s="159">
        <f t="shared" si="1"/>
        <v>3.902368564204678E-3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">
      <c r="A282" s="160">
        <f>A281+(Rate_calculator!$B$22+Rate_calculator!$B$23)/Rate_calculator!$B$24</f>
        <v>12.232010000000013</v>
      </c>
      <c r="B282" s="151">
        <f>IF(A282&lt;=Rate_calculator!$B$22, Rate_calculator!$B$5*(1-I282), Rate_calculator!$B$5*I282*(Rate_calculator!$B$89-1))</f>
        <v>27.246017498484878</v>
      </c>
      <c r="C282" s="151">
        <f>IF(A282&lt;=Rate_calculator!$B$22, (Rate_calculator!$B$5+Rate_calculator!$B$6)*(1-J282)+Rate_calculator!$B$5*Rate_calculator!$B$18/Rate_calculator!$B$93*M282, (Rate_calculator!$B$5*Rate_calculator!$B$18*I282*(Rate_calculator!$B$89-1)/Rate_calculator!$B$93)+(Rate_calculator!$B$5*J282*(Rate_calculator!$B$90+Rate_calculator!$B$18/Rate_calculator!$B$93-Rate_calculator!$B$18*Rate_calculator!$B$90/Rate_calculator!$B$93-1))+(Rate_calculator!$B$6*J282*(Rate_calculator!$B$90-1)))</f>
        <v>1946.2700840482753</v>
      </c>
      <c r="D282" s="151">
        <f>IF(A282&lt;=Rate_calculator!$B$22, Rate_calculator!$B$7*(1-K282), Rate_calculator!$B$7*K282*(Rate_calculator!$B$91-1))</f>
        <v>7191.0649344320518</v>
      </c>
      <c r="E282" s="151">
        <f>IF(A282&lt;=Rate_calculator!$B$22, Rate_calculator!$B$8*(1-L282), (Rate_calculator!$B$8*L282*(Rate_calculator!$B$92-1)))</f>
        <v>0</v>
      </c>
      <c r="F282" s="151">
        <f>B282+C282+D282+E282+Rate_calculator!$B$26</f>
        <v>9214.581035978812</v>
      </c>
      <c r="G282" s="1">
        <f>Rate_calculator!$B$26</f>
        <v>50</v>
      </c>
      <c r="H282" s="159"/>
      <c r="I282" s="159">
        <f>EXP(-Rate_calculator!$B$17*A282)</f>
        <v>4.3629936995319691E-5</v>
      </c>
      <c r="J282" s="159">
        <f>EXP(-Rate_calculator!$B$18*A282)</f>
        <v>3.8695100293084828E-3</v>
      </c>
      <c r="K282" s="159">
        <f>EXP(-Rate_calculator!$B$19*A282)</f>
        <v>0.99559380710425271</v>
      </c>
      <c r="L282" s="159">
        <f>EXP(-Rate_calculator!$B$20*A282)</f>
        <v>3.4164220674769909E-2</v>
      </c>
      <c r="M282" s="159">
        <f t="shared" si="1"/>
        <v>3.825880092313163E-3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">
      <c r="A283" s="160">
        <f>A282+(Rate_calculator!$B$22+Rate_calculator!$B$23)/Rate_calculator!$B$24</f>
        <v>12.276010000000014</v>
      </c>
      <c r="B283" s="151">
        <f>IF(A283&lt;=Rate_calculator!$B$22, Rate_calculator!$B$5*(1-I283), Rate_calculator!$B$5*I283*(Rate_calculator!$B$89-1))</f>
        <v>26.279603954301759</v>
      </c>
      <c r="C283" s="151">
        <f>IF(A283&lt;=Rate_calculator!$B$22, (Rate_calculator!$B$5+Rate_calculator!$B$6)*(1-J283)+Rate_calculator!$B$5*Rate_calculator!$B$18/Rate_calculator!$B$93*M283, (Rate_calculator!$B$5*Rate_calculator!$B$18*I283*(Rate_calculator!$B$89-1)/Rate_calculator!$B$93)+(Rate_calculator!$B$5*J283*(Rate_calculator!$B$90+Rate_calculator!$B$18/Rate_calculator!$B$93-Rate_calculator!$B$18*Rate_calculator!$B$90/Rate_calculator!$B$93-1))+(Rate_calculator!$B$6*J283*(Rate_calculator!$B$90-1)))</f>
        <v>1908.2975968948367</v>
      </c>
      <c r="D283" s="151">
        <f>IF(A283&lt;=Rate_calculator!$B$22, Rate_calculator!$B$7*(1-K283), Rate_calculator!$B$7*K283*(Rate_calculator!$B$91-1))</f>
        <v>7190.9507079846308</v>
      </c>
      <c r="E283" s="151">
        <f>IF(A283&lt;=Rate_calculator!$B$22, Rate_calculator!$B$8*(1-L283), (Rate_calculator!$B$8*L283*(Rate_calculator!$B$92-1)))</f>
        <v>0</v>
      </c>
      <c r="F283" s="151">
        <f>B283+C283+D283+E283+Rate_calculator!$B$26</f>
        <v>9175.5279088337702</v>
      </c>
      <c r="G283" s="1">
        <f>Rate_calculator!$B$26</f>
        <v>50</v>
      </c>
      <c r="H283" s="159"/>
      <c r="I283" s="159">
        <f>EXP(-Rate_calculator!$B$17*A283)</f>
        <v>4.2082387448070156E-5</v>
      </c>
      <c r="J283" s="159">
        <f>EXP(-Rate_calculator!$B$18*A283)</f>
        <v>3.7929619608960577E-3</v>
      </c>
      <c r="K283" s="159">
        <f>EXP(-Rate_calculator!$B$19*A283)</f>
        <v>0.99557799259768154</v>
      </c>
      <c r="L283" s="159">
        <f>EXP(-Rate_calculator!$B$20*A283)</f>
        <v>3.375177367041611E-2</v>
      </c>
      <c r="M283" s="159">
        <f t="shared" si="1"/>
        <v>3.7508795734479874E-3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">
      <c r="A284" s="160">
        <f>A283+(Rate_calculator!$B$22+Rate_calculator!$B$23)/Rate_calculator!$B$24</f>
        <v>12.320010000000014</v>
      </c>
      <c r="B284" s="151">
        <f>IF(A284&lt;=Rate_calculator!$B$22, Rate_calculator!$B$5*(1-I284), Rate_calculator!$B$5*I284*(Rate_calculator!$B$89-1))</f>
        <v>25.347469002886644</v>
      </c>
      <c r="C284" s="151">
        <f>IF(A284&lt;=Rate_calculator!$B$22, (Rate_calculator!$B$5+Rate_calculator!$B$6)*(1-J284)+Rate_calculator!$B$5*Rate_calculator!$B$18/Rate_calculator!$B$93*M284, (Rate_calculator!$B$5*Rate_calculator!$B$18*I284*(Rate_calculator!$B$89-1)/Rate_calculator!$B$93)+(Rate_calculator!$B$5*J284*(Rate_calculator!$B$90+Rate_calculator!$B$18/Rate_calculator!$B$93-Rate_calculator!$B$18*Rate_calculator!$B$90/Rate_calculator!$B$93-1))+(Rate_calculator!$B$6*J284*(Rate_calculator!$B$90-1)))</f>
        <v>1871.0575197050473</v>
      </c>
      <c r="D284" s="151">
        <f>IF(A284&lt;=Rate_calculator!$B$22, Rate_calculator!$B$7*(1-K284), Rate_calculator!$B$7*K284*(Rate_calculator!$B$91-1))</f>
        <v>7190.8364833516398</v>
      </c>
      <c r="E284" s="151">
        <f>IF(A284&lt;=Rate_calculator!$B$22, Rate_calculator!$B$8*(1-L284), (Rate_calculator!$B$8*L284*(Rate_calculator!$B$92-1)))</f>
        <v>0</v>
      </c>
      <c r="F284" s="151">
        <f>B284+C284+D284+E284+Rate_calculator!$B$26</f>
        <v>9137.2414720595734</v>
      </c>
      <c r="G284" s="1">
        <f>Rate_calculator!$B$26</f>
        <v>50</v>
      </c>
      <c r="H284" s="159"/>
      <c r="I284" s="159">
        <f>EXP(-Rate_calculator!$B$17*A284)</f>
        <v>4.0589729330103432E-5</v>
      </c>
      <c r="J284" s="159">
        <f>EXP(-Rate_calculator!$B$18*A284)</f>
        <v>3.7179281944839642E-3</v>
      </c>
      <c r="K284" s="159">
        <f>EXP(-Rate_calculator!$B$19*A284)</f>
        <v>0.99556217834231575</v>
      </c>
      <c r="L284" s="159">
        <f>EXP(-Rate_calculator!$B$20*A284)</f>
        <v>3.3344305925885616E-2</v>
      </c>
      <c r="M284" s="159">
        <f t="shared" si="1"/>
        <v>3.6773384651538608E-3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">
      <c r="A285" s="160">
        <f>A284+(Rate_calculator!$B$22+Rate_calculator!$B$23)/Rate_calculator!$B$24</f>
        <v>12.364010000000015</v>
      </c>
      <c r="B285" s="151">
        <f>IF(A285&lt;=Rate_calculator!$B$22, Rate_calculator!$B$5*(1-I285), Rate_calculator!$B$5*I285*(Rate_calculator!$B$89-1))</f>
        <v>24.448396785946588</v>
      </c>
      <c r="C285" s="151">
        <f>IF(A285&lt;=Rate_calculator!$B$22, (Rate_calculator!$B$5+Rate_calculator!$B$6)*(1-J285)+Rate_calculator!$B$5*Rate_calculator!$B$18/Rate_calculator!$B$93*M285, (Rate_calculator!$B$5*Rate_calculator!$B$18*I285*(Rate_calculator!$B$89-1)/Rate_calculator!$B$93)+(Rate_calculator!$B$5*J285*(Rate_calculator!$B$90+Rate_calculator!$B$18/Rate_calculator!$B$93-Rate_calculator!$B$18*Rate_calculator!$B$90/Rate_calculator!$B$93-1))+(Rate_calculator!$B$6*J285*(Rate_calculator!$B$90-1)))</f>
        <v>1834.5360296490371</v>
      </c>
      <c r="D285" s="151">
        <f>IF(A285&lt;=Rate_calculator!$B$22, Rate_calculator!$B$7*(1-K285), Rate_calculator!$B$7*K285*(Rate_calculator!$B$91-1))</f>
        <v>7190.7222605330498</v>
      </c>
      <c r="E285" s="151">
        <f>IF(A285&lt;=Rate_calculator!$B$22, Rate_calculator!$B$8*(1-L285), (Rate_calculator!$B$8*L285*(Rate_calculator!$B$92-1)))</f>
        <v>0</v>
      </c>
      <c r="F285" s="151">
        <f>B285+C285+D285+E285+Rate_calculator!$B$26</f>
        <v>9099.706686968033</v>
      </c>
      <c r="G285" s="1">
        <f>Rate_calculator!$B$26</f>
        <v>50</v>
      </c>
      <c r="H285" s="159"/>
      <c r="I285" s="159">
        <f>EXP(-Rate_calculator!$B$17*A285)</f>
        <v>3.9150015647855437E-5</v>
      </c>
      <c r="J285" s="159">
        <f>EXP(-Rate_calculator!$B$18*A285)</f>
        <v>3.6443787735939239E-3</v>
      </c>
      <c r="K285" s="159">
        <f>EXP(-Rate_calculator!$B$19*A285)</f>
        <v>0.99554636433815147</v>
      </c>
      <c r="L285" s="159">
        <f>EXP(-Rate_calculator!$B$20*A285)</f>
        <v>3.2941757329144311E-2</v>
      </c>
      <c r="M285" s="159">
        <f t="shared" si="1"/>
        <v>3.6052287579460686E-3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">
      <c r="A286" s="160">
        <f>A285+(Rate_calculator!$B$22+Rate_calculator!$B$23)/Rate_calculator!$B$24</f>
        <v>12.408010000000015</v>
      </c>
      <c r="B286" s="151">
        <f>IF(A286&lt;=Rate_calculator!$B$22, Rate_calculator!$B$5*(1-I286), Rate_calculator!$B$5*I286*(Rate_calculator!$B$89-1))</f>
        <v>23.581214571561834</v>
      </c>
      <c r="C286" s="151">
        <f>IF(A286&lt;=Rate_calculator!$B$22, (Rate_calculator!$B$5+Rate_calculator!$B$6)*(1-J286)+Rate_calculator!$B$5*Rate_calculator!$B$18/Rate_calculator!$B$93*M286, (Rate_calculator!$B$5*Rate_calculator!$B$18*I286*(Rate_calculator!$B$89-1)/Rate_calculator!$B$93)+(Rate_calculator!$B$5*J286*(Rate_calculator!$B$90+Rate_calculator!$B$18/Rate_calculator!$B$93-Rate_calculator!$B$18*Rate_calculator!$B$90/Rate_calculator!$B$93-1))+(Rate_calculator!$B$6*J286*(Rate_calculator!$B$90-1)))</f>
        <v>1798.7195537232456</v>
      </c>
      <c r="D286" s="151">
        <f>IF(A286&lt;=Rate_calculator!$B$22, Rate_calculator!$B$7*(1-K286), Rate_calculator!$B$7*K286*(Rate_calculator!$B$91-1))</f>
        <v>7190.6080395288309</v>
      </c>
      <c r="E286" s="151">
        <f>IF(A286&lt;=Rate_calculator!$B$22, Rate_calculator!$B$8*(1-L286), (Rate_calculator!$B$8*L286*(Rate_calculator!$B$92-1)))</f>
        <v>0</v>
      </c>
      <c r="F286" s="151">
        <f>B286+C286+D286+E286+Rate_calculator!$B$26</f>
        <v>9062.9088078236382</v>
      </c>
      <c r="G286" s="1">
        <f>Rate_calculator!$B$26</f>
        <v>50</v>
      </c>
      <c r="H286" s="159"/>
      <c r="I286" s="159">
        <f>EXP(-Rate_calculator!$B$17*A286)</f>
        <v>3.7761368467430897E-5</v>
      </c>
      <c r="J286" s="159">
        <f>EXP(-Rate_calculator!$B$18*A286)</f>
        <v>3.5722843343577245E-3</v>
      </c>
      <c r="K286" s="159">
        <f>EXP(-Rate_calculator!$B$19*A286)</f>
        <v>0.99553055058518469</v>
      </c>
      <c r="L286" s="159">
        <f>EXP(-Rate_calculator!$B$20*A286)</f>
        <v>3.2544068493859706E-2</v>
      </c>
      <c r="M286" s="159">
        <f t="shared" si="1"/>
        <v>3.5345229658902935E-3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">
      <c r="A287" s="160">
        <f>A286+(Rate_calculator!$B$22+Rate_calculator!$B$23)/Rate_calculator!$B$24</f>
        <v>12.452010000000016</v>
      </c>
      <c r="B287" s="151">
        <f>IF(A287&lt;=Rate_calculator!$B$22, Rate_calculator!$B$5*(1-I287), Rate_calculator!$B$5*I287*(Rate_calculator!$B$89-1))</f>
        <v>22.744791224497877</v>
      </c>
      <c r="C287" s="151">
        <f>IF(A287&lt;=Rate_calculator!$B$22, (Rate_calculator!$B$5+Rate_calculator!$B$6)*(1-J287)+Rate_calculator!$B$5*Rate_calculator!$B$18/Rate_calculator!$B$93*M287, (Rate_calculator!$B$5*Rate_calculator!$B$18*I287*(Rate_calculator!$B$89-1)/Rate_calculator!$B$93)+(Rate_calculator!$B$5*J287*(Rate_calculator!$B$90+Rate_calculator!$B$18/Rate_calculator!$B$93-Rate_calculator!$B$18*Rate_calculator!$B$90/Rate_calculator!$B$93-1))+(Rate_calculator!$B$6*J287*(Rate_calculator!$B$90-1)))</f>
        <v>1763.5947646461166</v>
      </c>
      <c r="D287" s="151">
        <f>IF(A287&lt;=Rate_calculator!$B$22, Rate_calculator!$B$7*(1-K287), Rate_calculator!$B$7*K287*(Rate_calculator!$B$91-1))</f>
        <v>7190.4938203389556</v>
      </c>
      <c r="E287" s="151">
        <f>IF(A287&lt;=Rate_calculator!$B$22, Rate_calculator!$B$8*(1-L287), (Rate_calculator!$B$8*L287*(Rate_calculator!$B$92-1)))</f>
        <v>0</v>
      </c>
      <c r="F287" s="151">
        <f>B287+C287+D287+E287+Rate_calculator!$B$26</f>
        <v>9026.8333762095699</v>
      </c>
      <c r="G287" s="1">
        <f>Rate_calculator!$B$26</f>
        <v>50</v>
      </c>
      <c r="H287" s="159"/>
      <c r="I287" s="159">
        <f>EXP(-Rate_calculator!$B$17*A287)</f>
        <v>3.6421976465064164E-5</v>
      </c>
      <c r="J287" s="159">
        <f>EXP(-Rate_calculator!$B$18*A287)</f>
        <v>3.5016160937939656E-3</v>
      </c>
      <c r="K287" s="159">
        <f>EXP(-Rate_calculator!$B$19*A287)</f>
        <v>0.99551473708341143</v>
      </c>
      <c r="L287" s="159">
        <f>EXP(-Rate_calculator!$B$20*A287)</f>
        <v>3.2151180750639795E-2</v>
      </c>
      <c r="M287" s="159">
        <f t="shared" si="1"/>
        <v>3.4651941173289014E-3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">
      <c r="A288" s="160">
        <f>A287+(Rate_calculator!$B$22+Rate_calculator!$B$23)/Rate_calculator!$B$24</f>
        <v>12.496010000000016</v>
      </c>
      <c r="B288" s="151">
        <f>IF(A288&lt;=Rate_calculator!$B$22, Rate_calculator!$B$5*(1-I288), Rate_calculator!$B$5*I288*(Rate_calculator!$B$89-1))</f>
        <v>21.938035730775042</v>
      </c>
      <c r="C288" s="151">
        <f>IF(A288&lt;=Rate_calculator!$B$22, (Rate_calculator!$B$5+Rate_calculator!$B$6)*(1-J288)+Rate_calculator!$B$5*Rate_calculator!$B$18/Rate_calculator!$B$93*M288, (Rate_calculator!$B$5*Rate_calculator!$B$18*I288*(Rate_calculator!$B$89-1)/Rate_calculator!$B$93)+(Rate_calculator!$B$5*J288*(Rate_calculator!$B$90+Rate_calculator!$B$18/Rate_calculator!$B$93-Rate_calculator!$B$18*Rate_calculator!$B$90/Rate_calculator!$B$93-1))+(Rate_calculator!$B$6*J288*(Rate_calculator!$B$90-1)))</f>
        <v>1729.1485768053051</v>
      </c>
      <c r="D288" s="151">
        <f>IF(A288&lt;=Rate_calculator!$B$22, Rate_calculator!$B$7*(1-K288), Rate_calculator!$B$7*K288*(Rate_calculator!$B$91-1))</f>
        <v>7190.3796029633941</v>
      </c>
      <c r="E288" s="151">
        <f>IF(A288&lt;=Rate_calculator!$B$22, Rate_calculator!$B$8*(1-L288), (Rate_calculator!$B$8*L288*(Rate_calculator!$B$92-1)))</f>
        <v>0</v>
      </c>
      <c r="F288" s="151">
        <f>B288+C288+D288+E288+Rate_calculator!$B$26</f>
        <v>8991.4662154994749</v>
      </c>
      <c r="G288" s="1">
        <f>Rate_calculator!$B$26</f>
        <v>50</v>
      </c>
      <c r="H288" s="159"/>
      <c r="I288" s="159">
        <f>EXP(-Rate_calculator!$B$17*A288)</f>
        <v>3.5130092564464276E-5</v>
      </c>
      <c r="J288" s="159">
        <f>EXP(-Rate_calculator!$B$18*A288)</f>
        <v>3.4323458383167678E-3</v>
      </c>
      <c r="K288" s="159">
        <f>EXP(-Rate_calculator!$B$19*A288)</f>
        <v>0.99549892383282768</v>
      </c>
      <c r="L288" s="159">
        <f>EXP(-Rate_calculator!$B$20*A288)</f>
        <v>3.176303613837788E-2</v>
      </c>
      <c r="M288" s="159">
        <f t="shared" si="1"/>
        <v>3.3972157457523035E-3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">
      <c r="A289" s="160">
        <f>A288+(Rate_calculator!$B$22+Rate_calculator!$B$23)/Rate_calculator!$B$24</f>
        <v>12.540010000000017</v>
      </c>
      <c r="B289" s="151">
        <f>IF(A289&lt;=Rate_calculator!$B$22, Rate_calculator!$B$5*(1-I289), Rate_calculator!$B$5*I289*(Rate_calculator!$B$89-1))</f>
        <v>21.159895774571414</v>
      </c>
      <c r="C289" s="151">
        <f>IF(A289&lt;=Rate_calculator!$B$22, (Rate_calculator!$B$5+Rate_calculator!$B$6)*(1-J289)+Rate_calculator!$B$5*Rate_calculator!$B$18/Rate_calculator!$B$93*M289, (Rate_calculator!$B$5*Rate_calculator!$B$18*I289*(Rate_calculator!$B$89-1)/Rate_calculator!$B$93)+(Rate_calculator!$B$5*J289*(Rate_calculator!$B$90+Rate_calculator!$B$18/Rate_calculator!$B$93-Rate_calculator!$B$18*Rate_calculator!$B$90/Rate_calculator!$B$93-1))+(Rate_calculator!$B$6*J289*(Rate_calculator!$B$90-1)))</f>
        <v>1695.3681422563584</v>
      </c>
      <c r="D289" s="151">
        <f>IF(A289&lt;=Rate_calculator!$B$22, Rate_calculator!$B$7*(1-K289), Rate_calculator!$B$7*K289*(Rate_calculator!$B$91-1))</f>
        <v>7190.2653874021189</v>
      </c>
      <c r="E289" s="151">
        <f>IF(A289&lt;=Rate_calculator!$B$22, Rate_calculator!$B$8*(1-L289), (Rate_calculator!$B$8*L289*(Rate_calculator!$B$92-1)))</f>
        <v>0</v>
      </c>
      <c r="F289" s="151">
        <f>B289+C289+D289+E289+Rate_calculator!$B$26</f>
        <v>8956.7934254330485</v>
      </c>
      <c r="G289" s="1">
        <f>Rate_calculator!$B$26</f>
        <v>50</v>
      </c>
      <c r="H289" s="159"/>
      <c r="I289" s="159">
        <f>EXP(-Rate_calculator!$B$17*A289)</f>
        <v>3.3884031657963248E-5</v>
      </c>
      <c r="J289" s="159">
        <f>EXP(-Rate_calculator!$B$18*A289)</f>
        <v>3.3644459124717563E-3</v>
      </c>
      <c r="K289" s="159">
        <f>EXP(-Rate_calculator!$B$19*A289)</f>
        <v>0.99548311083342944</v>
      </c>
      <c r="L289" s="159">
        <f>EXP(-Rate_calculator!$B$20*A289)</f>
        <v>3.1379577395701783E-2</v>
      </c>
      <c r="M289" s="159">
        <f t="shared" si="1"/>
        <v>3.3305618808137931E-3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">
      <c r="A290" s="160">
        <f>A289+(Rate_calculator!$B$22+Rate_calculator!$B$23)/Rate_calculator!$B$24</f>
        <v>12.584010000000017</v>
      </c>
      <c r="B290" s="151">
        <f>IF(A290&lt;=Rate_calculator!$B$22, Rate_calculator!$B$5*(1-I290), Rate_calculator!$B$5*I290*(Rate_calculator!$B$89-1))</f>
        <v>20.409356365603255</v>
      </c>
      <c r="C290" s="151">
        <f>IF(A290&lt;=Rate_calculator!$B$22, (Rate_calculator!$B$5+Rate_calculator!$B$6)*(1-J290)+Rate_calculator!$B$5*Rate_calculator!$B$18/Rate_calculator!$B$93*M290, (Rate_calculator!$B$5*Rate_calculator!$B$18*I290*(Rate_calculator!$B$89-1)/Rate_calculator!$B$93)+(Rate_calculator!$B$5*J290*(Rate_calculator!$B$90+Rate_calculator!$B$18/Rate_calculator!$B$93-Rate_calculator!$B$18*Rate_calculator!$B$90/Rate_calculator!$B$93-1))+(Rate_calculator!$B$6*J290*(Rate_calculator!$B$90-1)))</f>
        <v>1662.2408467729306</v>
      </c>
      <c r="D290" s="151">
        <f>IF(A290&lt;=Rate_calculator!$B$22, Rate_calculator!$B$7*(1-K290), Rate_calculator!$B$7*K290*(Rate_calculator!$B$91-1))</f>
        <v>7190.1511736551001</v>
      </c>
      <c r="E290" s="151">
        <f>IF(A290&lt;=Rate_calculator!$B$22, Rate_calculator!$B$8*(1-L290), (Rate_calculator!$B$8*L290*(Rate_calculator!$B$92-1)))</f>
        <v>0</v>
      </c>
      <c r="F290" s="151">
        <f>B290+C290+D290+E290+Rate_calculator!$B$26</f>
        <v>8922.8013767936336</v>
      </c>
      <c r="G290" s="1">
        <f>Rate_calculator!$B$26</f>
        <v>50</v>
      </c>
      <c r="H290" s="159"/>
      <c r="I290" s="159">
        <f>EXP(-Rate_calculator!$B$17*A290)</f>
        <v>3.2682168408495452E-5</v>
      </c>
      <c r="J290" s="159">
        <f>EXP(-Rate_calculator!$B$18*A290)</f>
        <v>3.2978892078949222E-3</v>
      </c>
      <c r="K290" s="159">
        <f>EXP(-Rate_calculator!$B$19*A290)</f>
        <v>0.99546729808521273</v>
      </c>
      <c r="L290" s="159">
        <f>EXP(-Rate_calculator!$B$20*A290)</f>
        <v>3.1000747952526359E-2</v>
      </c>
      <c r="M290" s="159">
        <f t="shared" si="1"/>
        <v>3.2652070394864267E-3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">
      <c r="A291" s="160">
        <f>A290+(Rate_calculator!$B$22+Rate_calculator!$B$23)/Rate_calculator!$B$24</f>
        <v>12.628010000000017</v>
      </c>
      <c r="B291" s="151">
        <f>IF(A291&lt;=Rate_calculator!$B$22, Rate_calculator!$B$5*(1-I291), Rate_calculator!$B$5*I291*(Rate_calculator!$B$89-1))</f>
        <v>19.685438515191723</v>
      </c>
      <c r="C291" s="151">
        <f>IF(A291&lt;=Rate_calculator!$B$22, (Rate_calculator!$B$5+Rate_calculator!$B$6)*(1-J291)+Rate_calculator!$B$5*Rate_calculator!$B$18/Rate_calculator!$B$93*M291, (Rate_calculator!$B$5*Rate_calculator!$B$18*I291*(Rate_calculator!$B$89-1)/Rate_calculator!$B$93)+(Rate_calculator!$B$5*J291*(Rate_calculator!$B$90+Rate_calculator!$B$18/Rate_calculator!$B$93-Rate_calculator!$B$18*Rate_calculator!$B$90/Rate_calculator!$B$93-1))+(Rate_calculator!$B$6*J291*(Rate_calculator!$B$90-1)))</f>
        <v>1629.7543059484474</v>
      </c>
      <c r="D291" s="151">
        <f>IF(A291&lt;=Rate_calculator!$B$22, Rate_calculator!$B$7*(1-K291), Rate_calculator!$B$7*K291*(Rate_calculator!$B$91-1))</f>
        <v>7190.0369617223096</v>
      </c>
      <c r="E291" s="151">
        <f>IF(A291&lt;=Rate_calculator!$B$22, Rate_calculator!$B$8*(1-L291), (Rate_calculator!$B$8*L291*(Rate_calculator!$B$92-1)))</f>
        <v>0</v>
      </c>
      <c r="F291" s="151">
        <f>B291+C291+D291+E291+Rate_calculator!$B$26</f>
        <v>8889.4767061859493</v>
      </c>
      <c r="G291" s="1">
        <f>Rate_calculator!$B$26</f>
        <v>50</v>
      </c>
      <c r="H291" s="159"/>
      <c r="I291" s="159">
        <f>EXP(-Rate_calculator!$B$17*A291)</f>
        <v>3.1522935129540142E-5</v>
      </c>
      <c r="J291" s="159">
        <f>EXP(-Rate_calculator!$B$18*A291)</f>
        <v>3.2326491524898577E-3</v>
      </c>
      <c r="K291" s="159">
        <f>EXP(-Rate_calculator!$B$19*A291)</f>
        <v>0.99545148558817365</v>
      </c>
      <c r="L291" s="159">
        <f>EXP(-Rate_calculator!$B$20*A291)</f>
        <v>3.0626491921707855E-2</v>
      </c>
      <c r="M291" s="159">
        <f t="shared" si="1"/>
        <v>3.2011262173603176E-3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">
      <c r="A292" s="160">
        <f>A291+(Rate_calculator!$B$22+Rate_calculator!$B$23)/Rate_calculator!$B$24</f>
        <v>12.672010000000018</v>
      </c>
      <c r="B292" s="151">
        <f>IF(A292&lt;=Rate_calculator!$B$22, Rate_calculator!$B$5*(1-I292), Rate_calculator!$B$5*I292*(Rate_calculator!$B$89-1))</f>
        <v>18.987197959289443</v>
      </c>
      <c r="C292" s="151">
        <f>IF(A292&lt;=Rate_calculator!$B$22, (Rate_calculator!$B$5+Rate_calculator!$B$6)*(1-J292)+Rate_calculator!$B$5*Rate_calculator!$B$18/Rate_calculator!$B$93*M292, (Rate_calculator!$B$5*Rate_calculator!$B$18*I292*(Rate_calculator!$B$89-1)/Rate_calculator!$B$93)+(Rate_calculator!$B$5*J292*(Rate_calculator!$B$90+Rate_calculator!$B$18/Rate_calculator!$B$93-Rate_calculator!$B$18*Rate_calculator!$B$90/Rate_calculator!$B$93-1))+(Rate_calculator!$B$6*J292*(Rate_calculator!$B$90-1)))</f>
        <v>1597.8963613491812</v>
      </c>
      <c r="D292" s="151">
        <f>IF(A292&lt;=Rate_calculator!$B$22, Rate_calculator!$B$7*(1-K292), Rate_calculator!$B$7*K292*(Rate_calculator!$B$91-1))</f>
        <v>7189.9227516037181</v>
      </c>
      <c r="E292" s="151">
        <f>IF(A292&lt;=Rate_calculator!$B$22, Rate_calculator!$B$8*(1-L292), (Rate_calculator!$B$8*L292*(Rate_calculator!$B$92-1)))</f>
        <v>0</v>
      </c>
      <c r="F292" s="151">
        <f>B292+C292+D292+E292+Rate_calculator!$B$26</f>
        <v>8856.8063109121886</v>
      </c>
      <c r="G292" s="1">
        <f>Rate_calculator!$B$26</f>
        <v>50</v>
      </c>
      <c r="H292" s="159"/>
      <c r="I292" s="159">
        <f>EXP(-Rate_calculator!$B$17*A292)</f>
        <v>3.0404819740262146E-5</v>
      </c>
      <c r="J292" s="159">
        <f>EXP(-Rate_calculator!$B$18*A292)</f>
        <v>3.168699699819132E-3</v>
      </c>
      <c r="K292" s="159">
        <f>EXP(-Rate_calculator!$B$19*A292)</f>
        <v>0.99543567334230798</v>
      </c>
      <c r="L292" s="159">
        <f>EXP(-Rate_calculator!$B$20*A292)</f>
        <v>3.0256754090799191E-2</v>
      </c>
      <c r="M292" s="159">
        <f t="shared" si="1"/>
        <v>3.1382948800788698E-3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">
      <c r="A293" s="160">
        <f>A292+(Rate_calculator!$B$22+Rate_calculator!$B$23)/Rate_calculator!$B$24</f>
        <v>12.716010000000018</v>
      </c>
      <c r="B293" s="151">
        <f>IF(A293&lt;=Rate_calculator!$B$22, Rate_calculator!$B$5*(1-I293), Rate_calculator!$B$5*I293*(Rate_calculator!$B$89-1))</f>
        <v>18.31372392680143</v>
      </c>
      <c r="C293" s="151">
        <f>IF(A293&lt;=Rate_calculator!$B$22, (Rate_calculator!$B$5+Rate_calculator!$B$6)*(1-J293)+Rate_calculator!$B$5*Rate_calculator!$B$18/Rate_calculator!$B$93*M293, (Rate_calculator!$B$5*Rate_calculator!$B$18*I293*(Rate_calculator!$B$89-1)/Rate_calculator!$B$93)+(Rate_calculator!$B$5*J293*(Rate_calculator!$B$90+Rate_calculator!$B$18/Rate_calculator!$B$93-Rate_calculator!$B$18*Rate_calculator!$B$90/Rate_calculator!$B$93-1))+(Rate_calculator!$B$6*J293*(Rate_calculator!$B$90-1)))</f>
        <v>1566.6550767186097</v>
      </c>
      <c r="D293" s="151">
        <f>IF(A293&lt;=Rate_calculator!$B$22, Rate_calculator!$B$7*(1-K293), Rate_calculator!$B$7*K293*(Rate_calculator!$B$91-1))</f>
        <v>7189.8085432992966</v>
      </c>
      <c r="E293" s="151">
        <f>IF(A293&lt;=Rate_calculator!$B$22, Rate_calculator!$B$8*(1-L293), (Rate_calculator!$B$8*L293*(Rate_calculator!$B$92-1)))</f>
        <v>0</v>
      </c>
      <c r="F293" s="151">
        <f>B293+C293+D293+E293+Rate_calculator!$B$26</f>
        <v>8824.7773439447083</v>
      </c>
      <c r="G293" s="1">
        <f>Rate_calculator!$B$26</f>
        <v>50</v>
      </c>
      <c r="H293" s="159"/>
      <c r="I293" s="159">
        <f>EXP(-Rate_calculator!$B$17*A293)</f>
        <v>2.932636379318402E-5</v>
      </c>
      <c r="J293" s="159">
        <f>EXP(-Rate_calculator!$B$18*A293)</f>
        <v>3.1060153187055049E-3</v>
      </c>
      <c r="K293" s="159">
        <f>EXP(-Rate_calculator!$B$19*A293)</f>
        <v>0.99541986134761196</v>
      </c>
      <c r="L293" s="159">
        <f>EXP(-Rate_calculator!$B$20*A293)</f>
        <v>2.9891479913904645E-2</v>
      </c>
      <c r="M293" s="159">
        <f t="shared" si="1"/>
        <v>3.0766889549123208E-3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">
      <c r="A294" s="160">
        <f>A293+(Rate_calculator!$B$22+Rate_calculator!$B$23)/Rate_calculator!$B$24</f>
        <v>12.760010000000019</v>
      </c>
      <c r="B294" s="151">
        <f>IF(A294&lt;=Rate_calculator!$B$22, Rate_calculator!$B$5*(1-I294), Rate_calculator!$B$5*I294*(Rate_calculator!$B$89-1))</f>
        <v>17.664137951593322</v>
      </c>
      <c r="C294" s="151">
        <f>IF(A294&lt;=Rate_calculator!$B$22, (Rate_calculator!$B$5+Rate_calculator!$B$6)*(1-J294)+Rate_calculator!$B$5*Rate_calculator!$B$18/Rate_calculator!$B$93*M294, (Rate_calculator!$B$5*Rate_calculator!$B$18*I294*(Rate_calculator!$B$89-1)/Rate_calculator!$B$93)+(Rate_calculator!$B$5*J294*(Rate_calculator!$B$90+Rate_calculator!$B$18/Rate_calculator!$B$93-Rate_calculator!$B$18*Rate_calculator!$B$90/Rate_calculator!$B$93-1))+(Rate_calculator!$B$6*J294*(Rate_calculator!$B$90-1)))</f>
        <v>1536.0187342329298</v>
      </c>
      <c r="D294" s="151">
        <f>IF(A294&lt;=Rate_calculator!$B$22, Rate_calculator!$B$7*(1-K294), Rate_calculator!$B$7*K294*(Rate_calculator!$B$91-1))</f>
        <v>7189.694336809016</v>
      </c>
      <c r="E294" s="151">
        <f>IF(A294&lt;=Rate_calculator!$B$22, Rate_calculator!$B$8*(1-L294), (Rate_calculator!$B$8*L294*(Rate_calculator!$B$92-1)))</f>
        <v>0</v>
      </c>
      <c r="F294" s="151">
        <f>B294+C294+D294+E294+Rate_calculator!$B$26</f>
        <v>8793.3772089935392</v>
      </c>
      <c r="G294" s="1">
        <f>Rate_calculator!$B$26</f>
        <v>50</v>
      </c>
      <c r="H294" s="159"/>
      <c r="I294" s="159">
        <f>EXP(-Rate_calculator!$B$17*A294)</f>
        <v>2.8286160571816006E-5</v>
      </c>
      <c r="J294" s="159">
        <f>EXP(-Rate_calculator!$B$18*A294)</f>
        <v>3.0445709830388521E-3</v>
      </c>
      <c r="K294" s="159">
        <f>EXP(-Rate_calculator!$B$19*A294)</f>
        <v>0.99540404960408158</v>
      </c>
      <c r="L294" s="159">
        <f>EXP(-Rate_calculator!$B$20*A294)</f>
        <v>2.9530615503632982E-2</v>
      </c>
      <c r="M294" s="159">
        <f t="shared" si="1"/>
        <v>3.016284822467036E-3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">
      <c r="A295" s="160">
        <f>A294+(Rate_calculator!$B$22+Rate_calculator!$B$23)/Rate_calculator!$B$24</f>
        <v>12.804010000000019</v>
      </c>
      <c r="B295" s="151">
        <f>IF(A295&lt;=Rate_calculator!$B$22, Rate_calculator!$B$5*(1-I295), Rate_calculator!$B$5*I295*(Rate_calculator!$B$89-1))</f>
        <v>17.037592726637477</v>
      </c>
      <c r="C295" s="151">
        <f>IF(A295&lt;=Rate_calculator!$B$22, (Rate_calculator!$B$5+Rate_calculator!$B$6)*(1-J295)+Rate_calculator!$B$5*Rate_calculator!$B$18/Rate_calculator!$B$93*M295, (Rate_calculator!$B$5*Rate_calculator!$B$18*I295*(Rate_calculator!$B$89-1)/Rate_calculator!$B$93)+(Rate_calculator!$B$5*J295*(Rate_calculator!$B$90+Rate_calculator!$B$18/Rate_calculator!$B$93-Rate_calculator!$B$18*Rate_calculator!$B$90/Rate_calculator!$B$93-1))+(Rate_calculator!$B$6*J295*(Rate_calculator!$B$90-1)))</f>
        <v>1505.9758308075793</v>
      </c>
      <c r="D295" s="151">
        <f>IF(A295&lt;=Rate_calculator!$B$22, Rate_calculator!$B$7*(1-K295), Rate_calculator!$B$7*K295*(Rate_calculator!$B$91-1))</f>
        <v>7189.580132132849</v>
      </c>
      <c r="E295" s="151">
        <f>IF(A295&lt;=Rate_calculator!$B$22, Rate_calculator!$B$8*(1-L295), (Rate_calculator!$B$8*L295*(Rate_calculator!$B$92-1)))</f>
        <v>0</v>
      </c>
      <c r="F295" s="151">
        <f>B295+C295+D295+E295+Rate_calculator!$B$26</f>
        <v>8762.5935556670665</v>
      </c>
      <c r="G295" s="1">
        <f>Rate_calculator!$B$26</f>
        <v>50</v>
      </c>
      <c r="H295" s="159"/>
      <c r="I295" s="159">
        <f>EXP(-Rate_calculator!$B$17*A295)</f>
        <v>2.728285325576287E-5</v>
      </c>
      <c r="J295" s="159">
        <f>EXP(-Rate_calculator!$B$18*A295)</f>
        <v>2.9843421617847614E-3</v>
      </c>
      <c r="K295" s="159">
        <f>EXP(-Rate_calculator!$B$19*A295)</f>
        <v>0.99538823811171273</v>
      </c>
      <c r="L295" s="159">
        <f>EXP(-Rate_calculator!$B$20*A295)</f>
        <v>2.9174107623147594E-2</v>
      </c>
      <c r="M295" s="159">
        <f t="shared" si="1"/>
        <v>2.9570593085289985E-3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">
      <c r="A296" s="160">
        <f>A295+(Rate_calculator!$B$22+Rate_calculator!$B$23)/Rate_calculator!$B$24</f>
        <v>12.84801000000002</v>
      </c>
      <c r="B296" s="151">
        <f>IF(A296&lt;=Rate_calculator!$B$22, Rate_calculator!$B$5*(1-I296), Rate_calculator!$B$5*I296*(Rate_calculator!$B$89-1))</f>
        <v>16.433270998802801</v>
      </c>
      <c r="C296" s="151">
        <f>IF(A296&lt;=Rate_calculator!$B$22, (Rate_calculator!$B$5+Rate_calculator!$B$6)*(1-J296)+Rate_calculator!$B$5*Rate_calculator!$B$18/Rate_calculator!$B$93*M296, (Rate_calculator!$B$5*Rate_calculator!$B$18*I296*(Rate_calculator!$B$89-1)/Rate_calculator!$B$93)+(Rate_calculator!$B$5*J296*(Rate_calculator!$B$90+Rate_calculator!$B$18/Rate_calculator!$B$93-Rate_calculator!$B$18*Rate_calculator!$B$90/Rate_calculator!$B$93-1))+(Rate_calculator!$B$6*J296*(Rate_calculator!$B$90-1)))</f>
        <v>1476.5150744545435</v>
      </c>
      <c r="D296" s="151">
        <f>IF(A296&lt;=Rate_calculator!$B$22, Rate_calculator!$B$7*(1-K296), Rate_calculator!$B$7*K296*(Rate_calculator!$B$91-1))</f>
        <v>7189.4659292707647</v>
      </c>
      <c r="E296" s="151">
        <f>IF(A296&lt;=Rate_calculator!$B$22, Rate_calculator!$B$8*(1-L296), (Rate_calculator!$B$8*L296*(Rate_calculator!$B$92-1)))</f>
        <v>0</v>
      </c>
      <c r="F296" s="151">
        <f>B296+C296+D296+E296+Rate_calculator!$B$26</f>
        <v>8732.4142747241112</v>
      </c>
      <c r="G296" s="1">
        <f>Rate_calculator!$B$26</f>
        <v>50</v>
      </c>
      <c r="H296" s="159"/>
      <c r="I296" s="159">
        <f>EXP(-Rate_calculator!$B$17*A296)</f>
        <v>2.6315133150914666E-5</v>
      </c>
      <c r="J296" s="159">
        <f>EXP(-Rate_calculator!$B$18*A296)</f>
        <v>2.9253048091907406E-3</v>
      </c>
      <c r="K296" s="159">
        <f>EXP(-Rate_calculator!$B$19*A296)</f>
        <v>0.99537242687050143</v>
      </c>
      <c r="L296" s="159">
        <f>EXP(-Rate_calculator!$B$20*A296)</f>
        <v>2.8821903678312732E-2</v>
      </c>
      <c r="M296" s="159">
        <f t="shared" si="1"/>
        <v>2.8989896760398259E-3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">
      <c r="A297" s="160">
        <f>A296+(Rate_calculator!$B$22+Rate_calculator!$B$23)/Rate_calculator!$B$24</f>
        <v>12.89201000000002</v>
      </c>
      <c r="B297" s="151">
        <f>IF(A297&lt;=Rate_calculator!$B$22, Rate_calculator!$B$5*(1-I297), Rate_calculator!$B$5*I297*(Rate_calculator!$B$89-1))</f>
        <v>15.850384502845836</v>
      </c>
      <c r="C297" s="151">
        <f>IF(A297&lt;=Rate_calculator!$B$22, (Rate_calculator!$B$5+Rate_calculator!$B$6)*(1-J297)+Rate_calculator!$B$5*Rate_calculator!$B$18/Rate_calculator!$B$93*M297, (Rate_calculator!$B$5*Rate_calculator!$B$18*I297*(Rate_calculator!$B$89-1)/Rate_calculator!$B$93)+(Rate_calculator!$B$5*J297*(Rate_calculator!$B$90+Rate_calculator!$B$18/Rate_calculator!$B$93-Rate_calculator!$B$18*Rate_calculator!$B$90/Rate_calculator!$B$93-1))+(Rate_calculator!$B$6*J297*(Rate_calculator!$B$90-1)))</f>
        <v>1447.6253806902691</v>
      </c>
      <c r="D297" s="151">
        <f>IF(A297&lt;=Rate_calculator!$B$22, Rate_calculator!$B$7*(1-K297), Rate_calculator!$B$7*K297*(Rate_calculator!$B$91-1))</f>
        <v>7189.3517282227358</v>
      </c>
      <c r="E297" s="151">
        <f>IF(A297&lt;=Rate_calculator!$B$22, Rate_calculator!$B$8*(1-L297), (Rate_calculator!$B$8*L297*(Rate_calculator!$B$92-1)))</f>
        <v>0</v>
      </c>
      <c r="F297" s="151">
        <f>B297+C297+D297+E297+Rate_calculator!$B$26</f>
        <v>8702.8274934158508</v>
      </c>
      <c r="G297" s="1">
        <f>Rate_calculator!$B$26</f>
        <v>50</v>
      </c>
      <c r="H297" s="159"/>
      <c r="I297" s="159">
        <f>EXP(-Rate_calculator!$B$17*A297)</f>
        <v>2.5381737982411993E-5</v>
      </c>
      <c r="J297" s="159">
        <f>EXP(-Rate_calculator!$B$18*A297)</f>
        <v>2.8674353551862149E-3</v>
      </c>
      <c r="K297" s="159">
        <f>EXP(-Rate_calculator!$B$19*A297)</f>
        <v>0.99535661588044377</v>
      </c>
      <c r="L297" s="159">
        <f>EXP(-Rate_calculator!$B$20*A297)</f>
        <v>2.8473951709934515E-2</v>
      </c>
      <c r="M297" s="159">
        <f t="shared" si="1"/>
        <v>2.842053617203803E-3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">
      <c r="A298" s="160">
        <f>A297+(Rate_calculator!$B$22+Rate_calculator!$B$23)/Rate_calculator!$B$24</f>
        <v>12.936010000000021</v>
      </c>
      <c r="B298" s="151">
        <f>IF(A298&lt;=Rate_calculator!$B$22, Rate_calculator!$B$5*(1-I298), Rate_calculator!$B$5*I298*(Rate_calculator!$B$89-1))</f>
        <v>15.288172933213234</v>
      </c>
      <c r="C298" s="151">
        <f>IF(A298&lt;=Rate_calculator!$B$22, (Rate_calculator!$B$5+Rate_calculator!$B$6)*(1-J298)+Rate_calculator!$B$5*Rate_calculator!$B$18/Rate_calculator!$B$93*M298, (Rate_calculator!$B$5*Rate_calculator!$B$18*I298*(Rate_calculator!$B$89-1)/Rate_calculator!$B$93)+(Rate_calculator!$B$5*J298*(Rate_calculator!$B$90+Rate_calculator!$B$18/Rate_calculator!$B$93-Rate_calculator!$B$18*Rate_calculator!$B$90/Rate_calculator!$B$93-1))+(Rate_calculator!$B$6*J298*(Rate_calculator!$B$90-1)))</f>
        <v>1419.2958689939101</v>
      </c>
      <c r="D298" s="151">
        <f>IF(A298&lt;=Rate_calculator!$B$22, Rate_calculator!$B$7*(1-K298), Rate_calculator!$B$7*K298*(Rate_calculator!$B$91-1))</f>
        <v>7189.2375289887341</v>
      </c>
      <c r="E298" s="151">
        <f>IF(A298&lt;=Rate_calculator!$B$22, Rate_calculator!$B$8*(1-L298), (Rate_calculator!$B$8*L298*(Rate_calculator!$B$92-1)))</f>
        <v>0</v>
      </c>
      <c r="F298" s="151">
        <f>B298+C298+D298+E298+Rate_calculator!$B$26</f>
        <v>8673.8215709158576</v>
      </c>
      <c r="G298" s="1">
        <f>Rate_calculator!$B$26</f>
        <v>50</v>
      </c>
      <c r="H298" s="159"/>
      <c r="I298" s="159">
        <f>EXP(-Rate_calculator!$B$17*A298)</f>
        <v>2.4481450248159667E-5</v>
      </c>
      <c r="J298" s="159">
        <f>EXP(-Rate_calculator!$B$18*A298)</f>
        <v>2.8107106959723901E-3</v>
      </c>
      <c r="K298" s="159">
        <f>EXP(-Rate_calculator!$B$19*A298)</f>
        <v>0.99534080514153578</v>
      </c>
      <c r="L298" s="159">
        <f>EXP(-Rate_calculator!$B$20*A298)</f>
        <v>2.813020038609558E-2</v>
      </c>
      <c r="M298" s="159">
        <f t="shared" si="1"/>
        <v>2.7862292457242303E-3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">
      <c r="A299" s="160">
        <f>A298+(Rate_calculator!$B$22+Rate_calculator!$B$23)/Rate_calculator!$B$24</f>
        <v>12.980010000000021</v>
      </c>
      <c r="B299" s="151">
        <f>IF(A299&lt;=Rate_calculator!$B$22, Rate_calculator!$B$5*(1-I299), Rate_calculator!$B$5*I299*(Rate_calculator!$B$89-1))</f>
        <v>14.745902952314459</v>
      </c>
      <c r="C299" s="151">
        <f>IF(A299&lt;=Rate_calculator!$B$22, (Rate_calculator!$B$5+Rate_calculator!$B$6)*(1-J299)+Rate_calculator!$B$5*Rate_calculator!$B$18/Rate_calculator!$B$93*M299, (Rate_calculator!$B$5*Rate_calculator!$B$18*I299*(Rate_calculator!$B$89-1)/Rate_calculator!$B$93)+(Rate_calculator!$B$5*J299*(Rate_calculator!$B$90+Rate_calculator!$B$18/Rate_calculator!$B$93-Rate_calculator!$B$18*Rate_calculator!$B$90/Rate_calculator!$B$93-1))+(Rate_calculator!$B$6*J299*(Rate_calculator!$B$90-1)))</f>
        <v>1391.5158593156793</v>
      </c>
      <c r="D299" s="151">
        <f>IF(A299&lt;=Rate_calculator!$B$22, Rate_calculator!$B$7*(1-K299), Rate_calculator!$B$7*K299*(Rate_calculator!$B$91-1))</f>
        <v>7189.1233315687296</v>
      </c>
      <c r="E299" s="151">
        <f>IF(A299&lt;=Rate_calculator!$B$22, Rate_calculator!$B$8*(1-L299), (Rate_calculator!$B$8*L299*(Rate_calculator!$B$92-1)))</f>
        <v>0</v>
      </c>
      <c r="F299" s="151">
        <f>B299+C299+D299+E299+Rate_calculator!$B$26</f>
        <v>8645.3850938367232</v>
      </c>
      <c r="G299" s="1">
        <f>Rate_calculator!$B$26</f>
        <v>50</v>
      </c>
      <c r="H299" s="159"/>
      <c r="I299" s="159">
        <f>EXP(-Rate_calculator!$B$17*A299)</f>
        <v>2.3613095630741453E-5</v>
      </c>
      <c r="J299" s="159">
        <f>EXP(-Rate_calculator!$B$18*A299)</f>
        <v>2.7551081847983151E-3</v>
      </c>
      <c r="K299" s="159">
        <f>EXP(-Rate_calculator!$B$19*A299)</f>
        <v>0.99532499465377344</v>
      </c>
      <c r="L299" s="159">
        <f>EXP(-Rate_calculator!$B$20*A299)</f>
        <v>2.779059899458234E-2</v>
      </c>
      <c r="M299" s="159">
        <f t="shared" si="1"/>
        <v>2.7314950891675735E-3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">
      <c r="A300" s="160">
        <f>A299+(Rate_calculator!$B$22+Rate_calculator!$B$23)/Rate_calculator!$B$24</f>
        <v>13.024010000000022</v>
      </c>
      <c r="B300" s="151">
        <f>IF(A300&lt;=Rate_calculator!$B$22, Rate_calculator!$B$5*(1-I300), Rate_calculator!$B$5*I300*(Rate_calculator!$B$89-1))</f>
        <v>14.222867233970728</v>
      </c>
      <c r="C300" s="151">
        <f>IF(A300&lt;=Rate_calculator!$B$22, (Rate_calculator!$B$5+Rate_calculator!$B$6)*(1-J300)+Rate_calculator!$B$5*Rate_calculator!$B$18/Rate_calculator!$B$93*M300, (Rate_calculator!$B$5*Rate_calculator!$B$18*I300*(Rate_calculator!$B$89-1)/Rate_calculator!$B$93)+(Rate_calculator!$B$5*J300*(Rate_calculator!$B$90+Rate_calculator!$B$18/Rate_calculator!$B$93-Rate_calculator!$B$18*Rate_calculator!$B$90/Rate_calculator!$B$93-1))+(Rate_calculator!$B$6*J300*(Rate_calculator!$B$90-1)))</f>
        <v>1364.2748686349871</v>
      </c>
      <c r="D300" s="151">
        <f>IF(A300&lt;=Rate_calculator!$B$22, Rate_calculator!$B$7*(1-K300), Rate_calculator!$B$7*K300*(Rate_calculator!$B$91-1))</f>
        <v>7189.0091359626922</v>
      </c>
      <c r="E300" s="151">
        <f>IF(A300&lt;=Rate_calculator!$B$22, Rate_calculator!$B$8*(1-L300), (Rate_calculator!$B$8*L300*(Rate_calculator!$B$92-1)))</f>
        <v>0</v>
      </c>
      <c r="F300" s="151">
        <f>B300+C300+D300+E300+Rate_calculator!$B$26</f>
        <v>8617.5068718316506</v>
      </c>
      <c r="G300" s="1">
        <f>Rate_calculator!$B$26</f>
        <v>50</v>
      </c>
      <c r="H300" s="159"/>
      <c r="I300" s="159">
        <f>EXP(-Rate_calculator!$B$17*A300)</f>
        <v>2.2775541465663648E-5</v>
      </c>
      <c r="J300" s="159">
        <f>EXP(-Rate_calculator!$B$18*A300)</f>
        <v>2.7006056229193728E-3</v>
      </c>
      <c r="K300" s="159">
        <f>EXP(-Rate_calculator!$B$19*A300)</f>
        <v>0.99530918441715266</v>
      </c>
      <c r="L300" s="159">
        <f>EXP(-Rate_calculator!$B$20*A300)</f>
        <v>2.7455097435403555E-2</v>
      </c>
      <c r="M300" s="159">
        <f t="shared" si="1"/>
        <v>2.6778300814537092E-3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">
      <c r="A301" s="160">
        <f>A300+(Rate_calculator!$B$22+Rate_calculator!$B$23)/Rate_calculator!$B$24</f>
        <v>13.068010000000022</v>
      </c>
      <c r="B301" s="151">
        <f>IF(A301&lt;=Rate_calculator!$B$22, Rate_calculator!$B$5*(1-I301), Rate_calculator!$B$5*I301*(Rate_calculator!$B$89-1))</f>
        <v>13.718383540792745</v>
      </c>
      <c r="C301" s="151">
        <f>IF(A301&lt;=Rate_calculator!$B$22, (Rate_calculator!$B$5+Rate_calculator!$B$6)*(1-J301)+Rate_calculator!$B$5*Rate_calculator!$B$18/Rate_calculator!$B$93*M301, (Rate_calculator!$B$5*Rate_calculator!$B$18*I301*(Rate_calculator!$B$89-1)/Rate_calculator!$B$93)+(Rate_calculator!$B$5*J301*(Rate_calculator!$B$90+Rate_calculator!$B$18/Rate_calculator!$B$93-Rate_calculator!$B$18*Rate_calculator!$B$90/Rate_calculator!$B$93-1))+(Rate_calculator!$B$6*J301*(Rate_calculator!$B$90-1)))</f>
        <v>1337.5626075681041</v>
      </c>
      <c r="D301" s="151">
        <f>IF(A301&lt;=Rate_calculator!$B$22, Rate_calculator!$B$7*(1-K301), Rate_calculator!$B$7*K301*(Rate_calculator!$B$91-1))</f>
        <v>7188.8949421705947</v>
      </c>
      <c r="E301" s="151">
        <f>IF(A301&lt;=Rate_calculator!$B$22, Rate_calculator!$B$8*(1-L301), (Rate_calculator!$B$8*L301*(Rate_calculator!$B$92-1)))</f>
        <v>0</v>
      </c>
      <c r="F301" s="151">
        <f>B301+C301+D301+E301+Rate_calculator!$B$26</f>
        <v>8590.1759332794918</v>
      </c>
      <c r="G301" s="1">
        <f>Rate_calculator!$B$26</f>
        <v>50</v>
      </c>
      <c r="H301" s="159"/>
      <c r="I301" s="159">
        <f>EXP(-Rate_calculator!$B$17*A301)</f>
        <v>2.1967695263929923E-5</v>
      </c>
      <c r="J301" s="159">
        <f>EXP(-Rate_calculator!$B$18*A301)</f>
        <v>2.6471812507346737E-3</v>
      </c>
      <c r="K301" s="159">
        <f>EXP(-Rate_calculator!$B$19*A301)</f>
        <v>0.99529337443166954</v>
      </c>
      <c r="L301" s="159">
        <f>EXP(-Rate_calculator!$B$20*A301)</f>
        <v>2.7123646213399348E-2</v>
      </c>
      <c r="M301" s="159">
        <f t="shared" si="1"/>
        <v>2.6252135554707436E-3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">
      <c r="A302" s="160">
        <f>A301+(Rate_calculator!$B$22+Rate_calculator!$B$23)/Rate_calculator!$B$24</f>
        <v>13.112010000000023</v>
      </c>
      <c r="B302" s="151">
        <f>IF(A302&lt;=Rate_calculator!$B$22, Rate_calculator!$B$5*(1-I302), Rate_calculator!$B$5*I302*(Rate_calculator!$B$89-1))</f>
        <v>13.231793834283959</v>
      </c>
      <c r="C302" s="151">
        <f>IF(A302&lt;=Rate_calculator!$B$22, (Rate_calculator!$B$5+Rate_calculator!$B$6)*(1-J302)+Rate_calculator!$B$5*Rate_calculator!$B$18/Rate_calculator!$B$93*M302, (Rate_calculator!$B$5*Rate_calculator!$B$18*I302*(Rate_calculator!$B$89-1)/Rate_calculator!$B$93)+(Rate_calculator!$B$5*J302*(Rate_calculator!$B$90+Rate_calculator!$B$18/Rate_calculator!$B$93-Rate_calculator!$B$18*Rate_calculator!$B$90/Rate_calculator!$B$93-1))+(Rate_calculator!$B$6*J302*(Rate_calculator!$B$90-1)))</f>
        <v>1311.3689770249848</v>
      </c>
      <c r="D302" s="151">
        <f>IF(A302&lt;=Rate_calculator!$B$22, Rate_calculator!$B$7*(1-K302), Rate_calculator!$B$7*K302*(Rate_calculator!$B$91-1))</f>
        <v>7188.780750192409</v>
      </c>
      <c r="E302" s="151">
        <f>IF(A302&lt;=Rate_calculator!$B$22, Rate_calculator!$B$8*(1-L302), (Rate_calculator!$B$8*L302*(Rate_calculator!$B$92-1)))</f>
        <v>0</v>
      </c>
      <c r="F302" s="151">
        <f>B302+C302+D302+E302+Rate_calculator!$B$26</f>
        <v>8563.3815210516768</v>
      </c>
      <c r="G302" s="1">
        <f>Rate_calculator!$B$26</f>
        <v>50</v>
      </c>
      <c r="H302" s="159"/>
      <c r="I302" s="159">
        <f>EXP(-Rate_calculator!$B$17*A302)</f>
        <v>2.1188503287020638E-5</v>
      </c>
      <c r="J302" s="159">
        <f>EXP(-Rate_calculator!$B$18*A302)</f>
        <v>2.5948137390997342E-3</v>
      </c>
      <c r="K302" s="159">
        <f>EXP(-Rate_calculator!$B$19*A302)</f>
        <v>0.99527756469732009</v>
      </c>
      <c r="L302" s="159">
        <f>EXP(-Rate_calculator!$B$20*A302)</f>
        <v>2.6796196430939334E-2</v>
      </c>
      <c r="M302" s="159">
        <f t="shared" si="1"/>
        <v>2.5736252358127135E-3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">
      <c r="A303" s="160">
        <f>A302+(Rate_calculator!$B$22+Rate_calculator!$B$23)/Rate_calculator!$B$24</f>
        <v>13.156010000000023</v>
      </c>
      <c r="B303" s="151">
        <f>IF(A303&lt;=Rate_calculator!$B$22, Rate_calculator!$B$5*(1-I303), Rate_calculator!$B$5*I303*(Rate_calculator!$B$89-1))</f>
        <v>12.762463416508179</v>
      </c>
      <c r="C303" s="151">
        <f>IF(A303&lt;=Rate_calculator!$B$22, (Rate_calculator!$B$5+Rate_calculator!$B$6)*(1-J303)+Rate_calculator!$B$5*Rate_calculator!$B$18/Rate_calculator!$B$93*M303, (Rate_calculator!$B$5*Rate_calculator!$B$18*I303*(Rate_calculator!$B$89-1)/Rate_calculator!$B$93)+(Rate_calculator!$B$5*J303*(Rate_calculator!$B$90+Rate_calculator!$B$18/Rate_calculator!$B$93-Rate_calculator!$B$18*Rate_calculator!$B$90/Rate_calculator!$B$93-1))+(Rate_calculator!$B$6*J303*(Rate_calculator!$B$90-1)))</f>
        <v>1285.6840649149628</v>
      </c>
      <c r="D303" s="151">
        <f>IF(A303&lt;=Rate_calculator!$B$22, Rate_calculator!$B$7*(1-K303), Rate_calculator!$B$7*K303*(Rate_calculator!$B$91-1))</f>
        <v>7188.6665600281058</v>
      </c>
      <c r="E303" s="151">
        <f>IF(A303&lt;=Rate_calculator!$B$22, Rate_calculator!$B$8*(1-L303), (Rate_calculator!$B$8*L303*(Rate_calculator!$B$92-1)))</f>
        <v>0</v>
      </c>
      <c r="F303" s="151">
        <f>B303+C303+D303+E303+Rate_calculator!$B$26</f>
        <v>8537.1130883595761</v>
      </c>
      <c r="G303" s="1">
        <f>Rate_calculator!$B$26</f>
        <v>50</v>
      </c>
      <c r="H303" s="159"/>
      <c r="I303" s="159">
        <f>EXP(-Rate_calculator!$B$17*A303)</f>
        <v>2.0436949172417173E-5</v>
      </c>
      <c r="J303" s="159">
        <f>EXP(-Rate_calculator!$B$18*A303)</f>
        <v>2.5434821808110494E-3</v>
      </c>
      <c r="K303" s="159">
        <f>EXP(-Rate_calculator!$B$19*A303)</f>
        <v>0.99526175521410032</v>
      </c>
      <c r="L303" s="159">
        <f>EXP(-Rate_calculator!$B$20*A303)</f>
        <v>2.6472699780709028E-2</v>
      </c>
      <c r="M303" s="159">
        <f t="shared" si="1"/>
        <v>2.5230452316386321E-3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">
      <c r="A304" s="160">
        <f>A303+(Rate_calculator!$B$22+Rate_calculator!$B$23)/Rate_calculator!$B$24</f>
        <v>13.200010000000024</v>
      </c>
      <c r="B304" s="151">
        <f>IF(A304&lt;=Rate_calculator!$B$22, Rate_calculator!$B$5*(1-I304), Rate_calculator!$B$5*I304*(Rate_calculator!$B$89-1))</f>
        <v>12.309780102202117</v>
      </c>
      <c r="C304" s="151">
        <f>IF(A304&lt;=Rate_calculator!$B$22, (Rate_calculator!$B$5+Rate_calculator!$B$6)*(1-J304)+Rate_calculator!$B$5*Rate_calculator!$B$18/Rate_calculator!$B$93*M304, (Rate_calculator!$B$5*Rate_calculator!$B$18*I304*(Rate_calculator!$B$89-1)/Rate_calculator!$B$93)+(Rate_calculator!$B$5*J304*(Rate_calculator!$B$90+Rate_calculator!$B$18/Rate_calculator!$B$93-Rate_calculator!$B$18*Rate_calculator!$B$90/Rate_calculator!$B$93-1))+(Rate_calculator!$B$6*J304*(Rate_calculator!$B$90-1)))</f>
        <v>1260.4981429009154</v>
      </c>
      <c r="D304" s="151">
        <f>IF(A304&lt;=Rate_calculator!$B$22, Rate_calculator!$B$7*(1-K304), Rate_calculator!$B$7*K304*(Rate_calculator!$B$91-1))</f>
        <v>7188.5523716776543</v>
      </c>
      <c r="E304" s="151">
        <f>IF(A304&lt;=Rate_calculator!$B$22, Rate_calculator!$B$8*(1-L304), (Rate_calculator!$B$8*L304*(Rate_calculator!$B$92-1)))</f>
        <v>0</v>
      </c>
      <c r="F304" s="151">
        <f>B304+C304+D304+E304+Rate_calculator!$B$26</f>
        <v>8511.3602946807714</v>
      </c>
      <c r="G304" s="1">
        <f>Rate_calculator!$B$26</f>
        <v>50</v>
      </c>
      <c r="H304" s="159"/>
      <c r="I304" s="159">
        <f>EXP(-Rate_calculator!$B$17*A304)</f>
        <v>1.9712052607878727E-5</v>
      </c>
      <c r="J304" s="159">
        <f>EXP(-Rate_calculator!$B$18*A304)</f>
        <v>2.493166082259083E-3</v>
      </c>
      <c r="K304" s="159">
        <f>EXP(-Rate_calculator!$B$19*A304)</f>
        <v>0.99524594598200622</v>
      </c>
      <c r="L304" s="159">
        <f>EXP(-Rate_calculator!$B$20*A304)</f>
        <v>2.615310853858319E-2</v>
      </c>
      <c r="M304" s="159">
        <f t="shared" si="1"/>
        <v>2.4734540296512042E-3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">
      <c r="A305" s="160">
        <f>A304+(Rate_calculator!$B$22+Rate_calculator!$B$23)/Rate_calculator!$B$24</f>
        <v>13.244010000000024</v>
      </c>
      <c r="B305" s="151">
        <f>IF(A305&lt;=Rate_calculator!$B$22, Rate_calculator!$B$5*(1-I305), Rate_calculator!$B$5*I305*(Rate_calculator!$B$89-1))</f>
        <v>11.873153420253255</v>
      </c>
      <c r="C305" s="151">
        <f>IF(A305&lt;=Rate_calculator!$B$22, (Rate_calculator!$B$5+Rate_calculator!$B$6)*(1-J305)+Rate_calculator!$B$5*Rate_calculator!$B$18/Rate_calculator!$B$93*M305, (Rate_calculator!$B$5*Rate_calculator!$B$18*I305*(Rate_calculator!$B$89-1)/Rate_calculator!$B$93)+(Rate_calculator!$B$5*J305*(Rate_calculator!$B$90+Rate_calculator!$B$18/Rate_calculator!$B$93-Rate_calculator!$B$18*Rate_calculator!$B$90/Rate_calculator!$B$93-1))+(Rate_calculator!$B$6*J305*(Rate_calculator!$B$90-1)))</f>
        <v>1235.8016632015749</v>
      </c>
      <c r="D305" s="151">
        <f>IF(A305&lt;=Rate_calculator!$B$22, Rate_calculator!$B$7*(1-K305), Rate_calculator!$B$7*K305*(Rate_calculator!$B$91-1))</f>
        <v>7188.438185141029</v>
      </c>
      <c r="E305" s="151">
        <f>IF(A305&lt;=Rate_calculator!$B$22, Rate_calculator!$B$8*(1-L305), (Rate_calculator!$B$8*L305*(Rate_calculator!$B$92-1)))</f>
        <v>0</v>
      </c>
      <c r="F305" s="151">
        <f>B305+C305+D305+E305+Rate_calculator!$B$26</f>
        <v>8486.1130017628566</v>
      </c>
      <c r="G305" s="1">
        <f>Rate_calculator!$B$26</f>
        <v>50</v>
      </c>
      <c r="H305" s="159"/>
      <c r="I305" s="159">
        <f>EXP(-Rate_calculator!$B$17*A305)</f>
        <v>1.9012868052742785E-5</v>
      </c>
      <c r="J305" s="159">
        <f>EXP(-Rate_calculator!$B$18*A305)</f>
        <v>2.443845355246417E-3</v>
      </c>
      <c r="K305" s="159">
        <f>EXP(-Rate_calculator!$B$19*A305)</f>
        <v>0.99523013700103391</v>
      </c>
      <c r="L305" s="159">
        <f>EXP(-Rate_calculator!$B$20*A305)</f>
        <v>2.5837375556585315E-2</v>
      </c>
      <c r="M305" s="159">
        <f t="shared" si="1"/>
        <v>2.4248324871936743E-3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">
      <c r="A306" s="160">
        <f>A305+(Rate_calculator!$B$22+Rate_calculator!$B$23)/Rate_calculator!$B$24</f>
        <v>13.288010000000025</v>
      </c>
      <c r="B306" s="151">
        <f>IF(A306&lt;=Rate_calculator!$B$22, Rate_calculator!$B$5*(1-I306), Rate_calculator!$B$5*I306*(Rate_calculator!$B$89-1))</f>
        <v>11.452013843500982</v>
      </c>
      <c r="C306" s="151">
        <f>IF(A306&lt;=Rate_calculator!$B$22, (Rate_calculator!$B$5+Rate_calculator!$B$6)*(1-J306)+Rate_calculator!$B$5*Rate_calculator!$B$18/Rate_calculator!$B$93*M306, (Rate_calculator!$B$5*Rate_calculator!$B$18*I306*(Rate_calculator!$B$89-1)/Rate_calculator!$B$93)+(Rate_calculator!$B$5*J306*(Rate_calculator!$B$90+Rate_calculator!$B$18/Rate_calculator!$B$93-Rate_calculator!$B$18*Rate_calculator!$B$90/Rate_calculator!$B$93-1))+(Rate_calculator!$B$6*J306*(Rate_calculator!$B$90-1)))</f>
        <v>1211.5852554415642</v>
      </c>
      <c r="D306" s="151">
        <f>IF(A306&lt;=Rate_calculator!$B$22, Rate_calculator!$B$7*(1-K306), Rate_calculator!$B$7*K306*(Rate_calculator!$B$91-1))</f>
        <v>7188.324000418198</v>
      </c>
      <c r="E306" s="151">
        <f>IF(A306&lt;=Rate_calculator!$B$22, Rate_calculator!$B$8*(1-L306), (Rate_calculator!$B$8*L306*(Rate_calculator!$B$92-1)))</f>
        <v>0</v>
      </c>
      <c r="F306" s="151">
        <f>B306+C306+D306+E306+Rate_calculator!$B$26</f>
        <v>8461.3612697032622</v>
      </c>
      <c r="G306" s="1">
        <f>Rate_calculator!$B$26</f>
        <v>50</v>
      </c>
      <c r="H306" s="159"/>
      <c r="I306" s="159">
        <f>EXP(-Rate_calculator!$B$17*A306)</f>
        <v>1.8338483504580506E-5</v>
      </c>
      <c r="J306" s="159">
        <f>EXP(-Rate_calculator!$B$18*A306)</f>
        <v>2.3955003089677226E-3</v>
      </c>
      <c r="K306" s="159">
        <f>EXP(-Rate_calculator!$B$19*A306)</f>
        <v>0.99521432827117917</v>
      </c>
      <c r="L306" s="159">
        <f>EXP(-Rate_calculator!$B$20*A306)</f>
        <v>2.5525454255932088E-2</v>
      </c>
      <c r="M306" s="159">
        <f t="shared" si="1"/>
        <v>2.3771618254631419E-3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">
      <c r="A307" s="160">
        <f>A306+(Rate_calculator!$B$22+Rate_calculator!$B$23)/Rate_calculator!$B$24</f>
        <v>13.332010000000025</v>
      </c>
      <c r="B307" s="151">
        <f>IF(A307&lt;=Rate_calculator!$B$22, Rate_calculator!$B$5*(1-I307), Rate_calculator!$B$5*I307*(Rate_calculator!$B$89-1))</f>
        <v>11.045812045856726</v>
      </c>
      <c r="C307" s="151">
        <f>IF(A307&lt;=Rate_calculator!$B$22, (Rate_calculator!$B$5+Rate_calculator!$B$6)*(1-J307)+Rate_calculator!$B$5*Rate_calculator!$B$18/Rate_calculator!$B$93*M307, (Rate_calculator!$B$5*Rate_calculator!$B$18*I307*(Rate_calculator!$B$89-1)/Rate_calculator!$B$93)+(Rate_calculator!$B$5*J307*(Rate_calculator!$B$90+Rate_calculator!$B$18/Rate_calculator!$B$93-Rate_calculator!$B$18*Rate_calculator!$B$90/Rate_calculator!$B$93-1))+(Rate_calculator!$B$6*J307*(Rate_calculator!$B$90-1)))</f>
        <v>1187.8397235488046</v>
      </c>
      <c r="D307" s="151">
        <f>IF(A307&lt;=Rate_calculator!$B$22, Rate_calculator!$B$7*(1-K307), Rate_calculator!$B$7*K307*(Rate_calculator!$B$91-1))</f>
        <v>7188.2098175091351</v>
      </c>
      <c r="E307" s="151">
        <f>IF(A307&lt;=Rate_calculator!$B$22, Rate_calculator!$B$8*(1-L307), (Rate_calculator!$B$8*L307*(Rate_calculator!$B$92-1)))</f>
        <v>0</v>
      </c>
      <c r="F307" s="151">
        <f>B307+C307+D307+E307+Rate_calculator!$B$26</f>
        <v>8437.0953531037958</v>
      </c>
      <c r="G307" s="1">
        <f>Rate_calculator!$B$26</f>
        <v>50</v>
      </c>
      <c r="H307" s="159"/>
      <c r="I307" s="159">
        <f>EXP(-Rate_calculator!$B$17*A307)</f>
        <v>1.7688019309598981E-5</v>
      </c>
      <c r="J307" s="159">
        <f>EXP(-Rate_calculator!$B$18*A307)</f>
        <v>2.3481116421484229E-3</v>
      </c>
      <c r="K307" s="159">
        <f>EXP(-Rate_calculator!$B$19*A307)</f>
        <v>0.99519851979243823</v>
      </c>
      <c r="L307" s="159">
        <f>EXP(-Rate_calculator!$B$20*A307)</f>
        <v>2.5217298620161827E-2</v>
      </c>
      <c r="M307" s="159">
        <f t="shared" si="1"/>
        <v>2.3304236228388238E-3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">
      <c r="A308" s="160">
        <f>A307+(Rate_calculator!$B$22+Rate_calculator!$B$23)/Rate_calculator!$B$24</f>
        <v>13.376010000000026</v>
      </c>
      <c r="B308" s="151">
        <f>IF(A308&lt;=Rate_calculator!$B$22, Rate_calculator!$B$5*(1-I308), Rate_calculator!$B$5*I308*(Rate_calculator!$B$89-1))</f>
        <v>10.654018185773849</v>
      </c>
      <c r="C308" s="151">
        <f>IF(A308&lt;=Rate_calculator!$B$22, (Rate_calculator!$B$5+Rate_calculator!$B$6)*(1-J308)+Rate_calculator!$B$5*Rate_calculator!$B$18/Rate_calculator!$B$93*M308, (Rate_calculator!$B$5*Rate_calculator!$B$18*I308*(Rate_calculator!$B$89-1)/Rate_calculator!$B$93)+(Rate_calculator!$B$5*J308*(Rate_calculator!$B$90+Rate_calculator!$B$18/Rate_calculator!$B$93-Rate_calculator!$B$18*Rate_calculator!$B$90/Rate_calculator!$B$93-1))+(Rate_calculator!$B$6*J308*(Rate_calculator!$B$90-1)))</f>
        <v>1164.5560426988429</v>
      </c>
      <c r="D308" s="151">
        <f>IF(A308&lt;=Rate_calculator!$B$22, Rate_calculator!$B$7*(1-K308), Rate_calculator!$B$7*K308*(Rate_calculator!$B$91-1))</f>
        <v>7188.0956364138092</v>
      </c>
      <c r="E308" s="151">
        <f>IF(A308&lt;=Rate_calculator!$B$22, Rate_calculator!$B$8*(1-L308), (Rate_calculator!$B$8*L308*(Rate_calculator!$B$92-1)))</f>
        <v>0</v>
      </c>
      <c r="F308" s="151">
        <f>B308+C308+D308+E308+Rate_calculator!$B$26</f>
        <v>8413.3056972984268</v>
      </c>
      <c r="G308" s="1">
        <f>Rate_calculator!$B$26</f>
        <v>50</v>
      </c>
      <c r="H308" s="159"/>
      <c r="I308" s="159">
        <f>EXP(-Rate_calculator!$B$17*A308)</f>
        <v>1.7060627015238175E-5</v>
      </c>
      <c r="J308" s="159">
        <f>EXP(-Rate_calculator!$B$18*A308)</f>
        <v>2.3016604353388332E-3</v>
      </c>
      <c r="K308" s="159">
        <f>EXP(-Rate_calculator!$B$19*A308)</f>
        <v>0.99518271156480698</v>
      </c>
      <c r="L308" s="159">
        <f>EXP(-Rate_calculator!$B$20*A308)</f>
        <v>2.4912863188345818E-2</v>
      </c>
      <c r="M308" s="159">
        <f t="shared" si="1"/>
        <v>2.2845998083235951E-3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">
      <c r="A309" s="160">
        <f>A308+(Rate_calculator!$B$22+Rate_calculator!$B$23)/Rate_calculator!$B$24</f>
        <v>13.420010000000026</v>
      </c>
      <c r="B309" s="151">
        <f>IF(A309&lt;=Rate_calculator!$B$22, Rate_calculator!$B$5*(1-I309), Rate_calculator!$B$5*I309*(Rate_calculator!$B$89-1))</f>
        <v>10.276121215132994</v>
      </c>
      <c r="C309" s="151">
        <f>IF(A309&lt;=Rate_calculator!$B$22, (Rate_calculator!$B$5+Rate_calculator!$B$6)*(1-J309)+Rate_calculator!$B$5*Rate_calculator!$B$18/Rate_calculator!$B$93*M309, (Rate_calculator!$B$5*Rate_calculator!$B$18*I309*(Rate_calculator!$B$89-1)/Rate_calculator!$B$93)+(Rate_calculator!$B$5*J309*(Rate_calculator!$B$90+Rate_calculator!$B$18/Rate_calculator!$B$93-Rate_calculator!$B$18*Rate_calculator!$B$90/Rate_calculator!$B$93-1))+(Rate_calculator!$B$6*J309*(Rate_calculator!$B$90-1)))</f>
        <v>1141.7253563057293</v>
      </c>
      <c r="D309" s="151">
        <f>IF(A309&lt;=Rate_calculator!$B$22, Rate_calculator!$B$7*(1-K309), Rate_calculator!$B$7*K309*(Rate_calculator!$B$91-1))</f>
        <v>7187.9814571321931</v>
      </c>
      <c r="E309" s="151">
        <f>IF(A309&lt;=Rate_calculator!$B$22, Rate_calculator!$B$8*(1-L309), (Rate_calculator!$B$8*L309*(Rate_calculator!$B$92-1)))</f>
        <v>0</v>
      </c>
      <c r="F309" s="151">
        <f>B309+C309+D309+E309+Rate_calculator!$B$26</f>
        <v>8389.9829346530551</v>
      </c>
      <c r="G309" s="1">
        <f>Rate_calculator!$B$26</f>
        <v>50</v>
      </c>
      <c r="H309" s="159"/>
      <c r="I309" s="159">
        <f>EXP(-Rate_calculator!$B$17*A309)</f>
        <v>1.645548826346649E-5</v>
      </c>
      <c r="J309" s="159">
        <f>EXP(-Rate_calculator!$B$18*A309)</f>
        <v>2.2561281433607795E-3</v>
      </c>
      <c r="K309" s="159">
        <f>EXP(-Rate_calculator!$B$19*A309)</f>
        <v>0.99516690358828153</v>
      </c>
      <c r="L309" s="159">
        <f>EXP(-Rate_calculator!$B$20*A309)</f>
        <v>2.4612103048381684E-2</v>
      </c>
      <c r="M309" s="159">
        <f t="shared" si="1"/>
        <v>2.239672655097313E-3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">
      <c r="A310" s="160">
        <f>A309+(Rate_calculator!$B$22+Rate_calculator!$B$23)/Rate_calculator!$B$24</f>
        <v>13.464010000000027</v>
      </c>
      <c r="B310" s="151">
        <f>IF(A310&lt;=Rate_calculator!$B$22, Rate_calculator!$B$5*(1-I310), Rate_calculator!$B$5*I310*(Rate_calculator!$B$89-1))</f>
        <v>9.9116282126410216</v>
      </c>
      <c r="C310" s="151">
        <f>IF(A310&lt;=Rate_calculator!$B$22, (Rate_calculator!$B$5+Rate_calculator!$B$6)*(1-J310)+Rate_calculator!$B$5*Rate_calculator!$B$18/Rate_calculator!$B$93*M310, (Rate_calculator!$B$5*Rate_calculator!$B$18*I310*(Rate_calculator!$B$89-1)/Rate_calculator!$B$93)+(Rate_calculator!$B$5*J310*(Rate_calculator!$B$90+Rate_calculator!$B$18/Rate_calculator!$B$93-Rate_calculator!$B$18*Rate_calculator!$B$90/Rate_calculator!$B$93-1))+(Rate_calculator!$B$6*J310*(Rate_calculator!$B$90-1)))</f>
        <v>1119.3389730589759</v>
      </c>
      <c r="D310" s="151">
        <f>IF(A310&lt;=Rate_calculator!$B$22, Rate_calculator!$B$7*(1-K310), Rate_calculator!$B$7*K310*(Rate_calculator!$B$91-1))</f>
        <v>7187.8672796642577</v>
      </c>
      <c r="E310" s="151">
        <f>IF(A310&lt;=Rate_calculator!$B$22, Rate_calculator!$B$8*(1-L310), (Rate_calculator!$B$8*L310*(Rate_calculator!$B$92-1)))</f>
        <v>0</v>
      </c>
      <c r="F310" s="151">
        <f>B310+C310+D310+E310+Rate_calculator!$B$26</f>
        <v>8367.1178809358753</v>
      </c>
      <c r="G310" s="1">
        <f>Rate_calculator!$B$26</f>
        <v>50</v>
      </c>
      <c r="H310" s="159"/>
      <c r="I310" s="159">
        <f>EXP(-Rate_calculator!$B$17*A310)</f>
        <v>1.5871813723330706E-5</v>
      </c>
      <c r="J310" s="159">
        <f>EXP(-Rate_calculator!$B$18*A310)</f>
        <v>2.2114965879036041E-3</v>
      </c>
      <c r="K310" s="159">
        <f>EXP(-Rate_calculator!$B$19*A310)</f>
        <v>0.99515109586285777</v>
      </c>
      <c r="L310" s="159">
        <f>EXP(-Rate_calculator!$B$20*A310)</f>
        <v>2.4314973830367684E-2</v>
      </c>
      <c r="M310" s="159">
        <f t="shared" si="1"/>
        <v>2.1956247741802735E-3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">
      <c r="A311" s="160">
        <f>A310+(Rate_calculator!$B$22+Rate_calculator!$B$23)/Rate_calculator!$B$24</f>
        <v>13.508010000000027</v>
      </c>
      <c r="B311" s="151">
        <f>IF(A311&lt;=Rate_calculator!$B$22, Rate_calculator!$B$5*(1-I311), Rate_calculator!$B$5*I311*(Rate_calculator!$B$89-1))</f>
        <v>9.5600637408742184</v>
      </c>
      <c r="C311" s="151">
        <f>IF(A311&lt;=Rate_calculator!$B$22, (Rate_calculator!$B$5+Rate_calculator!$B$6)*(1-J311)+Rate_calculator!$B$5*Rate_calculator!$B$18/Rate_calculator!$B$93*M311, (Rate_calculator!$B$5*Rate_calculator!$B$18*I311*(Rate_calculator!$B$89-1)/Rate_calculator!$B$93)+(Rate_calculator!$B$5*J311*(Rate_calculator!$B$90+Rate_calculator!$B$18/Rate_calculator!$B$93-Rate_calculator!$B$18*Rate_calculator!$B$90/Rate_calculator!$B$93-1))+(Rate_calculator!$B$6*J311*(Rate_calculator!$B$90-1)))</f>
        <v>1097.3883640061963</v>
      </c>
      <c r="D311" s="151">
        <f>IF(A311&lt;=Rate_calculator!$B$22, Rate_calculator!$B$7*(1-K311), Rate_calculator!$B$7*K311*(Rate_calculator!$B$91-1))</f>
        <v>7187.753104009973</v>
      </c>
      <c r="E311" s="151">
        <f>IF(A311&lt;=Rate_calculator!$B$22, Rate_calculator!$B$8*(1-L311), (Rate_calculator!$B$8*L311*(Rate_calculator!$B$92-1)))</f>
        <v>0</v>
      </c>
      <c r="F311" s="151">
        <f>B311+C311+D311+E311+Rate_calculator!$B$26</f>
        <v>8344.701531757044</v>
      </c>
      <c r="G311" s="1">
        <f>Rate_calculator!$B$26</f>
        <v>50</v>
      </c>
      <c r="H311" s="159"/>
      <c r="I311" s="159">
        <f>EXP(-Rate_calculator!$B$17*A311)</f>
        <v>1.5308842061368316E-5</v>
      </c>
      <c r="J311" s="159">
        <f>EXP(-Rate_calculator!$B$18*A311)</f>
        <v>2.167747950266672E-3</v>
      </c>
      <c r="K311" s="159">
        <f>EXP(-Rate_calculator!$B$19*A311)</f>
        <v>0.99513528838853182</v>
      </c>
      <c r="L311" s="159">
        <f>EXP(-Rate_calculator!$B$20*A311)</f>
        <v>2.4021431700056991E-2</v>
      </c>
      <c r="M311" s="159">
        <f t="shared" si="1"/>
        <v>2.1524391082053036E-3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">
      <c r="A312" s="160">
        <f>A311+(Rate_calculator!$B$22+Rate_calculator!$B$23)/Rate_calculator!$B$24</f>
        <v>13.552010000000028</v>
      </c>
      <c r="B312" s="151">
        <f>IF(A312&lt;=Rate_calculator!$B$22, Rate_calculator!$B$5*(1-I312), Rate_calculator!$B$5*I312*(Rate_calculator!$B$89-1))</f>
        <v>9.220969226127302</v>
      </c>
      <c r="C312" s="151">
        <f>IF(A312&lt;=Rate_calculator!$B$22, (Rate_calculator!$B$5+Rate_calculator!$B$6)*(1-J312)+Rate_calculator!$B$5*Rate_calculator!$B$18/Rate_calculator!$B$93*M312, (Rate_calculator!$B$5*Rate_calculator!$B$18*I312*(Rate_calculator!$B$89-1)/Rate_calculator!$B$93)+(Rate_calculator!$B$5*J312*(Rate_calculator!$B$90+Rate_calculator!$B$18/Rate_calculator!$B$93-Rate_calculator!$B$18*Rate_calculator!$B$90/Rate_calculator!$B$93-1))+(Rate_calculator!$B$6*J312*(Rate_calculator!$B$90-1)))</f>
        <v>1075.865159680957</v>
      </c>
      <c r="D312" s="151">
        <f>IF(A312&lt;=Rate_calculator!$B$22, Rate_calculator!$B$7*(1-K312), Rate_calculator!$B$7*K312*(Rate_calculator!$B$91-1))</f>
        <v>7187.6389301693116</v>
      </c>
      <c r="E312" s="151">
        <f>IF(A312&lt;=Rate_calculator!$B$22, Rate_calculator!$B$8*(1-L312), (Rate_calculator!$B$8*L312*(Rate_calculator!$B$92-1)))</f>
        <v>0</v>
      </c>
      <c r="F312" s="151">
        <f>B312+C312+D312+E312+Rate_calculator!$B$26</f>
        <v>8322.7250590763961</v>
      </c>
      <c r="G312" s="1">
        <f>Rate_calculator!$B$26</f>
        <v>50</v>
      </c>
      <c r="H312" s="159"/>
      <c r="I312" s="159">
        <f>EXP(-Rate_calculator!$B$17*A312)</f>
        <v>1.4765838948539467E-5</v>
      </c>
      <c r="J312" s="159">
        <f>EXP(-Rate_calculator!$B$18*A312)</f>
        <v>2.1248647642454297E-3</v>
      </c>
      <c r="K312" s="159">
        <f>EXP(-Rate_calculator!$B$19*A312)</f>
        <v>0.99511948116529958</v>
      </c>
      <c r="L312" s="159">
        <f>EXP(-Rate_calculator!$B$20*A312)</f>
        <v>2.3731433352391047E-2</v>
      </c>
      <c r="M312" s="159">
        <f t="shared" si="1"/>
        <v>2.1100989252968902E-3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">
      <c r="A313" s="160">
        <f>A312+(Rate_calculator!$B$22+Rate_calculator!$B$23)/Rate_calculator!$B$24</f>
        <v>13.596010000000028</v>
      </c>
      <c r="B313" s="151">
        <f>IF(A313&lt;=Rate_calculator!$B$22, Rate_calculator!$B$5*(1-I313), Rate_calculator!$B$5*I313*(Rate_calculator!$B$89-1))</f>
        <v>8.8939023602589096</v>
      </c>
      <c r="C313" s="151">
        <f>IF(A313&lt;=Rate_calculator!$B$22, (Rate_calculator!$B$5+Rate_calculator!$B$6)*(1-J313)+Rate_calculator!$B$5*Rate_calculator!$B$18/Rate_calculator!$B$93*M313, (Rate_calculator!$B$5*Rate_calculator!$B$18*I313*(Rate_calculator!$B$89-1)/Rate_calculator!$B$93)+(Rate_calculator!$B$5*J313*(Rate_calculator!$B$90+Rate_calculator!$B$18/Rate_calculator!$B$93-Rate_calculator!$B$18*Rate_calculator!$B$90/Rate_calculator!$B$93-1))+(Rate_calculator!$B$6*J313*(Rate_calculator!$B$90-1)))</f>
        <v>1054.7611472753952</v>
      </c>
      <c r="D313" s="151">
        <f>IF(A313&lt;=Rate_calculator!$B$22, Rate_calculator!$B$7*(1-K313), Rate_calculator!$B$7*K313*(Rate_calculator!$B$91-1))</f>
        <v>7187.5247581422436</v>
      </c>
      <c r="E313" s="151">
        <f>IF(A313&lt;=Rate_calculator!$B$22, Rate_calculator!$B$8*(1-L313), (Rate_calculator!$B$8*L313*(Rate_calculator!$B$92-1)))</f>
        <v>0</v>
      </c>
      <c r="F313" s="151">
        <f>B313+C313+D313+E313+Rate_calculator!$B$26</f>
        <v>8301.1798077778985</v>
      </c>
      <c r="G313" s="1">
        <f>Rate_calculator!$B$26</f>
        <v>50</v>
      </c>
      <c r="H313" s="159"/>
      <c r="I313" s="159">
        <f>EXP(-Rate_calculator!$B$17*A313)</f>
        <v>1.4242096102382662E-5</v>
      </c>
      <c r="J313" s="159">
        <f>EXP(-Rate_calculator!$B$18*A313)</f>
        <v>2.0828299091581876E-3</v>
      </c>
      <c r="K313" s="159">
        <f>EXP(-Rate_calculator!$B$19*A313)</f>
        <v>0.99510367419315715</v>
      </c>
      <c r="L313" s="159">
        <f>EXP(-Rate_calculator!$B$20*A313)</f>
        <v>2.3444936005110883E-2</v>
      </c>
      <c r="M313" s="159">
        <f t="shared" si="1"/>
        <v>2.0685878130558047E-3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">
      <c r="A314" s="160">
        <f>A313+(Rate_calculator!$B$22+Rate_calculator!$B$23)/Rate_calculator!$B$24</f>
        <v>13.640010000000029</v>
      </c>
      <c r="B314" s="151">
        <f>IF(A314&lt;=Rate_calculator!$B$22, Rate_calculator!$B$5*(1-I314), Rate_calculator!$B$5*I314*(Rate_calculator!$B$89-1))</f>
        <v>8.5784365237536502</v>
      </c>
      <c r="C314" s="151">
        <f>IF(A314&lt;=Rate_calculator!$B$22, (Rate_calculator!$B$5+Rate_calculator!$B$6)*(1-J314)+Rate_calculator!$B$5*Rate_calculator!$B$18/Rate_calculator!$B$93*M314, (Rate_calculator!$B$5*Rate_calculator!$B$18*I314*(Rate_calculator!$B$89-1)/Rate_calculator!$B$93)+(Rate_calculator!$B$5*J314*(Rate_calculator!$B$90+Rate_calculator!$B$18/Rate_calculator!$B$93-Rate_calculator!$B$18*Rate_calculator!$B$90/Rate_calculator!$B$93-1))+(Rate_calculator!$B$6*J314*(Rate_calculator!$B$90-1)))</f>
        <v>1034.068267857162</v>
      </c>
      <c r="D314" s="151">
        <f>IF(A314&lt;=Rate_calculator!$B$22, Rate_calculator!$B$7*(1-K314), Rate_calculator!$B$7*K314*(Rate_calculator!$B$91-1))</f>
        <v>7187.4105879287426</v>
      </c>
      <c r="E314" s="151">
        <f>IF(A314&lt;=Rate_calculator!$B$22, Rate_calculator!$B$8*(1-L314), (Rate_calculator!$B$8*L314*(Rate_calculator!$B$92-1)))</f>
        <v>0</v>
      </c>
      <c r="F314" s="151">
        <f>B314+C314+D314+E314+Rate_calculator!$B$26</f>
        <v>8280.0572923096588</v>
      </c>
      <c r="G314" s="1">
        <f>Rate_calculator!$B$26</f>
        <v>50</v>
      </c>
      <c r="H314" s="159"/>
      <c r="I314" s="159">
        <f>EXP(-Rate_calculator!$B$17*A314)</f>
        <v>1.3736930363145152E-5</v>
      </c>
      <c r="J314" s="159">
        <f>EXP(-Rate_calculator!$B$18*A314)</f>
        <v>2.041626603010879E-3</v>
      </c>
      <c r="K314" s="159">
        <f>EXP(-Rate_calculator!$B$19*A314)</f>
        <v>0.99508786747210054</v>
      </c>
      <c r="L314" s="159">
        <f>EXP(-Rate_calculator!$B$20*A314)</f>
        <v>2.3161897392445684E-2</v>
      </c>
      <c r="M314" s="159">
        <f t="shared" si="1"/>
        <v>2.0278896726477337E-3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">
      <c r="A315" s="160">
        <f>A314+(Rate_calculator!$B$22+Rate_calculator!$B$23)/Rate_calculator!$B$24</f>
        <v>13.684010000000029</v>
      </c>
      <c r="B315" s="151">
        <f>IF(A315&lt;=Rate_calculator!$B$22, Rate_calculator!$B$5*(1-I315), Rate_calculator!$B$5*I315*(Rate_calculator!$B$89-1))</f>
        <v>8.2741602292481602</v>
      </c>
      <c r="C315" s="151">
        <f>IF(A315&lt;=Rate_calculator!$B$22, (Rate_calculator!$B$5+Rate_calculator!$B$6)*(1-J315)+Rate_calculator!$B$5*Rate_calculator!$B$18/Rate_calculator!$B$93*M315, (Rate_calculator!$B$5*Rate_calculator!$B$18*I315*(Rate_calculator!$B$89-1)/Rate_calculator!$B$93)+(Rate_calculator!$B$5*J315*(Rate_calculator!$B$90+Rate_calculator!$B$18/Rate_calculator!$B$93-Rate_calculator!$B$18*Rate_calculator!$B$90/Rate_calculator!$B$93-1))+(Rate_calculator!$B$6*J315*(Rate_calculator!$B$90-1)))</f>
        <v>1013.7786136301933</v>
      </c>
      <c r="D315" s="151">
        <f>IF(A315&lt;=Rate_calculator!$B$22, Rate_calculator!$B$7*(1-K315), Rate_calculator!$B$7*K315*(Rate_calculator!$B$91-1))</f>
        <v>7187.2964195287759</v>
      </c>
      <c r="E315" s="151">
        <f>IF(A315&lt;=Rate_calculator!$B$22, Rate_calculator!$B$8*(1-L315), (Rate_calculator!$B$8*L315*(Rate_calculator!$B$92-1)))</f>
        <v>0</v>
      </c>
      <c r="F315" s="151">
        <f>B315+C315+D315+E315+Rate_calculator!$B$26</f>
        <v>8259.3491933882178</v>
      </c>
      <c r="G315" s="1">
        <f>Rate_calculator!$B$26</f>
        <v>50</v>
      </c>
      <c r="H315" s="159"/>
      <c r="I315" s="159">
        <f>EXP(-Rate_calculator!$B$17*A315)</f>
        <v>1.3249682802683073E-5</v>
      </c>
      <c r="J315" s="159">
        <f>EXP(-Rate_calculator!$B$18*A315)</f>
        <v>2.0012383957969974E-3</v>
      </c>
      <c r="K315" s="159">
        <f>EXP(-Rate_calculator!$B$19*A315)</f>
        <v>0.99507206100212575</v>
      </c>
      <c r="L315" s="159">
        <f>EXP(-Rate_calculator!$B$20*A315)</f>
        <v>2.2882275758877454E-2</v>
      </c>
      <c r="M315" s="159">
        <f t="shared" si="1"/>
        <v>1.9879887129943142E-3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">
      <c r="A316" s="160">
        <f>A315+(Rate_calculator!$B$22+Rate_calculator!$B$23)/Rate_calculator!$B$24</f>
        <v>13.72801000000003</v>
      </c>
      <c r="B316" s="151">
        <f>IF(A316&lt;=Rate_calculator!$B$22, Rate_calculator!$B$5*(1-I316), Rate_calculator!$B$5*I316*(Rate_calculator!$B$89-1))</f>
        <v>7.9806765847951313</v>
      </c>
      <c r="C316" s="151">
        <f>IF(A316&lt;=Rate_calculator!$B$22, (Rate_calculator!$B$5+Rate_calculator!$B$6)*(1-J316)+Rate_calculator!$B$5*Rate_calculator!$B$18/Rate_calculator!$B$93*M316, (Rate_calculator!$B$5*Rate_calculator!$B$18*I316*(Rate_calculator!$B$89-1)/Rate_calculator!$B$93)+(Rate_calculator!$B$5*J316*(Rate_calculator!$B$90+Rate_calculator!$B$18/Rate_calculator!$B$93-Rate_calculator!$B$18*Rate_calculator!$B$90/Rate_calculator!$B$93-1))+(Rate_calculator!$B$6*J316*(Rate_calculator!$B$90-1)))</f>
        <v>993.8844252388767</v>
      </c>
      <c r="D316" s="151">
        <f>IF(A316&lt;=Rate_calculator!$B$22, Rate_calculator!$B$7*(1-K316), Rate_calculator!$B$7*K316*(Rate_calculator!$B$91-1))</f>
        <v>7187.182252942318</v>
      </c>
      <c r="E316" s="151">
        <f>IF(A316&lt;=Rate_calculator!$B$22, Rate_calculator!$B$8*(1-L316), (Rate_calculator!$B$8*L316*(Rate_calculator!$B$92-1)))</f>
        <v>0</v>
      </c>
      <c r="F316" s="151">
        <f>B316+C316+D316+E316+Rate_calculator!$B$26</f>
        <v>8239.0473547659894</v>
      </c>
      <c r="G316" s="1">
        <f>Rate_calculator!$B$26</f>
        <v>50</v>
      </c>
      <c r="H316" s="159"/>
      <c r="I316" s="159">
        <f>EXP(-Rate_calculator!$B$17*A316)</f>
        <v>1.2779717864968615E-5</v>
      </c>
      <c r="J316" s="159">
        <f>EXP(-Rate_calculator!$B$18*A316)</f>
        <v>1.9616491629301145E-3</v>
      </c>
      <c r="K316" s="159">
        <f>EXP(-Rate_calculator!$B$19*A316)</f>
        <v>0.99505625478322879</v>
      </c>
      <c r="L316" s="159">
        <f>EXP(-Rate_calculator!$B$20*A316)</f>
        <v>2.2606029852981047E-2</v>
      </c>
      <c r="M316" s="159">
        <f t="shared" si="1"/>
        <v>1.948869445065146E-3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">
      <c r="A317" s="160">
        <f>A316+(Rate_calculator!$B$22+Rate_calculator!$B$23)/Rate_calculator!$B$24</f>
        <v>13.77201000000003</v>
      </c>
      <c r="B317" s="151">
        <f>IF(A317&lt;=Rate_calculator!$B$22, Rate_calculator!$B$5*(1-I317), Rate_calculator!$B$5*I317*(Rate_calculator!$B$89-1))</f>
        <v>7.6976027761652999</v>
      </c>
      <c r="C317" s="151">
        <f>IF(A317&lt;=Rate_calculator!$B$22, (Rate_calculator!$B$5+Rate_calculator!$B$6)*(1-J317)+Rate_calculator!$B$5*Rate_calculator!$B$18/Rate_calculator!$B$93*M317, (Rate_calculator!$B$5*Rate_calculator!$B$18*I317*(Rate_calculator!$B$89-1)/Rate_calculator!$B$93)+(Rate_calculator!$B$5*J317*(Rate_calculator!$B$90+Rate_calculator!$B$18/Rate_calculator!$B$93-Rate_calculator!$B$18*Rate_calculator!$B$90/Rate_calculator!$B$93-1))+(Rate_calculator!$B$6*J317*(Rate_calculator!$B$90-1)))</f>
        <v>974.37808911510251</v>
      </c>
      <c r="D317" s="151">
        <f>IF(A317&lt;=Rate_calculator!$B$22, Rate_calculator!$B$7*(1-K317), Rate_calculator!$B$7*K317*(Rate_calculator!$B$91-1))</f>
        <v>7187.0680881693379</v>
      </c>
      <c r="E317" s="151">
        <f>IF(A317&lt;=Rate_calculator!$B$22, Rate_calculator!$B$8*(1-L317), (Rate_calculator!$B$8*L317*(Rate_calculator!$B$92-1)))</f>
        <v>0</v>
      </c>
      <c r="F317" s="151">
        <f>B317+C317+D317+E317+Rate_calculator!$B$26</f>
        <v>8219.1437800606054</v>
      </c>
      <c r="G317" s="1">
        <f>Rate_calculator!$B$26</f>
        <v>50</v>
      </c>
      <c r="H317" s="159"/>
      <c r="I317" s="159">
        <f>EXP(-Rate_calculator!$B$17*A317)</f>
        <v>1.23264225370833E-5</v>
      </c>
      <c r="J317" s="159">
        <f>EXP(-Rate_calculator!$B$18*A317)</f>
        <v>1.9228430988062837E-3</v>
      </c>
      <c r="K317" s="159">
        <f>EXP(-Rate_calculator!$B$19*A317)</f>
        <v>0.99504044881540554</v>
      </c>
      <c r="L317" s="159">
        <f>EXP(-Rate_calculator!$B$20*A317)</f>
        <v>2.2333118921338449E-2</v>
      </c>
      <c r="M317" s="159">
        <f t="shared" si="1"/>
        <v>1.9105166762692005E-3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">
      <c r="A318" s="160">
        <f>A317+(Rate_calculator!$B$22+Rate_calculator!$B$23)/Rate_calculator!$B$24</f>
        <v>13.816010000000031</v>
      </c>
      <c r="B318" s="151">
        <f>IF(A318&lt;=Rate_calculator!$B$22, Rate_calculator!$B$5*(1-I318), Rate_calculator!$B$5*I318*(Rate_calculator!$B$89-1))</f>
        <v>7.4245695675122763</v>
      </c>
      <c r="C318" s="151">
        <f>IF(A318&lt;=Rate_calculator!$B$22, (Rate_calculator!$B$5+Rate_calculator!$B$6)*(1-J318)+Rate_calculator!$B$5*Rate_calculator!$B$18/Rate_calculator!$B$93*M318, (Rate_calculator!$B$5*Rate_calculator!$B$18*I318*(Rate_calculator!$B$89-1)/Rate_calculator!$B$93)+(Rate_calculator!$B$5*J318*(Rate_calculator!$B$90+Rate_calculator!$B$18/Rate_calculator!$B$93-Rate_calculator!$B$18*Rate_calculator!$B$90/Rate_calculator!$B$93-1))+(Rate_calculator!$B$6*J318*(Rate_calculator!$B$90-1)))</f>
        <v>955.25213486775556</v>
      </c>
      <c r="D318" s="151">
        <f>IF(A318&lt;=Rate_calculator!$B$22, Rate_calculator!$B$7*(1-K318), Rate_calculator!$B$7*K318*(Rate_calculator!$B$91-1))</f>
        <v>7186.9539252098075</v>
      </c>
      <c r="E318" s="151">
        <f>IF(A318&lt;=Rate_calculator!$B$22, Rate_calculator!$B$8*(1-L318), (Rate_calculator!$B$8*L318*(Rate_calculator!$B$92-1)))</f>
        <v>0</v>
      </c>
      <c r="F318" s="151">
        <f>B318+C318+D318+E318+Rate_calculator!$B$26</f>
        <v>8199.6306296450748</v>
      </c>
      <c r="G318" s="1">
        <f>Rate_calculator!$B$26</f>
        <v>50</v>
      </c>
      <c r="H318" s="159"/>
      <c r="I318" s="159">
        <f>EXP(-Rate_calculator!$B$17*A318)</f>
        <v>1.1889205549616276E-5</v>
      </c>
      <c r="J318" s="159">
        <f>EXP(-Rate_calculator!$B$18*A318)</f>
        <v>1.8848047104938284E-3</v>
      </c>
      <c r="K318" s="159">
        <f>EXP(-Rate_calculator!$B$19*A318)</f>
        <v>0.99502464309865224</v>
      </c>
      <c r="L318" s="159">
        <f>EXP(-Rate_calculator!$B$20*A318)</f>
        <v>2.2063502702526654E-2</v>
      </c>
      <c r="M318" s="159">
        <f t="shared" si="1"/>
        <v>1.872915504944212E-3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">
      <c r="A319" s="160">
        <f>A318+(Rate_calculator!$B$22+Rate_calculator!$B$23)/Rate_calculator!$B$24</f>
        <v>13.860010000000031</v>
      </c>
      <c r="B319" s="151">
        <f>IF(A319&lt;=Rate_calculator!$B$22, Rate_calculator!$B$5*(1-I319), Rate_calculator!$B$5*I319*(Rate_calculator!$B$89-1))</f>
        <v>7.1612208197485945</v>
      </c>
      <c r="C319" s="151">
        <f>IF(A319&lt;=Rate_calculator!$B$22, (Rate_calculator!$B$5+Rate_calculator!$B$6)*(1-J319)+Rate_calculator!$B$5*Rate_calculator!$B$18/Rate_calculator!$B$93*M319, (Rate_calculator!$B$5*Rate_calculator!$B$18*I319*(Rate_calculator!$B$89-1)/Rate_calculator!$B$93)+(Rate_calculator!$B$5*J319*(Rate_calculator!$B$90+Rate_calculator!$B$18/Rate_calculator!$B$93-Rate_calculator!$B$18*Rate_calculator!$B$90/Rate_calculator!$B$93-1))+(Rate_calculator!$B$6*J319*(Rate_calculator!$B$90-1)))</f>
        <v>936.49923271413206</v>
      </c>
      <c r="D319" s="151">
        <f>IF(A319&lt;=Rate_calculator!$B$22, Rate_calculator!$B$7*(1-K319), Rate_calculator!$B$7*K319*(Rate_calculator!$B$91-1))</f>
        <v>7186.8397640636995</v>
      </c>
      <c r="E319" s="151">
        <f>IF(A319&lt;=Rate_calculator!$B$22, Rate_calculator!$B$8*(1-L319), (Rate_calculator!$B$8*L319*(Rate_calculator!$B$92-1)))</f>
        <v>0</v>
      </c>
      <c r="F319" s="151">
        <f>B319+C319+D319+E319+Rate_calculator!$B$26</f>
        <v>8180.5002175975806</v>
      </c>
      <c r="G319" s="1">
        <f>Rate_calculator!$B$26</f>
        <v>50</v>
      </c>
      <c r="H319" s="159"/>
      <c r="I319" s="159">
        <f>EXP(-Rate_calculator!$B$17*A319)</f>
        <v>1.1467496605424167E-5</v>
      </c>
      <c r="J319" s="159">
        <f>EXP(-Rate_calculator!$B$18*A319)</f>
        <v>1.8475188115479283E-3</v>
      </c>
      <c r="K319" s="159">
        <f>EXP(-Rate_calculator!$B$19*A319)</f>
        <v>0.99500883763296477</v>
      </c>
      <c r="L319" s="159">
        <f>EXP(-Rate_calculator!$B$20*A319)</f>
        <v>2.1797141421178012E-2</v>
      </c>
      <c r="M319" s="159">
        <f t="shared" si="1"/>
        <v>1.8360513149425042E-3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">
      <c r="A320" s="160">
        <f>A319+(Rate_calculator!$B$22+Rate_calculator!$B$23)/Rate_calculator!$B$24</f>
        <v>13.904010000000032</v>
      </c>
      <c r="B320" s="151">
        <f>IF(A320&lt;=Rate_calculator!$B$22, Rate_calculator!$B$5*(1-I320), Rate_calculator!$B$5*I320*(Rate_calculator!$B$89-1))</f>
        <v>6.9072130260049382</v>
      </c>
      <c r="C320" s="151">
        <f>IF(A320&lt;=Rate_calculator!$B$22, (Rate_calculator!$B$5+Rate_calculator!$B$6)*(1-J320)+Rate_calculator!$B$5*Rate_calculator!$B$18/Rate_calculator!$B$93*M320, (Rate_calculator!$B$5*Rate_calculator!$B$18*I320*(Rate_calculator!$B$89-1)/Rate_calculator!$B$93)+(Rate_calculator!$B$5*J320*(Rate_calculator!$B$90+Rate_calculator!$B$18/Rate_calculator!$B$93-Rate_calculator!$B$18*Rate_calculator!$B$90/Rate_calculator!$B$93-1))+(Rate_calculator!$B$6*J320*(Rate_calculator!$B$90-1)))</f>
        <v>918.11219095282615</v>
      </c>
      <c r="D320" s="151">
        <f>IF(A320&lt;=Rate_calculator!$B$22, Rate_calculator!$B$7*(1-K320), Rate_calculator!$B$7*K320*(Rate_calculator!$B$91-1))</f>
        <v>7186.7256047309847</v>
      </c>
      <c r="E320" s="151">
        <f>IF(A320&lt;=Rate_calculator!$B$22, Rate_calculator!$B$8*(1-L320), (Rate_calculator!$B$8*L320*(Rate_calculator!$B$92-1)))</f>
        <v>0</v>
      </c>
      <c r="F320" s="151">
        <f>B320+C320+D320+E320+Rate_calculator!$B$26</f>
        <v>8161.7450087098159</v>
      </c>
      <c r="G320" s="1">
        <f>Rate_calculator!$B$26</f>
        <v>50</v>
      </c>
      <c r="H320" s="159"/>
      <c r="I320" s="159">
        <f>EXP(-Rate_calculator!$B$17*A320)</f>
        <v>1.1060745635746776E-5</v>
      </c>
      <c r="J320" s="159">
        <f>EXP(-Rate_calculator!$B$18*A320)</f>
        <v>1.8109705159475987E-3</v>
      </c>
      <c r="K320" s="159">
        <f>EXP(-Rate_calculator!$B$19*A320)</f>
        <v>0.99499303241833925</v>
      </c>
      <c r="L320" s="159">
        <f>EXP(-Rate_calculator!$B$20*A320)</f>
        <v>2.1533995782112396E-2</v>
      </c>
      <c r="M320" s="159">
        <f t="shared" si="1"/>
        <v>1.799909770311852E-3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">
      <c r="A321" s="160">
        <f>A320+(Rate_calculator!$B$22+Rate_calculator!$B$23)/Rate_calculator!$B$24</f>
        <v>13.948010000000032</v>
      </c>
      <c r="B321" s="151">
        <f>IF(A321&lt;=Rate_calculator!$B$22, Rate_calculator!$B$5*(1-I321), Rate_calculator!$B$5*I321*(Rate_calculator!$B$89-1))</f>
        <v>6.6622148635666854</v>
      </c>
      <c r="C321" s="151">
        <f>IF(A321&lt;=Rate_calculator!$B$22, (Rate_calculator!$B$5+Rate_calculator!$B$6)*(1-J321)+Rate_calculator!$B$5*Rate_calculator!$B$18/Rate_calculator!$B$93*M321, (Rate_calculator!$B$5*Rate_calculator!$B$18*I321*(Rate_calculator!$B$89-1)/Rate_calculator!$B$93)+(Rate_calculator!$B$5*J321*(Rate_calculator!$B$90+Rate_calculator!$B$18/Rate_calculator!$B$93-Rate_calculator!$B$18*Rate_calculator!$B$90/Rate_calculator!$B$93-1))+(Rate_calculator!$B$6*J321*(Rate_calculator!$B$90-1)))</f>
        <v>900.08395347757028</v>
      </c>
      <c r="D321" s="151">
        <f>IF(A321&lt;=Rate_calculator!$B$22, Rate_calculator!$B$7*(1-K321), Rate_calculator!$B$7*K321*(Rate_calculator!$B$91-1))</f>
        <v>7186.6114472116315</v>
      </c>
      <c r="E321" s="151">
        <f>IF(A321&lt;=Rate_calculator!$B$22, Rate_calculator!$B$8*(1-L321), (Rate_calculator!$B$8*L321*(Rate_calculator!$B$92-1)))</f>
        <v>0</v>
      </c>
      <c r="F321" s="151">
        <f>B321+C321+D321+E321+Rate_calculator!$B$26</f>
        <v>8143.357615552768</v>
      </c>
      <c r="G321" s="1">
        <f>Rate_calculator!$B$26</f>
        <v>50</v>
      </c>
      <c r="H321" s="159"/>
      <c r="I321" s="159">
        <f>EXP(-Rate_calculator!$B$17*A321)</f>
        <v>1.0668422082708447E-5</v>
      </c>
      <c r="J321" s="159">
        <f>EXP(-Rate_calculator!$B$18*A321)</f>
        <v>1.7751452321525816E-3</v>
      </c>
      <c r="K321" s="159">
        <f>EXP(-Rate_calculator!$B$19*A321)</f>
        <v>0.99497722745477146</v>
      </c>
      <c r="L321" s="159">
        <f>EXP(-Rate_calculator!$B$20*A321)</f>
        <v>2.1274026964540078E-2</v>
      </c>
      <c r="M321" s="159">
        <f t="shared" si="1"/>
        <v>1.764476810069873E-3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">
      <c r="A322" s="160">
        <f>A321+(Rate_calculator!$B$22+Rate_calculator!$B$23)/Rate_calculator!$B$24</f>
        <v>13.992010000000032</v>
      </c>
      <c r="B322" s="151">
        <f>IF(A322&lt;=Rate_calculator!$B$22, Rate_calculator!$B$5*(1-I322), Rate_calculator!$B$5*I322*(Rate_calculator!$B$89-1))</f>
        <v>6.4259067617031125</v>
      </c>
      <c r="C322" s="151">
        <f>IF(A322&lt;=Rate_calculator!$B$22, (Rate_calculator!$B$5+Rate_calculator!$B$6)*(1-J322)+Rate_calculator!$B$5*Rate_calculator!$B$18/Rate_calculator!$B$93*M322, (Rate_calculator!$B$5*Rate_calculator!$B$18*I322*(Rate_calculator!$B$89-1)/Rate_calculator!$B$93)+(Rate_calculator!$B$5*J322*(Rate_calculator!$B$90+Rate_calculator!$B$18/Rate_calculator!$B$93-Rate_calculator!$B$18*Rate_calculator!$B$90/Rate_calculator!$B$93-1))+(Rate_calculator!$B$6*J322*(Rate_calculator!$B$90-1)))</f>
        <v>882.4075973315654</v>
      </c>
      <c r="D322" s="151">
        <f>IF(A322&lt;=Rate_calculator!$B$22, Rate_calculator!$B$7*(1-K322), Rate_calculator!$B$7*K322*(Rate_calculator!$B$91-1))</f>
        <v>7186.4972915056151</v>
      </c>
      <c r="E322" s="151">
        <f>IF(A322&lt;=Rate_calculator!$B$22, Rate_calculator!$B$8*(1-L322), (Rate_calculator!$B$8*L322*(Rate_calculator!$B$92-1)))</f>
        <v>0</v>
      </c>
      <c r="F322" s="151">
        <f>B322+C322+D322+E322+Rate_calculator!$B$26</f>
        <v>8125.3307955988839</v>
      </c>
      <c r="G322" s="1">
        <f>Rate_calculator!$B$26</f>
        <v>50</v>
      </c>
      <c r="H322" s="159"/>
      <c r="I322" s="159">
        <f>EXP(-Rate_calculator!$B$17*A322)</f>
        <v>1.0290014207268867E-5</v>
      </c>
      <c r="J322" s="159">
        <f>EXP(-Rate_calculator!$B$18*A322)</f>
        <v>1.7400286572778333E-3</v>
      </c>
      <c r="K322" s="159">
        <f>EXP(-Rate_calculator!$B$19*A322)</f>
        <v>0.99496142274225774</v>
      </c>
      <c r="L322" s="159">
        <f>EXP(-Rate_calculator!$B$20*A322)</f>
        <v>2.10171966163347E-2</v>
      </c>
      <c r="M322" s="159">
        <f t="shared" si="1"/>
        <v>1.7297386430705644E-3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">
      <c r="A323" s="160">
        <f>A322+(Rate_calculator!$B$22+Rate_calculator!$B$23)/Rate_calculator!$B$24</f>
        <v>14.036010000000033</v>
      </c>
      <c r="B323" s="151">
        <f>IF(A323&lt;=Rate_calculator!$B$22, Rate_calculator!$B$5*(1-I323), Rate_calculator!$B$5*I323*(Rate_calculator!$B$89-1))</f>
        <v>6.1979804848256519</v>
      </c>
      <c r="C323" s="151">
        <f>IF(A323&lt;=Rate_calculator!$B$22, (Rate_calculator!$B$5+Rate_calculator!$B$6)*(1-J323)+Rate_calculator!$B$5*Rate_calculator!$B$18/Rate_calculator!$B$93*M323, (Rate_calculator!$B$5*Rate_calculator!$B$18*I323*(Rate_calculator!$B$89-1)/Rate_calculator!$B$93)+(Rate_calculator!$B$5*J323*(Rate_calculator!$B$90+Rate_calculator!$B$18/Rate_calculator!$B$93-Rate_calculator!$B$18*Rate_calculator!$B$90/Rate_calculator!$B$93-1))+(Rate_calculator!$B$6*J323*(Rate_calculator!$B$90-1)))</f>
        <v>865.07633030178442</v>
      </c>
      <c r="D323" s="151">
        <f>IF(A323&lt;=Rate_calculator!$B$22, Rate_calculator!$B$7*(1-K323), Rate_calculator!$B$7*K323*(Rate_calculator!$B$91-1))</f>
        <v>7186.3831376129019</v>
      </c>
      <c r="E323" s="151">
        <f>IF(A323&lt;=Rate_calculator!$B$22, Rate_calculator!$B$8*(1-L323), (Rate_calculator!$B$8*L323*(Rate_calculator!$B$92-1)))</f>
        <v>0</v>
      </c>
      <c r="F323" s="151">
        <f>B323+C323+D323+E323+Rate_calculator!$B$26</f>
        <v>8107.6574483995118</v>
      </c>
      <c r="G323" s="1">
        <f>Rate_calculator!$B$26</f>
        <v>50</v>
      </c>
      <c r="H323" s="159"/>
      <c r="I323" s="159">
        <f>EXP(-Rate_calculator!$B$17*A323)</f>
        <v>9.9250284217207813E-6</v>
      </c>
      <c r="J323" s="159">
        <f>EXP(-Rate_calculator!$B$18*A323)</f>
        <v>1.7056067713832291E-3</v>
      </c>
      <c r="K323" s="159">
        <f>EXP(-Rate_calculator!$B$19*A323)</f>
        <v>0.99494561828079375</v>
      </c>
      <c r="L323" s="159">
        <f>EXP(-Rate_calculator!$B$20*A323)</f>
        <v>2.0763466848375319E-2</v>
      </c>
      <c r="M323" s="159">
        <f t="shared" si="1"/>
        <v>1.6956817429615084E-3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">
      <c r="A324" s="160">
        <f>A323+(Rate_calculator!$B$22+Rate_calculator!$B$23)/Rate_calculator!$B$24</f>
        <v>14.080010000000033</v>
      </c>
      <c r="B324" s="151">
        <f>IF(A324&lt;=Rate_calculator!$B$22, Rate_calculator!$B$5*(1-I324), Rate_calculator!$B$5*I324*(Rate_calculator!$B$89-1))</f>
        <v>5.9781387304315921</v>
      </c>
      <c r="C324" s="151">
        <f>IF(A324&lt;=Rate_calculator!$B$22, (Rate_calculator!$B$5+Rate_calculator!$B$6)*(1-J324)+Rate_calculator!$B$5*Rate_calculator!$B$18/Rate_calculator!$B$93*M324, (Rate_calculator!$B$5*Rate_calculator!$B$18*I324*(Rate_calculator!$B$89-1)/Rate_calculator!$B$93)+(Rate_calculator!$B$5*J324*(Rate_calculator!$B$90+Rate_calculator!$B$18/Rate_calculator!$B$93-Rate_calculator!$B$18*Rate_calculator!$B$90/Rate_calculator!$B$93-1))+(Rate_calculator!$B$6*J324*(Rate_calculator!$B$90-1)))</f>
        <v>848.08348855277745</v>
      </c>
      <c r="D324" s="151">
        <f>IF(A324&lt;=Rate_calculator!$B$22, Rate_calculator!$B$7*(1-K324), Rate_calculator!$B$7*K324*(Rate_calculator!$B$91-1))</f>
        <v>7186.2689855334665</v>
      </c>
      <c r="E324" s="151">
        <f>IF(A324&lt;=Rate_calculator!$B$22, Rate_calculator!$B$8*(1-L324), (Rate_calculator!$B$8*L324*(Rate_calculator!$B$92-1)))</f>
        <v>0</v>
      </c>
      <c r="F324" s="151">
        <f>B324+C324+D324+E324+Rate_calculator!$B$26</f>
        <v>8090.330612816676</v>
      </c>
      <c r="G324" s="1">
        <f>Rate_calculator!$B$26</f>
        <v>50</v>
      </c>
      <c r="H324" s="159"/>
      <c r="I324" s="159">
        <f>EXP(-Rate_calculator!$B$17*A324)</f>
        <v>9.5729886458641166E-6</v>
      </c>
      <c r="J324" s="159">
        <f>EXP(-Rate_calculator!$B$18*A324)</f>
        <v>1.6718658318762535E-3</v>
      </c>
      <c r="K324" s="159">
        <f>EXP(-Rate_calculator!$B$19*A324)</f>
        <v>0.99492981407037573</v>
      </c>
      <c r="L324" s="159">
        <f>EXP(-Rate_calculator!$B$20*A324)</f>
        <v>2.0512800228956827E-2</v>
      </c>
      <c r="M324" s="159">
        <f t="shared" si="1"/>
        <v>1.6622928432303893E-3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">
      <c r="A325" s="160">
        <f>A324+(Rate_calculator!$B$22+Rate_calculator!$B$23)/Rate_calculator!$B$24</f>
        <v>14.124010000000034</v>
      </c>
      <c r="B325" s="151">
        <f>IF(A325&lt;=Rate_calculator!$B$22, Rate_calculator!$B$5*(1-I325), Rate_calculator!$B$5*I325*(Rate_calculator!$B$89-1))</f>
        <v>5.7660947413085548</v>
      </c>
      <c r="C325" s="151">
        <f>IF(A325&lt;=Rate_calculator!$B$22, (Rate_calculator!$B$5+Rate_calculator!$B$6)*(1-J325)+Rate_calculator!$B$5*Rate_calculator!$B$18/Rate_calculator!$B$93*M325, (Rate_calculator!$B$5*Rate_calculator!$B$18*I325*(Rate_calculator!$B$89-1)/Rate_calculator!$B$93)+(Rate_calculator!$B$5*J325*(Rate_calculator!$B$90+Rate_calculator!$B$18/Rate_calculator!$B$93-Rate_calculator!$B$18*Rate_calculator!$B$90/Rate_calculator!$B$93-1))+(Rate_calculator!$B$6*J325*(Rate_calculator!$B$90-1)))</f>
        <v>831.4225342994655</v>
      </c>
      <c r="D325" s="151">
        <f>IF(A325&lt;=Rate_calculator!$B$22, Rate_calculator!$B$7*(1-K325), Rate_calculator!$B$7*K325*(Rate_calculator!$B$91-1))</f>
        <v>7186.1548352672808</v>
      </c>
      <c r="E325" s="151">
        <f>IF(A325&lt;=Rate_calculator!$B$22, Rate_calculator!$B$8*(1-L325), (Rate_calculator!$B$8*L325*(Rate_calculator!$B$92-1)))</f>
        <v>0</v>
      </c>
      <c r="F325" s="151">
        <f>B325+C325+D325+E325+Rate_calculator!$B$26</f>
        <v>8073.3434643080545</v>
      </c>
      <c r="G325" s="1">
        <f>Rate_calculator!$B$26</f>
        <v>50</v>
      </c>
      <c r="H325" s="159"/>
      <c r="I325" s="159">
        <f>EXP(-Rate_calculator!$B$17*A325)</f>
        <v>9.2334356860163592E-6</v>
      </c>
      <c r="J325" s="159">
        <f>EXP(-Rate_calculator!$B$18*A325)</f>
        <v>1.6387923680253973E-3</v>
      </c>
      <c r="K325" s="159">
        <f>EXP(-Rate_calculator!$B$19*A325)</f>
        <v>0.99491401011099967</v>
      </c>
      <c r="L325" s="159">
        <f>EXP(-Rate_calculator!$B$20*A325)</f>
        <v>2.0265159778267747E-2</v>
      </c>
      <c r="M325" s="159">
        <f t="shared" si="1"/>
        <v>1.629558932339381E-3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">
      <c r="A326" s="160">
        <f>A325+(Rate_calculator!$B$22+Rate_calculator!$B$23)/Rate_calculator!$B$24</f>
        <v>14.168010000000034</v>
      </c>
      <c r="B326" s="151">
        <f>IF(A326&lt;=Rate_calculator!$B$22, Rate_calculator!$B$5*(1-I326), Rate_calculator!$B$5*I326*(Rate_calculator!$B$89-1))</f>
        <v>5.561571931494119</v>
      </c>
      <c r="C326" s="151">
        <f>IF(A326&lt;=Rate_calculator!$B$22, (Rate_calculator!$B$5+Rate_calculator!$B$6)*(1-J326)+Rate_calculator!$B$5*Rate_calculator!$B$18/Rate_calculator!$B$93*M326, (Rate_calculator!$B$5*Rate_calculator!$B$18*I326*(Rate_calculator!$B$89-1)/Rate_calculator!$B$93)+(Rate_calculator!$B$5*J326*(Rate_calculator!$B$90+Rate_calculator!$B$18/Rate_calculator!$B$93-Rate_calculator!$B$18*Rate_calculator!$B$90/Rate_calculator!$B$93-1))+(Rate_calculator!$B$6*J326*(Rate_calculator!$B$90-1)))</f>
        <v>815.08705351844742</v>
      </c>
      <c r="D326" s="151">
        <f>IF(A326&lt;=Rate_calculator!$B$22, Rate_calculator!$B$7*(1-K326), Rate_calculator!$B$7*K326*(Rate_calculator!$B$91-1))</f>
        <v>7186.0406868143145</v>
      </c>
      <c r="E326" s="151">
        <f>IF(A326&lt;=Rate_calculator!$B$22, Rate_calculator!$B$8*(1-L326), (Rate_calculator!$B$8*L326*(Rate_calculator!$B$92-1)))</f>
        <v>0</v>
      </c>
      <c r="F326" s="151">
        <f>B326+C326+D326+E326+Rate_calculator!$B$26</f>
        <v>8056.6893122642559</v>
      </c>
      <c r="G326" s="1">
        <f>Rate_calculator!$B$26</f>
        <v>50</v>
      </c>
      <c r="H326" s="159"/>
      <c r="I326" s="159">
        <f>EXP(-Rate_calculator!$B$17*A326)</f>
        <v>8.9059266360494864E-6</v>
      </c>
      <c r="J326" s="159">
        <f>EXP(-Rate_calculator!$B$18*A326)</f>
        <v>1.606373175582115E-3</v>
      </c>
      <c r="K326" s="159">
        <f>EXP(-Rate_calculator!$B$19*A326)</f>
        <v>0.99489820640266158</v>
      </c>
      <c r="L326" s="159">
        <f>EXP(-Rate_calculator!$B$20*A326)</f>
        <v>2.0020508962934787E-2</v>
      </c>
      <c r="M326" s="159">
        <f t="shared" si="1"/>
        <v>1.5974672489460656E-3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">
      <c r="A327" s="160">
        <f>A326+(Rate_calculator!$B$22+Rate_calculator!$B$23)/Rate_calculator!$B$24</f>
        <v>14.212010000000035</v>
      </c>
      <c r="B327" s="151">
        <f>IF(A327&lt;=Rate_calculator!$B$22, Rate_calculator!$B$5*(1-I327), Rate_calculator!$B$5*I327*(Rate_calculator!$B$89-1))</f>
        <v>5.3643035255025469</v>
      </c>
      <c r="C327" s="151">
        <f>IF(A327&lt;=Rate_calculator!$B$22, (Rate_calculator!$B$5+Rate_calculator!$B$6)*(1-J327)+Rate_calculator!$B$5*Rate_calculator!$B$18/Rate_calculator!$B$93*M327, (Rate_calculator!$B$5*Rate_calculator!$B$18*I327*(Rate_calculator!$B$89-1)/Rate_calculator!$B$93)+(Rate_calculator!$B$5*J327*(Rate_calculator!$B$90+Rate_calculator!$B$18/Rate_calculator!$B$93-Rate_calculator!$B$18*Rate_calculator!$B$90/Rate_calculator!$B$93-1))+(Rate_calculator!$B$6*J327*(Rate_calculator!$B$90-1)))</f>
        <v>799.07075369730467</v>
      </c>
      <c r="D327" s="151">
        <f>IF(A327&lt;=Rate_calculator!$B$22, Rate_calculator!$B$7*(1-K327), Rate_calculator!$B$7*K327*(Rate_calculator!$B$91-1))</f>
        <v>7185.9265401745379</v>
      </c>
      <c r="E327" s="151">
        <f>IF(A327&lt;=Rate_calculator!$B$22, Rate_calculator!$B$8*(1-L327), (Rate_calculator!$B$8*L327*(Rate_calculator!$B$92-1)))</f>
        <v>0</v>
      </c>
      <c r="F327" s="151">
        <f>B327+C327+D327+E327+Rate_calculator!$B$26</f>
        <v>8040.3615973973447</v>
      </c>
      <c r="G327" s="1">
        <f>Rate_calculator!$B$26</f>
        <v>50</v>
      </c>
      <c r="H327" s="159"/>
      <c r="I327" s="159">
        <f>EXP(-Rate_calculator!$B$17*A327)</f>
        <v>8.5900342996719562E-6</v>
      </c>
      <c r="J327" s="159">
        <f>EXP(-Rate_calculator!$B$18*A327)</f>
        <v>1.5745953115091488E-3</v>
      </c>
      <c r="K327" s="159">
        <f>EXP(-Rate_calculator!$B$19*A327)</f>
        <v>0.99488240294535746</v>
      </c>
      <c r="L327" s="159">
        <f>EXP(-Rate_calculator!$B$20*A327)</f>
        <v>1.9778811690633211E-2</v>
      </c>
      <c r="M327" s="159">
        <f t="shared" si="1"/>
        <v>1.5660052772094768E-3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">
      <c r="A328" s="160">
        <f>A327+(Rate_calculator!$B$22+Rate_calculator!$B$23)/Rate_calculator!$B$24</f>
        <v>14.256010000000035</v>
      </c>
      <c r="B328" s="151">
        <f>IF(A328&lt;=Rate_calculator!$B$22, Rate_calculator!$B$5*(1-I328), Rate_calculator!$B$5*I328*(Rate_calculator!$B$89-1))</f>
        <v>5.174032210348205</v>
      </c>
      <c r="C328" s="151">
        <f>IF(A328&lt;=Rate_calculator!$B$22, (Rate_calculator!$B$5+Rate_calculator!$B$6)*(1-J328)+Rate_calculator!$B$5*Rate_calculator!$B$18/Rate_calculator!$B$93*M328, (Rate_calculator!$B$5*Rate_calculator!$B$18*I328*(Rate_calculator!$B$89-1)/Rate_calculator!$B$93)+(Rate_calculator!$B$5*J328*(Rate_calculator!$B$90+Rate_calculator!$B$18/Rate_calculator!$B$93-Rate_calculator!$B$18*Rate_calculator!$B$90/Rate_calculator!$B$93-1))+(Rate_calculator!$B$6*J328*(Rate_calculator!$B$90-1)))</f>
        <v>783.36746162143288</v>
      </c>
      <c r="D328" s="151">
        <f>IF(A328&lt;=Rate_calculator!$B$22, Rate_calculator!$B$7*(1-K328), Rate_calculator!$B$7*K328*(Rate_calculator!$B$91-1))</f>
        <v>7185.8123953479244</v>
      </c>
      <c r="E328" s="151">
        <f>IF(A328&lt;=Rate_calculator!$B$22, Rate_calculator!$B$8*(1-L328), (Rate_calculator!$B$8*L328*(Rate_calculator!$B$92-1)))</f>
        <v>0</v>
      </c>
      <c r="F328" s="151">
        <f>B328+C328+D328+E328+Rate_calculator!$B$26</f>
        <v>8024.3538891797052</v>
      </c>
      <c r="G328" s="1">
        <f>Rate_calculator!$B$26</f>
        <v>50</v>
      </c>
      <c r="H328" s="159"/>
      <c r="I328" s="159">
        <f>EXP(-Rate_calculator!$B$17*A328)</f>
        <v>8.2853466332024538E-6</v>
      </c>
      <c r="J328" s="159">
        <f>EXP(-Rate_calculator!$B$18*A328)</f>
        <v>1.543446088813163E-3</v>
      </c>
      <c r="K328" s="159">
        <f>EXP(-Rate_calculator!$B$19*A328)</f>
        <v>0.9948665997390832</v>
      </c>
      <c r="L328" s="159">
        <f>EXP(-Rate_calculator!$B$20*A328)</f>
        <v>1.9540032304762298E-2</v>
      </c>
      <c r="M328" s="159">
        <f t="shared" si="1"/>
        <v>1.5351607421799605E-3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">
      <c r="A329" s="160">
        <f>A328+(Rate_calculator!$B$22+Rate_calculator!$B$23)/Rate_calculator!$B$24</f>
        <v>14.300010000000036</v>
      </c>
      <c r="B329" s="151">
        <f>IF(A329&lt;=Rate_calculator!$B$22, Rate_calculator!$B$5*(1-I329), Rate_calculator!$B$5*I329*(Rate_calculator!$B$89-1))</f>
        <v>4.990509799911595</v>
      </c>
      <c r="C329" s="151">
        <f>IF(A329&lt;=Rate_calculator!$B$22, (Rate_calculator!$B$5+Rate_calculator!$B$6)*(1-J329)+Rate_calculator!$B$5*Rate_calculator!$B$18/Rate_calculator!$B$93*M329, (Rate_calculator!$B$5*Rate_calculator!$B$18*I329*(Rate_calculator!$B$89-1)/Rate_calculator!$B$93)+(Rate_calculator!$B$5*J329*(Rate_calculator!$B$90+Rate_calculator!$B$18/Rate_calculator!$B$93-Rate_calculator!$B$18*Rate_calculator!$B$90/Rate_calculator!$B$93-1))+(Rate_calculator!$B$6*J329*(Rate_calculator!$B$90-1)))</f>
        <v>767.97112119788301</v>
      </c>
      <c r="D329" s="151">
        <f>IF(A329&lt;=Rate_calculator!$B$22, Rate_calculator!$B$7*(1-K329), Rate_calculator!$B$7*K329*(Rate_calculator!$B$91-1))</f>
        <v>7185.6982523344423</v>
      </c>
      <c r="E329" s="151">
        <f>IF(A329&lt;=Rate_calculator!$B$22, Rate_calculator!$B$8*(1-L329), (Rate_calculator!$B$8*L329*(Rate_calculator!$B$92-1)))</f>
        <v>0</v>
      </c>
      <c r="F329" s="151">
        <f>B329+C329+D329+E329+Rate_calculator!$B$26</f>
        <v>8008.6598833322369</v>
      </c>
      <c r="G329" s="1">
        <f>Rate_calculator!$B$26</f>
        <v>50</v>
      </c>
      <c r="H329" s="159"/>
      <c r="I329" s="159">
        <f>EXP(-Rate_calculator!$B$17*A329)</f>
        <v>7.9914662081082634E-6</v>
      </c>
      <c r="J329" s="159">
        <f>EXP(-Rate_calculator!$B$18*A329)</f>
        <v>1.5129130714795771E-3</v>
      </c>
      <c r="K329" s="159">
        <f>EXP(-Rate_calculator!$B$19*A329)</f>
        <v>0.99485079678383492</v>
      </c>
      <c r="L329" s="159">
        <f>EXP(-Rate_calculator!$B$20*A329)</f>
        <v>1.9304135579185078E-2</v>
      </c>
      <c r="M329" s="159">
        <f t="shared" si="1"/>
        <v>1.5049216052714688E-3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">
      <c r="A330" s="160">
        <f>A329+(Rate_calculator!$B$22+Rate_calculator!$B$23)/Rate_calculator!$B$24</f>
        <v>14.344010000000036</v>
      </c>
      <c r="B330" s="151">
        <f>IF(A330&lt;=Rate_calculator!$B$22, Rate_calculator!$B$5*(1-I330), Rate_calculator!$B$5*I330*(Rate_calculator!$B$89-1))</f>
        <v>4.8134969112102866</v>
      </c>
      <c r="C330" s="151">
        <f>IF(A330&lt;=Rate_calculator!$B$22, (Rate_calculator!$B$5+Rate_calculator!$B$6)*(1-J330)+Rate_calculator!$B$5*Rate_calculator!$B$18/Rate_calculator!$B$93*M330, (Rate_calculator!$B$5*Rate_calculator!$B$18*I330*(Rate_calculator!$B$89-1)/Rate_calculator!$B$93)+(Rate_calculator!$B$5*J330*(Rate_calculator!$B$90+Rate_calculator!$B$18/Rate_calculator!$B$93-Rate_calculator!$B$18*Rate_calculator!$B$90/Rate_calculator!$B$93-1))+(Rate_calculator!$B$6*J330*(Rate_calculator!$B$90-1)))</f>
        <v>752.87579131574068</v>
      </c>
      <c r="D330" s="151">
        <f>IF(A330&lt;=Rate_calculator!$B$22, Rate_calculator!$B$7*(1-K330), Rate_calculator!$B$7*K330*(Rate_calculator!$B$91-1))</f>
        <v>7185.5841111340651</v>
      </c>
      <c r="E330" s="151">
        <f>IF(A330&lt;=Rate_calculator!$B$22, Rate_calculator!$B$8*(1-L330), (Rate_calculator!$B$8*L330*(Rate_calculator!$B$92-1)))</f>
        <v>0</v>
      </c>
      <c r="F330" s="151">
        <f>B330+C330+D330+E330+Rate_calculator!$B$26</f>
        <v>7993.2733993610163</v>
      </c>
      <c r="G330" s="1">
        <f>Rate_calculator!$B$26</f>
        <v>50</v>
      </c>
      <c r="H330" s="159"/>
      <c r="I330" s="159">
        <f>EXP(-Rate_calculator!$B$17*A330)</f>
        <v>7.7080096926073444E-6</v>
      </c>
      <c r="J330" s="159">
        <f>EXP(-Rate_calculator!$B$18*A330)</f>
        <v>1.4829840695076227E-3</v>
      </c>
      <c r="K330" s="159">
        <f>EXP(-Rate_calculator!$B$19*A330)</f>
        <v>0.99483499407960874</v>
      </c>
      <c r="L330" s="159">
        <f>EXP(-Rate_calculator!$B$20*A330)</f>
        <v>1.9071086713031538E-2</v>
      </c>
      <c r="M330" s="159">
        <f t="shared" si="1"/>
        <v>1.4752760598150153E-3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">
      <c r="A331" s="160">
        <f>A330+(Rate_calculator!$B$22+Rate_calculator!$B$23)/Rate_calculator!$B$24</f>
        <v>14.388010000000037</v>
      </c>
      <c r="B331" s="151">
        <f>IF(A331&lt;=Rate_calculator!$B$22, Rate_calculator!$B$5*(1-I331), Rate_calculator!$B$5*I331*(Rate_calculator!$B$89-1))</f>
        <v>4.6427626521525758</v>
      </c>
      <c r="C331" s="151">
        <f>IF(A331&lt;=Rate_calculator!$B$22, (Rate_calculator!$B$5+Rate_calculator!$B$6)*(1-J331)+Rate_calculator!$B$5*Rate_calculator!$B$18/Rate_calculator!$B$93*M331, (Rate_calculator!$B$5*Rate_calculator!$B$18*I331*(Rate_calculator!$B$89-1)/Rate_calculator!$B$93)+(Rate_calculator!$B$5*J331*(Rate_calculator!$B$90+Rate_calculator!$B$18/Rate_calculator!$B$93-Rate_calculator!$B$18*Rate_calculator!$B$90/Rate_calculator!$B$93-1))+(Rate_calculator!$B$6*J331*(Rate_calculator!$B$90-1)))</f>
        <v>738.07564374253832</v>
      </c>
      <c r="D331" s="151">
        <f>IF(A331&lt;=Rate_calculator!$B$22, Rate_calculator!$B$7*(1-K331), Rate_calculator!$B$7*K331*(Rate_calculator!$B$91-1))</f>
        <v>7185.4699717467647</v>
      </c>
      <c r="E331" s="151">
        <f>IF(A331&lt;=Rate_calculator!$B$22, Rate_calculator!$B$8*(1-L331), (Rate_calculator!$B$8*L331*(Rate_calculator!$B$92-1)))</f>
        <v>0</v>
      </c>
      <c r="F331" s="151">
        <f>B331+C331+D331+E331+Rate_calculator!$B$26</f>
        <v>7978.1883781414554</v>
      </c>
      <c r="G331" s="1">
        <f>Rate_calculator!$B$26</f>
        <v>50</v>
      </c>
      <c r="H331" s="159"/>
      <c r="I331" s="159">
        <f>EXP(-Rate_calculator!$B$17*A331)</f>
        <v>7.4346073516580743E-6</v>
      </c>
      <c r="J331" s="159">
        <f>EXP(-Rate_calculator!$B$18*A331)</f>
        <v>1.4536471340436028E-3</v>
      </c>
      <c r="K331" s="159">
        <f>EXP(-Rate_calculator!$B$19*A331)</f>
        <v>0.99481919162640053</v>
      </c>
      <c r="L331" s="159">
        <f>EXP(-Rate_calculator!$B$20*A331)</f>
        <v>1.8840851325564605E-2</v>
      </c>
      <c r="M331" s="159">
        <f t="shared" si="1"/>
        <v>1.4462125266919447E-3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">
      <c r="A332" s="160">
        <f>A331+(Rate_calculator!$B$22+Rate_calculator!$B$23)/Rate_calculator!$B$24</f>
        <v>14.432010000000037</v>
      </c>
      <c r="B332" s="151">
        <f>IF(A332&lt;=Rate_calculator!$B$22, Rate_calculator!$B$5*(1-I332), Rate_calculator!$B$5*I332*(Rate_calculator!$B$89-1))</f>
        <v>4.4780843203663938</v>
      </c>
      <c r="C332" s="151">
        <f>IF(A332&lt;=Rate_calculator!$B$22, (Rate_calculator!$B$5+Rate_calculator!$B$6)*(1-J332)+Rate_calculator!$B$5*Rate_calculator!$B$18/Rate_calculator!$B$93*M332, (Rate_calculator!$B$5*Rate_calculator!$B$18*I332*(Rate_calculator!$B$89-1)/Rate_calculator!$B$93)+(Rate_calculator!$B$5*J332*(Rate_calculator!$B$90+Rate_calculator!$B$18/Rate_calculator!$B$93-Rate_calculator!$B$18*Rate_calculator!$B$90/Rate_calculator!$B$93-1))+(Rate_calculator!$B$6*J332*(Rate_calculator!$B$90-1)))</f>
        <v>723.56496105621181</v>
      </c>
      <c r="D332" s="151">
        <f>IF(A332&lt;=Rate_calculator!$B$22, Rate_calculator!$B$7*(1-K332), Rate_calculator!$B$7*K332*(Rate_calculator!$B$91-1))</f>
        <v>7185.3558341725102</v>
      </c>
      <c r="E332" s="151">
        <f>IF(A332&lt;=Rate_calculator!$B$22, Rate_calculator!$B$8*(1-L332), (Rate_calculator!$B$8*L332*(Rate_calculator!$B$92-1)))</f>
        <v>0</v>
      </c>
      <c r="F332" s="151">
        <f>B332+C332+D332+E332+Rate_calculator!$B$26</f>
        <v>7963.3988795490886</v>
      </c>
      <c r="G332" s="1">
        <f>Rate_calculator!$B$26</f>
        <v>50</v>
      </c>
      <c r="H332" s="159"/>
      <c r="I332" s="159">
        <f>EXP(-Rate_calculator!$B$17*A332)</f>
        <v>7.1709025646841627E-6</v>
      </c>
      <c r="J332" s="159">
        <f>EXP(-Rate_calculator!$B$18*A332)</f>
        <v>1.4248905526104282E-3</v>
      </c>
      <c r="K332" s="159">
        <f>EXP(-Rate_calculator!$B$19*A332)</f>
        <v>0.99480338942420632</v>
      </c>
      <c r="L332" s="159">
        <f>EXP(-Rate_calculator!$B$20*A332)</f>
        <v>1.86133954511081E-2</v>
      </c>
      <c r="M332" s="159">
        <f t="shared" si="1"/>
        <v>1.417719650045744E-3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">
      <c r="A333" s="160">
        <f>A332+(Rate_calculator!$B$22+Rate_calculator!$B$23)/Rate_calculator!$B$24</f>
        <v>14.476010000000038</v>
      </c>
      <c r="B333" s="151">
        <f>IF(A333&lt;=Rate_calculator!$B$22, Rate_calculator!$B$5*(1-I333), Rate_calculator!$B$5*I333*(Rate_calculator!$B$89-1))</f>
        <v>4.3192471127107499</v>
      </c>
      <c r="C333" s="151">
        <f>IF(A333&lt;=Rate_calculator!$B$22, (Rate_calculator!$B$5+Rate_calculator!$B$6)*(1-J333)+Rate_calculator!$B$5*Rate_calculator!$B$18/Rate_calculator!$B$93*M333, (Rate_calculator!$B$5*Rate_calculator!$B$18*I333*(Rate_calculator!$B$89-1)/Rate_calculator!$B$93)+(Rate_calculator!$B$5*J333*(Rate_calculator!$B$90+Rate_calculator!$B$18/Rate_calculator!$B$93-Rate_calculator!$B$18*Rate_calculator!$B$90/Rate_calculator!$B$93-1))+(Rate_calculator!$B$6*J333*(Rate_calculator!$B$90-1)))</f>
        <v>709.33813461212594</v>
      </c>
      <c r="D333" s="151">
        <f>IF(A333&lt;=Rate_calculator!$B$22, Rate_calculator!$B$7*(1-K333), Rate_calculator!$B$7*K333*(Rate_calculator!$B$91-1))</f>
        <v>7185.2416984112733</v>
      </c>
      <c r="E333" s="151">
        <f>IF(A333&lt;=Rate_calculator!$B$22, Rate_calculator!$B$8*(1-L333), (Rate_calculator!$B$8*L333*(Rate_calculator!$B$92-1)))</f>
        <v>0</v>
      </c>
      <c r="F333" s="151">
        <f>B333+C333+D333+E333+Rate_calculator!$B$26</f>
        <v>7948.8990801361097</v>
      </c>
      <c r="G333" s="1">
        <f>Rate_calculator!$B$26</f>
        <v>50</v>
      </c>
      <c r="H333" s="159"/>
      <c r="I333" s="159">
        <f>EXP(-Rate_calculator!$B$17*A333)</f>
        <v>6.9165513604058259E-6</v>
      </c>
      <c r="J333" s="159">
        <f>EXP(-Rate_calculator!$B$18*A333)</f>
        <v>1.396702844431538E-3</v>
      </c>
      <c r="K333" s="159">
        <f>EXP(-Rate_calculator!$B$19*A333)</f>
        <v>0.99478758747302209</v>
      </c>
      <c r="L333" s="159">
        <f>EXP(-Rate_calculator!$B$20*A333)</f>
        <v>1.8388685534035949E-2</v>
      </c>
      <c r="M333" s="159">
        <f t="shared" si="1"/>
        <v>1.3897862930711323E-3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">
      <c r="A334" s="160">
        <f>A333+(Rate_calculator!$B$22+Rate_calculator!$B$23)/Rate_calculator!$B$24</f>
        <v>14.520010000000038</v>
      </c>
      <c r="B334" s="151">
        <f>IF(A334&lt;=Rate_calculator!$B$22, Rate_calculator!$B$5*(1-I334), Rate_calculator!$B$5*I334*(Rate_calculator!$B$89-1))</f>
        <v>4.1660438450908259</v>
      </c>
      <c r="C334" s="151">
        <f>IF(A334&lt;=Rate_calculator!$B$22, (Rate_calculator!$B$5+Rate_calculator!$B$6)*(1-J334)+Rate_calculator!$B$5*Rate_calculator!$B$18/Rate_calculator!$B$93*M334, (Rate_calculator!$B$5*Rate_calculator!$B$18*I334*(Rate_calculator!$B$89-1)/Rate_calculator!$B$93)+(Rate_calculator!$B$5*J334*(Rate_calculator!$B$90+Rate_calculator!$B$18/Rate_calculator!$B$93-Rate_calculator!$B$18*Rate_calculator!$B$90/Rate_calculator!$B$93-1))+(Rate_calculator!$B$6*J334*(Rate_calculator!$B$90-1)))</f>
        <v>695.38966254466175</v>
      </c>
      <c r="D334" s="151">
        <f>IF(A334&lt;=Rate_calculator!$B$22, Rate_calculator!$B$7*(1-K334), Rate_calculator!$B$7*K334*(Rate_calculator!$B$91-1))</f>
        <v>7185.1275644630268</v>
      </c>
      <c r="E334" s="151">
        <f>IF(A334&lt;=Rate_calculator!$B$22, Rate_calculator!$B$8*(1-L334), (Rate_calculator!$B$8*L334*(Rate_calculator!$B$92-1)))</f>
        <v>0</v>
      </c>
      <c r="F334" s="151">
        <f>B334+C334+D334+E334+Rate_calculator!$B$26</f>
        <v>7934.6832708527791</v>
      </c>
      <c r="G334" s="1">
        <f>Rate_calculator!$B$26</f>
        <v>50</v>
      </c>
      <c r="H334" s="159"/>
      <c r="I334" s="159">
        <f>EXP(-Rate_calculator!$B$17*A334)</f>
        <v>6.6712219681705711E-6</v>
      </c>
      <c r="J334" s="159">
        <f>EXP(-Rate_calculator!$B$18*A334)</f>
        <v>1.3690727558473043E-3</v>
      </c>
      <c r="K334" s="159">
        <f>EXP(-Rate_calculator!$B$19*A334)</f>
        <v>0.99477178577284397</v>
      </c>
      <c r="L334" s="159">
        <f>EXP(-Rate_calculator!$B$20*A334)</f>
        <v>1.8166688423821804E-2</v>
      </c>
      <c r="M334" s="159">
        <f t="shared" si="1"/>
        <v>1.3624015338791337E-3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">
      <c r="A335" s="160">
        <f>A334+(Rate_calculator!$B$22+Rate_calculator!$B$23)/Rate_calculator!$B$24</f>
        <v>14.564010000000039</v>
      </c>
      <c r="B335" s="151">
        <f>IF(A335&lt;=Rate_calculator!$B$22, Rate_calculator!$B$5*(1-I335), Rate_calculator!$B$5*I335*(Rate_calculator!$B$89-1))</f>
        <v>4.0182746822111426</v>
      </c>
      <c r="C335" s="151">
        <f>IF(A335&lt;=Rate_calculator!$B$22, (Rate_calculator!$B$5+Rate_calculator!$B$6)*(1-J335)+Rate_calculator!$B$5*Rate_calculator!$B$18/Rate_calculator!$B$93*M335, (Rate_calculator!$B$5*Rate_calculator!$B$18*I335*(Rate_calculator!$B$89-1)/Rate_calculator!$B$93)+(Rate_calculator!$B$5*J335*(Rate_calculator!$B$90+Rate_calculator!$B$18/Rate_calculator!$B$93-Rate_calculator!$B$18*Rate_calculator!$B$90/Rate_calculator!$B$93-1))+(Rate_calculator!$B$6*J335*(Rate_calculator!$B$90-1)))</f>
        <v>681.7141478029057</v>
      </c>
      <c r="D335" s="151">
        <f>IF(A335&lt;=Rate_calculator!$B$22, Rate_calculator!$B$7*(1-K335), Rate_calculator!$B$7*K335*(Rate_calculator!$B$91-1))</f>
        <v>7185.0134323277398</v>
      </c>
      <c r="E335" s="151">
        <f>IF(A335&lt;=Rate_calculator!$B$22, Rate_calculator!$B$8*(1-L335), (Rate_calculator!$B$8*L335*(Rate_calculator!$B$92-1)))</f>
        <v>0</v>
      </c>
      <c r="F335" s="151">
        <f>B335+C335+D335+E335+Rate_calculator!$B$26</f>
        <v>7920.7458548128561</v>
      </c>
      <c r="G335" s="1">
        <f>Rate_calculator!$B$26</f>
        <v>50</v>
      </c>
      <c r="H335" s="159"/>
      <c r="I335" s="159">
        <f>EXP(-Rate_calculator!$B$17*A335)</f>
        <v>6.4345943851981155E-6</v>
      </c>
      <c r="J335" s="159">
        <f>EXP(-Rate_calculator!$B$18*A335)</f>
        <v>1.3419892558221315E-3</v>
      </c>
      <c r="K335" s="159">
        <f>EXP(-Rate_calculator!$B$19*A335)</f>
        <v>0.99475598432366785</v>
      </c>
      <c r="L335" s="159">
        <f>EXP(-Rate_calculator!$B$20*A335)</f>
        <v>1.7947371370148527E-2</v>
      </c>
      <c r="M335" s="159">
        <f t="shared" si="1"/>
        <v>1.3355546614369333E-3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">
      <c r="A336" s="160">
        <f>A335+(Rate_calculator!$B$22+Rate_calculator!$B$23)/Rate_calculator!$B$24</f>
        <v>14.608010000000039</v>
      </c>
      <c r="B336" s="151">
        <f>IF(A336&lt;=Rate_calculator!$B$22, Rate_calculator!$B$5*(1-I336), Rate_calculator!$B$5*I336*(Rate_calculator!$B$89-1))</f>
        <v>3.8757468769143526</v>
      </c>
      <c r="C336" s="151">
        <f>IF(A336&lt;=Rate_calculator!$B$22, (Rate_calculator!$B$5+Rate_calculator!$B$6)*(1-J336)+Rate_calculator!$B$5*Rate_calculator!$B$18/Rate_calculator!$B$93*M336, (Rate_calculator!$B$5*Rate_calculator!$B$18*I336*(Rate_calculator!$B$89-1)/Rate_calculator!$B$93)+(Rate_calculator!$B$5*J336*(Rate_calculator!$B$90+Rate_calculator!$B$18/Rate_calculator!$B$93-Rate_calculator!$B$18*Rate_calculator!$B$90/Rate_calculator!$B$93-1))+(Rate_calculator!$B$6*J336*(Rate_calculator!$B$90-1)))</f>
        <v>668.30629621993444</v>
      </c>
      <c r="D336" s="151">
        <f>IF(A336&lt;=Rate_calculator!$B$22, Rate_calculator!$B$7*(1-K336), Rate_calculator!$B$7*K336*(Rate_calculator!$B$91-1))</f>
        <v>7184.8993020053831</v>
      </c>
      <c r="E336" s="151">
        <f>IF(A336&lt;=Rate_calculator!$B$22, Rate_calculator!$B$8*(1-L336), (Rate_calculator!$B$8*L336*(Rate_calculator!$B$92-1)))</f>
        <v>0</v>
      </c>
      <c r="F336" s="151">
        <f>B336+C336+D336+E336+Rate_calculator!$B$26</f>
        <v>7907.0813451022323</v>
      </c>
      <c r="G336" s="1">
        <f>Rate_calculator!$B$26</f>
        <v>50</v>
      </c>
      <c r="H336" s="159"/>
      <c r="I336" s="159">
        <f>EXP(-Rate_calculator!$B$17*A336)</f>
        <v>6.2063599591750848E-6</v>
      </c>
      <c r="J336" s="159">
        <f>EXP(-Rate_calculator!$B$18*A336)</f>
        <v>1.3154415315404168E-3</v>
      </c>
      <c r="K336" s="159">
        <f>EXP(-Rate_calculator!$B$19*A336)</f>
        <v>0.99474018312548984</v>
      </c>
      <c r="L336" s="159">
        <f>EXP(-Rate_calculator!$B$20*A336)</f>
        <v>1.7730702018076652E-2</v>
      </c>
      <c r="M336" s="159">
        <f t="shared" si="1"/>
        <v>1.3092351715812418E-3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">
      <c r="A337" s="160">
        <f>A336+(Rate_calculator!$B$22+Rate_calculator!$B$23)/Rate_calculator!$B$24</f>
        <v>14.65201000000004</v>
      </c>
      <c r="B337" s="151">
        <f>IF(A337&lt;=Rate_calculator!$B$22, Rate_calculator!$B$5*(1-I337), Rate_calculator!$B$5*I337*(Rate_calculator!$B$89-1))</f>
        <v>3.7382745187657251</v>
      </c>
      <c r="C337" s="151">
        <f>IF(A337&lt;=Rate_calculator!$B$22, (Rate_calculator!$B$5+Rate_calculator!$B$6)*(1-J337)+Rate_calculator!$B$5*Rate_calculator!$B$18/Rate_calculator!$B$93*M337, (Rate_calculator!$B$5*Rate_calculator!$B$18*I337*(Rate_calculator!$B$89-1)/Rate_calculator!$B$93)+(Rate_calculator!$B$5*J337*(Rate_calculator!$B$90+Rate_calculator!$B$18/Rate_calculator!$B$93-Rate_calculator!$B$18*Rate_calculator!$B$90/Rate_calculator!$B$93-1))+(Rate_calculator!$B$6*J337*(Rate_calculator!$B$90-1)))</f>
        <v>655.1609146152424</v>
      </c>
      <c r="D337" s="151">
        <f>IF(A337&lt;=Rate_calculator!$B$22, Rate_calculator!$B$7*(1-K337), Rate_calculator!$B$7*K337*(Rate_calculator!$B$91-1))</f>
        <v>7184.7851734959304</v>
      </c>
      <c r="E337" s="151">
        <f>IF(A337&lt;=Rate_calculator!$B$22, Rate_calculator!$B$8*(1-L337), (Rate_calculator!$B$8*L337*(Rate_calculator!$B$92-1)))</f>
        <v>0</v>
      </c>
      <c r="F337" s="151">
        <f>B337+C337+D337+E337+Rate_calculator!$B$26</f>
        <v>7893.6843626299387</v>
      </c>
      <c r="G337" s="1">
        <f>Rate_calculator!$B$26</f>
        <v>50</v>
      </c>
      <c r="H337" s="159"/>
      <c r="I337" s="159">
        <f>EXP(-Rate_calculator!$B$17*A337)</f>
        <v>5.9862209856551509E-6</v>
      </c>
      <c r="J337" s="159">
        <f>EXP(-Rate_calculator!$B$18*A337)</f>
        <v>1.2894189840896503E-3</v>
      </c>
      <c r="K337" s="159">
        <f>EXP(-Rate_calculator!$B$19*A337)</f>
        <v>0.99472438217830583</v>
      </c>
      <c r="L337" s="159">
        <f>EXP(-Rate_calculator!$B$20*A337)</f>
        <v>1.75166484032712E-2</v>
      </c>
      <c r="M337" s="159">
        <f t="shared" si="1"/>
        <v>1.2834327631039953E-3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">
      <c r="A338" s="160">
        <f>A337+(Rate_calculator!$B$22+Rate_calculator!$B$23)/Rate_calculator!$B$24</f>
        <v>14.69601000000004</v>
      </c>
      <c r="B338" s="151">
        <f>IF(A338&lt;=Rate_calculator!$B$22, Rate_calculator!$B$5*(1-I338), Rate_calculator!$B$5*I338*(Rate_calculator!$B$89-1))</f>
        <v>3.6056782915552512</v>
      </c>
      <c r="C338" s="151">
        <f>IF(A338&lt;=Rate_calculator!$B$22, (Rate_calculator!$B$5+Rate_calculator!$B$6)*(1-J338)+Rate_calculator!$B$5*Rate_calculator!$B$18/Rate_calculator!$B$93*M338, (Rate_calculator!$B$5*Rate_calculator!$B$18*I338*(Rate_calculator!$B$89-1)/Rate_calculator!$B$93)+(Rate_calculator!$B$5*J338*(Rate_calculator!$B$90+Rate_calculator!$B$18/Rate_calculator!$B$93-Rate_calculator!$B$18*Rate_calculator!$B$90/Rate_calculator!$B$93-1))+(Rate_calculator!$B$6*J338*(Rate_calculator!$B$90-1)))</f>
        <v>642.27290892981102</v>
      </c>
      <c r="D338" s="151">
        <f>IF(A338&lt;=Rate_calculator!$B$22, Rate_calculator!$B$7*(1-K338), Rate_calculator!$B$7*K338*(Rate_calculator!$B$91-1))</f>
        <v>7184.6710467993516</v>
      </c>
      <c r="E338" s="151">
        <f>IF(A338&lt;=Rate_calculator!$B$22, Rate_calculator!$B$8*(1-L338), (Rate_calculator!$B$8*L338*(Rate_calculator!$B$92-1)))</f>
        <v>0</v>
      </c>
      <c r="F338" s="151">
        <f>B338+C338+D338+E338+Rate_calculator!$B$26</f>
        <v>7880.5496340207183</v>
      </c>
      <c r="G338" s="1">
        <f>Rate_calculator!$B$26</f>
        <v>50</v>
      </c>
      <c r="H338" s="159"/>
      <c r="I338" s="159">
        <f>EXP(-Rate_calculator!$B$17*A338)</f>
        <v>5.7738903197392311E-6</v>
      </c>
      <c r="J338" s="159">
        <f>EXP(-Rate_calculator!$B$18*A338)</f>
        <v>1.2639112242288978E-3</v>
      </c>
      <c r="K338" s="159">
        <f>EXP(-Rate_calculator!$B$19*A338)</f>
        <v>0.99470858148211205</v>
      </c>
      <c r="L338" s="159">
        <f>EXP(-Rate_calculator!$B$20*A338)</f>
        <v>1.7305178947286101E-2</v>
      </c>
      <c r="M338" s="159">
        <f t="shared" si="1"/>
        <v>1.2581373339091585E-3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">
      <c r="A339" s="160">
        <f>A338+(Rate_calculator!$B$22+Rate_calculator!$B$23)/Rate_calculator!$B$24</f>
        <v>14.740010000000041</v>
      </c>
      <c r="B339" s="151">
        <f>IF(A339&lt;=Rate_calculator!$B$22, Rate_calculator!$B$5*(1-I339), Rate_calculator!$B$5*I339*(Rate_calculator!$B$89-1))</f>
        <v>3.4777852394011215</v>
      </c>
      <c r="C339" s="151">
        <f>IF(A339&lt;=Rate_calculator!$B$22, (Rate_calculator!$B$5+Rate_calculator!$B$6)*(1-J339)+Rate_calculator!$B$5*Rate_calculator!$B$18/Rate_calculator!$B$93*M339, (Rate_calculator!$B$5*Rate_calculator!$B$18*I339*(Rate_calculator!$B$89-1)/Rate_calculator!$B$93)+(Rate_calculator!$B$5*J339*(Rate_calculator!$B$90+Rate_calculator!$B$18/Rate_calculator!$B$93-Rate_calculator!$B$18*Rate_calculator!$B$90/Rate_calculator!$B$93-1))+(Rate_calculator!$B$6*J339*(Rate_calculator!$B$90-1)))</f>
        <v>629.63728239337081</v>
      </c>
      <c r="D339" s="151">
        <f>IF(A339&lt;=Rate_calculator!$B$22, Rate_calculator!$B$7*(1-K339), Rate_calculator!$B$7*K339*(Rate_calculator!$B$91-1))</f>
        <v>7184.5569219156177</v>
      </c>
      <c r="E339" s="151">
        <f>IF(A339&lt;=Rate_calculator!$B$22, Rate_calculator!$B$8*(1-L339), (Rate_calculator!$B$8*L339*(Rate_calculator!$B$92-1)))</f>
        <v>0</v>
      </c>
      <c r="F339" s="151">
        <f>B339+C339+D339+E339+Rate_calculator!$B$26</f>
        <v>7867.6719895483893</v>
      </c>
      <c r="G339" s="1">
        <f>Rate_calculator!$B$26</f>
        <v>50</v>
      </c>
      <c r="H339" s="159"/>
      <c r="I339" s="159">
        <f>EXP(-Rate_calculator!$B$17*A339)</f>
        <v>5.5690910015293639E-6</v>
      </c>
      <c r="J339" s="159">
        <f>EXP(-Rate_calculator!$B$18*A339)</f>
        <v>1.2389080682410087E-3</v>
      </c>
      <c r="K339" s="159">
        <f>EXP(-Rate_calculator!$B$19*A339)</f>
        <v>0.99469278103690428</v>
      </c>
      <c r="L339" s="159">
        <f>EXP(-Rate_calculator!$B$20*A339)</f>
        <v>1.7096262452905603E-2</v>
      </c>
      <c r="M339" s="159">
        <f t="shared" si="1"/>
        <v>1.2333389772394793E-3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">
      <c r="A340" s="160">
        <f>A339+(Rate_calculator!$B$22+Rate_calculator!$B$23)/Rate_calculator!$B$24</f>
        <v>14.784010000000041</v>
      </c>
      <c r="B340" s="151">
        <f>IF(A340&lt;=Rate_calculator!$B$22, Rate_calculator!$B$5*(1-I340), Rate_calculator!$B$5*I340*(Rate_calculator!$B$89-1))</f>
        <v>3.3544285411495585</v>
      </c>
      <c r="C340" s="151">
        <f>IF(A340&lt;=Rate_calculator!$B$22, (Rate_calculator!$B$5+Rate_calculator!$B$6)*(1-J340)+Rate_calculator!$B$5*Rate_calculator!$B$18/Rate_calculator!$B$93*M340, (Rate_calculator!$B$5*Rate_calculator!$B$18*I340*(Rate_calculator!$B$89-1)/Rate_calculator!$B$93)+(Rate_calculator!$B$5*J340*(Rate_calculator!$B$90+Rate_calculator!$B$18/Rate_calculator!$B$93-Rate_calculator!$B$18*Rate_calculator!$B$90/Rate_calculator!$B$93-1))+(Rate_calculator!$B$6*J340*(Rate_calculator!$B$90-1)))</f>
        <v>617.24913372336448</v>
      </c>
      <c r="D340" s="151">
        <f>IF(A340&lt;=Rate_calculator!$B$22, Rate_calculator!$B$7*(1-K340), Rate_calculator!$B$7*K340*(Rate_calculator!$B$91-1))</f>
        <v>7184.4427988447005</v>
      </c>
      <c r="E340" s="151">
        <f>IF(A340&lt;=Rate_calculator!$B$22, Rate_calculator!$B$8*(1-L340), (Rate_calculator!$B$8*L340*(Rate_calculator!$B$92-1)))</f>
        <v>0</v>
      </c>
      <c r="F340" s="151">
        <f>B340+C340+D340+E340+Rate_calculator!$B$26</f>
        <v>7855.0463611092146</v>
      </c>
      <c r="G340" s="1">
        <f>Rate_calculator!$B$26</f>
        <v>50</v>
      </c>
      <c r="H340" s="159"/>
      <c r="I340" s="159">
        <f>EXP(-Rate_calculator!$B$17*A340)</f>
        <v>5.3715558948677893E-6</v>
      </c>
      <c r="J340" s="159">
        <f>EXP(-Rate_calculator!$B$18*A340)</f>
        <v>1.2143995338668606E-3</v>
      </c>
      <c r="K340" s="159">
        <f>EXP(-Rate_calculator!$B$19*A340)</f>
        <v>0.99467698084267864</v>
      </c>
      <c r="L340" s="159">
        <f>EXP(-Rate_calculator!$B$20*A340)</f>
        <v>1.6889868099541804E-2</v>
      </c>
      <c r="M340" s="159">
        <f t="shared" si="1"/>
        <v>1.2090279779719928E-3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">
      <c r="A341" s="160">
        <f>A340+(Rate_calculator!$B$22+Rate_calculator!$B$23)/Rate_calculator!$B$24</f>
        <v>14.828010000000042</v>
      </c>
      <c r="B341" s="151">
        <f>IF(A341&lt;=Rate_calculator!$B$22, Rate_calculator!$B$5*(1-I341), Rate_calculator!$B$5*I341*(Rate_calculator!$B$89-1))</f>
        <v>3.2354472927765996</v>
      </c>
      <c r="C341" s="151">
        <f>IF(A341&lt;=Rate_calculator!$B$22, (Rate_calculator!$B$5+Rate_calculator!$B$6)*(1-J341)+Rate_calculator!$B$5*Rate_calculator!$B$18/Rate_calculator!$B$93*M341, (Rate_calculator!$B$5*Rate_calculator!$B$18*I341*(Rate_calculator!$B$89-1)/Rate_calculator!$B$93)+(Rate_calculator!$B$5*J341*(Rate_calculator!$B$90+Rate_calculator!$B$18/Rate_calculator!$B$93-Rate_calculator!$B$18*Rate_calculator!$B$90/Rate_calculator!$B$93-1))+(Rate_calculator!$B$6*J341*(Rate_calculator!$B$90-1)))</f>
        <v>605.10365535516553</v>
      </c>
      <c r="D341" s="151">
        <f>IF(A341&lt;=Rate_calculator!$B$22, Rate_calculator!$B$7*(1-K341), Rate_calculator!$B$7*K341*(Rate_calculator!$B$91-1))</f>
        <v>7184.3286775865708</v>
      </c>
      <c r="E341" s="151">
        <f>IF(A341&lt;=Rate_calculator!$B$22, Rate_calculator!$B$8*(1-L341), (Rate_calculator!$B$8*L341*(Rate_calculator!$B$92-1)))</f>
        <v>0</v>
      </c>
      <c r="F341" s="151">
        <f>B341+C341+D341+E341+Rate_calculator!$B$26</f>
        <v>7842.667780234513</v>
      </c>
      <c r="G341" s="1">
        <f>Rate_calculator!$B$26</f>
        <v>50</v>
      </c>
      <c r="H341" s="159"/>
      <c r="I341" s="159">
        <f>EXP(-Rate_calculator!$B$17*A341)</f>
        <v>5.1810273388898249E-6</v>
      </c>
      <c r="J341" s="159">
        <f>EXP(-Rate_calculator!$B$18*A341)</f>
        <v>1.1903758363200508E-3</v>
      </c>
      <c r="K341" s="159">
        <f>EXP(-Rate_calculator!$B$19*A341)</f>
        <v>0.99466118089943112</v>
      </c>
      <c r="L341" s="159">
        <f>EXP(-Rate_calculator!$B$20*A341)</f>
        <v>1.6685965438687861E-2</v>
      </c>
      <c r="M341" s="159">
        <f t="shared" si="1"/>
        <v>1.185194808981161E-3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">
      <c r="A342" s="160">
        <f>A341+(Rate_calculator!$B$22+Rate_calculator!$B$23)/Rate_calculator!$B$24</f>
        <v>14.872010000000042</v>
      </c>
      <c r="B342" s="151">
        <f>IF(A342&lt;=Rate_calculator!$B$22, Rate_calculator!$B$5*(1-I342), Rate_calculator!$B$5*I342*(Rate_calculator!$B$89-1))</f>
        <v>3.1206862975080694</v>
      </c>
      <c r="C342" s="151">
        <f>IF(A342&lt;=Rate_calculator!$B$22, (Rate_calculator!$B$5+Rate_calculator!$B$6)*(1-J342)+Rate_calculator!$B$5*Rate_calculator!$B$18/Rate_calculator!$B$93*M342, (Rate_calculator!$B$5*Rate_calculator!$B$18*I342*(Rate_calculator!$B$89-1)/Rate_calculator!$B$93)+(Rate_calculator!$B$5*J342*(Rate_calculator!$B$90+Rate_calculator!$B$18/Rate_calculator!$B$93-Rate_calculator!$B$18*Rate_calculator!$B$90/Rate_calculator!$B$93-1))+(Rate_calculator!$B$6*J342*(Rate_calculator!$B$90-1)))</f>
        <v>593.19613170307161</v>
      </c>
      <c r="D342" s="151">
        <f>IF(A342&lt;=Rate_calculator!$B$22, Rate_calculator!$B$7*(1-K342), Rate_calculator!$B$7*K342*(Rate_calculator!$B$91-1))</f>
        <v>7184.2145581411996</v>
      </c>
      <c r="E342" s="151">
        <f>IF(A342&lt;=Rate_calculator!$B$22, Rate_calculator!$B$8*(1-L342), (Rate_calculator!$B$8*L342*(Rate_calculator!$B$92-1)))</f>
        <v>0</v>
      </c>
      <c r="F342" s="151">
        <f>B342+C342+D342+E342+Rate_calculator!$B$26</f>
        <v>7830.5313761417792</v>
      </c>
      <c r="G342" s="1">
        <f>Rate_calculator!$B$26</f>
        <v>50</v>
      </c>
      <c r="H342" s="159"/>
      <c r="I342" s="159">
        <f>EXP(-Rate_calculator!$B$17*A342)</f>
        <v>4.9972568119361295E-6</v>
      </c>
      <c r="J342" s="159">
        <f>EXP(-Rate_calculator!$B$18*A342)</f>
        <v>1.166827384380411E-3</v>
      </c>
      <c r="K342" s="159">
        <f>EXP(-Rate_calculator!$B$19*A342)</f>
        <v>0.99464538120715784</v>
      </c>
      <c r="L342" s="159">
        <f>EXP(-Rate_calculator!$B$20*A342)</f>
        <v>1.6484524389426044E-2</v>
      </c>
      <c r="M342" s="159">
        <f t="shared" si="1"/>
        <v>1.1618301275684749E-3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">
      <c r="A343" s="160">
        <f>A342+(Rate_calculator!$B$22+Rate_calculator!$B$23)/Rate_calculator!$B$24</f>
        <v>14.916010000000043</v>
      </c>
      <c r="B343" s="151">
        <f>IF(A343&lt;=Rate_calculator!$B$22, Rate_calculator!$B$5*(1-I343), Rate_calculator!$B$5*I343*(Rate_calculator!$B$89-1))</f>
        <v>3.0099958633840291</v>
      </c>
      <c r="C343" s="151">
        <f>IF(A343&lt;=Rate_calculator!$B$22, (Rate_calculator!$B$5+Rate_calculator!$B$6)*(1-J343)+Rate_calculator!$B$5*Rate_calculator!$B$18/Rate_calculator!$B$93*M343, (Rate_calculator!$B$5*Rate_calculator!$B$18*I343*(Rate_calculator!$B$89-1)/Rate_calculator!$B$93)+(Rate_calculator!$B$5*J343*(Rate_calculator!$B$90+Rate_calculator!$B$18/Rate_calculator!$B$93-Rate_calculator!$B$18*Rate_calculator!$B$90/Rate_calculator!$B$93-1))+(Rate_calculator!$B$6*J343*(Rate_calculator!$B$90-1)))</f>
        <v>581.52193745162856</v>
      </c>
      <c r="D343" s="151">
        <f>IF(A343&lt;=Rate_calculator!$B$22, Rate_calculator!$B$7*(1-K343), Rate_calculator!$B$7*K343*(Rate_calculator!$B$91-1))</f>
        <v>7184.1004405085578</v>
      </c>
      <c r="E343" s="151">
        <f>IF(A343&lt;=Rate_calculator!$B$22, Rate_calculator!$B$8*(1-L343), (Rate_calculator!$B$8*L343*(Rate_calculator!$B$92-1)))</f>
        <v>0</v>
      </c>
      <c r="F343" s="151">
        <f>B343+C343+D343+E343+Rate_calculator!$B$26</f>
        <v>7818.6323738235706</v>
      </c>
      <c r="G343" s="1">
        <f>Rate_calculator!$B$26</f>
        <v>50</v>
      </c>
      <c r="H343" s="159"/>
      <c r="I343" s="159">
        <f>EXP(-Rate_calculator!$B$17*A343)</f>
        <v>4.8200046073860513E-6</v>
      </c>
      <c r="J343" s="159">
        <f>EXP(-Rate_calculator!$B$18*A343)</f>
        <v>1.1437447765648163E-3</v>
      </c>
      <c r="K343" s="159">
        <f>EXP(-Rate_calculator!$B$19*A343)</f>
        <v>0.99462958176585459</v>
      </c>
      <c r="L343" s="159">
        <f>EXP(-Rate_calculator!$B$20*A343)</f>
        <v>1.6285515233990019E-2</v>
      </c>
      <c r="M343" s="159">
        <f t="shared" si="1"/>
        <v>1.1389247719574302E-3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">
      <c r="A344" s="160">
        <f>A343+(Rate_calculator!$B$22+Rate_calculator!$B$23)/Rate_calculator!$B$24</f>
        <v>14.960010000000043</v>
      </c>
      <c r="B344" s="151">
        <f>IF(A344&lt;=Rate_calculator!$B$22, Rate_calculator!$B$5*(1-I344), Rate_calculator!$B$5*I344*(Rate_calculator!$B$89-1))</f>
        <v>2.9032316080035456</v>
      </c>
      <c r="C344" s="151">
        <f>IF(A344&lt;=Rate_calculator!$B$22, (Rate_calculator!$B$5+Rate_calculator!$B$6)*(1-J344)+Rate_calculator!$B$5*Rate_calculator!$B$18/Rate_calculator!$B$93*M344, (Rate_calculator!$B$5*Rate_calculator!$B$18*I344*(Rate_calculator!$B$89-1)/Rate_calculator!$B$93)+(Rate_calculator!$B$5*J344*(Rate_calculator!$B$90+Rate_calculator!$B$18/Rate_calculator!$B$93-Rate_calculator!$B$18*Rate_calculator!$B$90/Rate_calculator!$B$93-1))+(Rate_calculator!$B$6*J344*(Rate_calculator!$B$90-1)))</f>
        <v>570.07653587681648</v>
      </c>
      <c r="D344" s="151">
        <f>IF(A344&lt;=Rate_calculator!$B$22, Rate_calculator!$B$7*(1-K344), Rate_calculator!$B$7*K344*(Rate_calculator!$B$91-1))</f>
        <v>7183.986324688618</v>
      </c>
      <c r="E344" s="151">
        <f>IF(A344&lt;=Rate_calculator!$B$22, Rate_calculator!$B$8*(1-L344), (Rate_calculator!$B$8*L344*(Rate_calculator!$B$92-1)))</f>
        <v>0</v>
      </c>
      <c r="F344" s="151">
        <f>B344+C344+D344+E344+Rate_calculator!$B$26</f>
        <v>7806.9660921734376</v>
      </c>
      <c r="G344" s="1">
        <f>Rate_calculator!$B$26</f>
        <v>50</v>
      </c>
      <c r="H344" s="159"/>
      <c r="I344" s="159">
        <f>EXP(-Rate_calculator!$B$17*A344)</f>
        <v>4.6490395209890483E-6</v>
      </c>
      <c r="J344" s="159">
        <f>EXP(-Rate_calculator!$B$18*A344)</f>
        <v>1.1211187973737288E-3</v>
      </c>
      <c r="K344" s="159">
        <f>EXP(-Rate_calculator!$B$19*A344)</f>
        <v>0.99461378257551758</v>
      </c>
      <c r="L344" s="159">
        <f>EXP(-Rate_calculator!$B$20*A344)</f>
        <v>1.6088908613380703E-2</v>
      </c>
      <c r="M344" s="159">
        <f t="shared" si="1"/>
        <v>1.1164697578527397E-3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">
      <c r="A345" s="160">
        <f>A344+(Rate_calculator!$B$22+Rate_calculator!$B$23)/Rate_calculator!$B$24</f>
        <v>15.004010000000044</v>
      </c>
      <c r="B345" s="151">
        <f>IF(A345&lt;=Rate_calculator!$B$22, Rate_calculator!$B$5*(1-I345), Rate_calculator!$B$5*I345*(Rate_calculator!$B$89-1))</f>
        <v>2.8002542701951416</v>
      </c>
      <c r="C345" s="151">
        <f>IF(A345&lt;=Rate_calculator!$B$22, (Rate_calculator!$B$5+Rate_calculator!$B$6)*(1-J345)+Rate_calculator!$B$5*Rate_calculator!$B$18/Rate_calculator!$B$93*M345, (Rate_calculator!$B$5*Rate_calculator!$B$18*I345*(Rate_calculator!$B$89-1)/Rate_calculator!$B$93)+(Rate_calculator!$B$5*J345*(Rate_calculator!$B$90+Rate_calculator!$B$18/Rate_calculator!$B$93-Rate_calculator!$B$18*Rate_calculator!$B$90/Rate_calculator!$B$93-1))+(Rate_calculator!$B$6*J345*(Rate_calculator!$B$90-1)))</f>
        <v>558.85547719666147</v>
      </c>
      <c r="D345" s="151">
        <f>IF(A345&lt;=Rate_calculator!$B$22, Rate_calculator!$B$7*(1-K345), Rate_calculator!$B$7*K345*(Rate_calculator!$B$91-1))</f>
        <v>7183.8722106813511</v>
      </c>
      <c r="E345" s="151">
        <f>IF(A345&lt;=Rate_calculator!$B$22, Rate_calculator!$B$8*(1-L345), (Rate_calculator!$B$8*L345*(Rate_calculator!$B$92-1)))</f>
        <v>0</v>
      </c>
      <c r="F345" s="151">
        <f>B345+C345+D345+E345+Rate_calculator!$B$26</f>
        <v>7795.5279421482082</v>
      </c>
      <c r="G345" s="1">
        <f>Rate_calculator!$B$26</f>
        <v>50</v>
      </c>
      <c r="H345" s="159"/>
      <c r="I345" s="159">
        <f>EXP(-Rate_calculator!$B$17*A345)</f>
        <v>4.4841385492864402E-6</v>
      </c>
      <c r="J345" s="159">
        <f>EXP(-Rate_calculator!$B$18*A345)</f>
        <v>1.0989404136120119E-3</v>
      </c>
      <c r="K345" s="159">
        <f>EXP(-Rate_calculator!$B$19*A345)</f>
        <v>0.99459798363614282</v>
      </c>
      <c r="L345" s="159">
        <f>EXP(-Rate_calculator!$B$20*A345)</f>
        <v>1.5894675523035064E-2</v>
      </c>
      <c r="M345" s="159">
        <f t="shared" si="1"/>
        <v>1.0944562750627254E-3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">
      <c r="A346" s="160">
        <f>A345+(Rate_calculator!$B$22+Rate_calculator!$B$23)/Rate_calculator!$B$24</f>
        <v>15.048010000000044</v>
      </c>
      <c r="B346" s="151">
        <f>IF(A346&lt;=Rate_calculator!$B$22, Rate_calculator!$B$5*(1-I346), Rate_calculator!$B$5*I346*(Rate_calculator!$B$89-1))</f>
        <v>2.7009295283673236</v>
      </c>
      <c r="C346" s="151">
        <f>IF(A346&lt;=Rate_calculator!$B$22, (Rate_calculator!$B$5+Rate_calculator!$B$6)*(1-J346)+Rate_calculator!$B$5*Rate_calculator!$B$18/Rate_calculator!$B$93*M346, (Rate_calculator!$B$5*Rate_calculator!$B$18*I346*(Rate_calculator!$B$89-1)/Rate_calculator!$B$93)+(Rate_calculator!$B$5*J346*(Rate_calculator!$B$90+Rate_calculator!$B$18/Rate_calculator!$B$93-Rate_calculator!$B$18*Rate_calculator!$B$90/Rate_calculator!$B$93-1))+(Rate_calculator!$B$6*J346*(Rate_calculator!$B$90-1)))</f>
        <v>547.85439695080754</v>
      </c>
      <c r="D346" s="151">
        <f>IF(A346&lt;=Rate_calculator!$B$22, Rate_calculator!$B$7*(1-K346), Rate_calculator!$B$7*K346*(Rate_calculator!$B$91-1))</f>
        <v>7183.7580984867263</v>
      </c>
      <c r="E346" s="151">
        <f>IF(A346&lt;=Rate_calculator!$B$22, Rate_calculator!$B$8*(1-L346), (Rate_calculator!$B$8*L346*(Rate_calculator!$B$92-1)))</f>
        <v>0</v>
      </c>
      <c r="F346" s="151">
        <f>B346+C346+D346+E346+Rate_calculator!$B$26</f>
        <v>7784.3134249659015</v>
      </c>
      <c r="G346" s="1">
        <f>Rate_calculator!$B$26</f>
        <v>50</v>
      </c>
      <c r="H346" s="159"/>
      <c r="I346" s="159">
        <f>EXP(-Rate_calculator!$B$17*A346)</f>
        <v>4.3250865987301773E-6</v>
      </c>
      <c r="J346" s="159">
        <f>EXP(-Rate_calculator!$B$18*A346)</f>
        <v>1.0772007707825076E-3</v>
      </c>
      <c r="K346" s="159">
        <f>EXP(-Rate_calculator!$B$19*A346)</f>
        <v>0.99458218494772621</v>
      </c>
      <c r="L346" s="159">
        <f>EXP(-Rate_calculator!$B$20*A346)</f>
        <v>1.5702787308547184E-2</v>
      </c>
      <c r="M346" s="159">
        <f t="shared" si="1"/>
        <v>1.0728756841837774E-3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">
      <c r="A347" s="160">
        <f>A346+(Rate_calculator!$B$22+Rate_calculator!$B$23)/Rate_calculator!$B$24</f>
        <v>15.092010000000045</v>
      </c>
      <c r="B347" s="151">
        <f>IF(A347&lt;=Rate_calculator!$B$22, Rate_calculator!$B$5*(1-I347), Rate_calculator!$B$5*I347*(Rate_calculator!$B$89-1))</f>
        <v>2.6051278253021524</v>
      </c>
      <c r="C347" s="151">
        <f>IF(A347&lt;=Rate_calculator!$B$22, (Rate_calculator!$B$5+Rate_calculator!$B$6)*(1-J347)+Rate_calculator!$B$5*Rate_calculator!$B$18/Rate_calculator!$B$93*M347, (Rate_calculator!$B$5*Rate_calculator!$B$18*I347*(Rate_calculator!$B$89-1)/Rate_calculator!$B$93)+(Rate_calculator!$B$5*J347*(Rate_calculator!$B$90+Rate_calculator!$B$18/Rate_calculator!$B$93-Rate_calculator!$B$18*Rate_calculator!$B$90/Rate_calculator!$B$93-1))+(Rate_calculator!$B$6*J347*(Rate_calculator!$B$90-1)))</f>
        <v>537.06901440862578</v>
      </c>
      <c r="D347" s="151">
        <f>IF(A347&lt;=Rate_calculator!$B$22, Rate_calculator!$B$7*(1-K347), Rate_calculator!$B$7*K347*(Rate_calculator!$B$91-1))</f>
        <v>7183.6439881047172</v>
      </c>
      <c r="E347" s="151">
        <f>IF(A347&lt;=Rate_calculator!$B$22, Rate_calculator!$B$8*(1-L347), (Rate_calculator!$B$8*L347*(Rate_calculator!$B$92-1)))</f>
        <v>0</v>
      </c>
      <c r="F347" s="151">
        <f>B347+C347+D347+E347+Rate_calculator!$B$26</f>
        <v>7773.3181303386455</v>
      </c>
      <c r="G347" s="1">
        <f>Rate_calculator!$B$26</f>
        <v>50</v>
      </c>
      <c r="H347" s="159"/>
      <c r="I347" s="159">
        <f>EXP(-Rate_calculator!$B$17*A347)</f>
        <v>4.1716762051190676E-6</v>
      </c>
      <c r="J347" s="159">
        <f>EXP(-Rate_calculator!$B$18*A347)</f>
        <v>1.0558911895509767E-3</v>
      </c>
      <c r="K347" s="159">
        <f>EXP(-Rate_calculator!$B$19*A347)</f>
        <v>0.99456638651026374</v>
      </c>
      <c r="L347" s="159">
        <f>EXP(-Rate_calculator!$B$20*A347)</f>
        <v>1.5513215661440987E-2</v>
      </c>
      <c r="M347" s="159">
        <f t="shared" si="1"/>
        <v>1.0517195133458576E-3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">
      <c r="A348" s="160">
        <f>A347+(Rate_calculator!$B$22+Rate_calculator!$B$23)/Rate_calculator!$B$24</f>
        <v>15.136010000000045</v>
      </c>
      <c r="B348" s="151">
        <f>IF(A348&lt;=Rate_calculator!$B$22, Rate_calculator!$B$5*(1-I348), Rate_calculator!$B$5*I348*(Rate_calculator!$B$89-1))</f>
        <v>2.5127241991633888</v>
      </c>
      <c r="C348" s="151">
        <f>IF(A348&lt;=Rate_calculator!$B$22, (Rate_calculator!$B$5+Rate_calculator!$B$6)*(1-J348)+Rate_calculator!$B$5*Rate_calculator!$B$18/Rate_calculator!$B$93*M348, (Rate_calculator!$B$5*Rate_calculator!$B$18*I348*(Rate_calculator!$B$89-1)/Rate_calculator!$B$93)+(Rate_calculator!$B$5*J348*(Rate_calculator!$B$90+Rate_calculator!$B$18/Rate_calculator!$B$93-Rate_calculator!$B$18*Rate_calculator!$B$90/Rate_calculator!$B$93-1))+(Rate_calculator!$B$6*J348*(Rate_calculator!$B$90-1)))</f>
        <v>526.49513100540037</v>
      </c>
      <c r="D348" s="151">
        <f>IF(A348&lt;=Rate_calculator!$B$22, Rate_calculator!$B$7*(1-K348), Rate_calculator!$B$7*K348*(Rate_calculator!$B$91-1))</f>
        <v>7183.5298795352937</v>
      </c>
      <c r="E348" s="151">
        <f>IF(A348&lt;=Rate_calculator!$B$22, Rate_calculator!$B$8*(1-L348), (Rate_calculator!$B$8*L348*(Rate_calculator!$B$92-1)))</f>
        <v>0</v>
      </c>
      <c r="F348" s="151">
        <f>B348+C348+D348+E348+Rate_calculator!$B$26</f>
        <v>7762.5377347398571</v>
      </c>
      <c r="G348" s="1">
        <f>Rate_calculator!$B$26</f>
        <v>50</v>
      </c>
      <c r="H348" s="159"/>
      <c r="I348" s="159">
        <f>EXP(-Rate_calculator!$B$17*A348)</f>
        <v>4.0237072629866066E-6</v>
      </c>
      <c r="J348" s="159">
        <f>EXP(-Rate_calculator!$B$18*A348)</f>
        <v>1.0350031622809533E-3</v>
      </c>
      <c r="K348" s="159">
        <f>EXP(-Rate_calculator!$B$19*A348)</f>
        <v>0.99455058832375154</v>
      </c>
      <c r="L348" s="159">
        <f>EXP(-Rate_calculator!$B$20*A348)</f>
        <v>1.5325932614994067E-2</v>
      </c>
      <c r="M348" s="159">
        <f t="shared" si="1"/>
        <v>1.0309794550179667E-3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">
      <c r="A349" s="160">
        <f>A348+(Rate_calculator!$B$22+Rate_calculator!$B$23)/Rate_calculator!$B$24</f>
        <v>15.180010000000046</v>
      </c>
      <c r="B349" s="151">
        <f>IF(A349&lt;=Rate_calculator!$B$22, Rate_calculator!$B$5*(1-I349), Rate_calculator!$B$5*I349*(Rate_calculator!$B$89-1))</f>
        <v>2.4235981204987462</v>
      </c>
      <c r="C349" s="151">
        <f>IF(A349&lt;=Rate_calculator!$B$22, (Rate_calculator!$B$5+Rate_calculator!$B$6)*(1-J349)+Rate_calculator!$B$5*Rate_calculator!$B$18/Rate_calculator!$B$93*M349, (Rate_calculator!$B$5*Rate_calculator!$B$18*I349*(Rate_calculator!$B$89-1)/Rate_calculator!$B$93)+(Rate_calculator!$B$5*J349*(Rate_calculator!$B$90+Rate_calculator!$B$18/Rate_calculator!$B$93-Rate_calculator!$B$18*Rate_calculator!$B$90/Rate_calculator!$B$93-1))+(Rate_calculator!$B$6*J349*(Rate_calculator!$B$90-1)))</f>
        <v>516.12862880617706</v>
      </c>
      <c r="D349" s="151">
        <f>IF(A349&lt;=Rate_calculator!$B$22, Rate_calculator!$B$7*(1-K349), Rate_calculator!$B$7*K349*(Rate_calculator!$B$91-1))</f>
        <v>7183.4157727784277</v>
      </c>
      <c r="E349" s="151">
        <f>IF(A349&lt;=Rate_calculator!$B$22, Rate_calculator!$B$8*(1-L349), (Rate_calculator!$B$8*L349*(Rate_calculator!$B$92-1)))</f>
        <v>0</v>
      </c>
      <c r="F349" s="151">
        <f>B349+C349+D349+E349+Rate_calculator!$B$26</f>
        <v>7751.9679997051035</v>
      </c>
      <c r="G349" s="1">
        <f>Rate_calculator!$B$26</f>
        <v>50</v>
      </c>
      <c r="H349" s="159"/>
      <c r="I349" s="159">
        <f>EXP(-Rate_calculator!$B$17*A349)</f>
        <v>3.8809867645873636E-6</v>
      </c>
      <c r="J349" s="159">
        <f>EXP(-Rate_calculator!$B$18*A349)</f>
        <v>1.0145283496371638E-3</v>
      </c>
      <c r="K349" s="159">
        <f>EXP(-Rate_calculator!$B$19*A349)</f>
        <v>0.9945347903881856</v>
      </c>
      <c r="L349" s="159">
        <f>EXP(-Rate_calculator!$B$20*A349)</f>
        <v>1.5140910540111772E-2</v>
      </c>
      <c r="M349" s="159">
        <f t="shared" si="1"/>
        <v>1.0106473628725765E-3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">
      <c r="A350" s="160">
        <f>A349+(Rate_calculator!$B$22+Rate_calculator!$B$23)/Rate_calculator!$B$24</f>
        <v>15.224010000000046</v>
      </c>
      <c r="B350" s="151">
        <f>IF(A350&lt;=Rate_calculator!$B$22, Rate_calculator!$B$5*(1-I350), Rate_calculator!$B$5*I350*(Rate_calculator!$B$89-1))</f>
        <v>2.3376333350236944</v>
      </c>
      <c r="C350" s="151">
        <f>IF(A350&lt;=Rate_calculator!$B$22, (Rate_calculator!$B$5+Rate_calculator!$B$6)*(1-J350)+Rate_calculator!$B$5*Rate_calculator!$B$18/Rate_calculator!$B$93*M350, (Rate_calculator!$B$5*Rate_calculator!$B$18*I350*(Rate_calculator!$B$89-1)/Rate_calculator!$B$93)+(Rate_calculator!$B$5*J350*(Rate_calculator!$B$90+Rate_calculator!$B$18/Rate_calculator!$B$93-Rate_calculator!$B$18*Rate_calculator!$B$90/Rate_calculator!$B$93-1))+(Rate_calculator!$B$6*J350*(Rate_calculator!$B$90-1)))</f>
        <v>505.96546899682517</v>
      </c>
      <c r="D350" s="151">
        <f>IF(A350&lt;=Rate_calculator!$B$22, Rate_calculator!$B$7*(1-K350), Rate_calculator!$B$7*K350*(Rate_calculator!$B$91-1))</f>
        <v>7183.30166783409</v>
      </c>
      <c r="E350" s="151">
        <f>IF(A350&lt;=Rate_calculator!$B$22, Rate_calculator!$B$8*(1-L350), (Rate_calculator!$B$8*L350*(Rate_calculator!$B$92-1)))</f>
        <v>0</v>
      </c>
      <c r="F350" s="151">
        <f>B350+C350+D350+E350+Rate_calculator!$B$26</f>
        <v>7741.604770165939</v>
      </c>
      <c r="G350" s="1">
        <f>Rate_calculator!$B$26</f>
        <v>50</v>
      </c>
      <c r="H350" s="159"/>
      <c r="I350" s="159">
        <f>EXP(-Rate_calculator!$B$17*A350)</f>
        <v>3.7433285481415566E-6</v>
      </c>
      <c r="J350" s="159">
        <f>EXP(-Rate_calculator!$B$18*A350)</f>
        <v>9.9445857725612434E-4</v>
      </c>
      <c r="K350" s="159">
        <f>EXP(-Rate_calculator!$B$19*A350)</f>
        <v>0.99451899270356192</v>
      </c>
      <c r="L350" s="159">
        <f>EXP(-Rate_calculator!$B$20*A350)</f>
        <v>1.495812214125127E-2</v>
      </c>
      <c r="M350" s="159">
        <f t="shared" si="1"/>
        <v>9.9071524870798268E-4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">
      <c r="A351" s="160">
        <f>A350+(Rate_calculator!$B$22+Rate_calculator!$B$23)/Rate_calculator!$B$24</f>
        <v>15.268010000000046</v>
      </c>
      <c r="B351" s="151">
        <f>IF(A351&lt;=Rate_calculator!$B$22, Rate_calculator!$B$5*(1-I351), Rate_calculator!$B$5*I351*(Rate_calculator!$B$89-1))</f>
        <v>2.2547177119816708</v>
      </c>
      <c r="C351" s="151">
        <f>IF(A351&lt;=Rate_calculator!$B$22, (Rate_calculator!$B$5+Rate_calculator!$B$6)*(1-J351)+Rate_calculator!$B$5*Rate_calculator!$B$18/Rate_calculator!$B$93*M351, (Rate_calculator!$B$5*Rate_calculator!$B$18*I351*(Rate_calculator!$B$89-1)/Rate_calculator!$B$93)+(Rate_calculator!$B$5*J351*(Rate_calculator!$B$90+Rate_calculator!$B$18/Rate_calculator!$B$93-Rate_calculator!$B$18*Rate_calculator!$B$90/Rate_calculator!$B$93-1))+(Rate_calculator!$B$6*J351*(Rate_calculator!$B$90-1)))</f>
        <v>496.00169040190275</v>
      </c>
      <c r="D351" s="151">
        <f>IF(A351&lt;=Rate_calculator!$B$22, Rate_calculator!$B$7*(1-K351), Rate_calculator!$B$7*K351*(Rate_calculator!$B$91-1))</f>
        <v>7183.1875647022525</v>
      </c>
      <c r="E351" s="151">
        <f>IF(A351&lt;=Rate_calculator!$B$22, Rate_calculator!$B$8*(1-L351), (Rate_calculator!$B$8*L351*(Rate_calculator!$B$92-1)))</f>
        <v>0</v>
      </c>
      <c r="F351" s="151">
        <f>B351+C351+D351+E351+Rate_calculator!$B$26</f>
        <v>7731.4439728161369</v>
      </c>
      <c r="G351" s="1">
        <f>Rate_calculator!$B$26</f>
        <v>50</v>
      </c>
      <c r="H351" s="159"/>
      <c r="I351" s="159">
        <f>EXP(-Rate_calculator!$B$17*A351)</f>
        <v>3.6105530550093092E-6</v>
      </c>
      <c r="J351" s="159">
        <f>EXP(-Rate_calculator!$B$18*A351)</f>
        <v>9.7478583248261402E-4</v>
      </c>
      <c r="K351" s="159">
        <f>EXP(-Rate_calculator!$B$19*A351)</f>
        <v>0.99450319526987652</v>
      </c>
      <c r="L351" s="159">
        <f>EXP(-Rate_calculator!$B$20*A351)</f>
        <v>1.4777540452394733E-2</v>
      </c>
      <c r="M351" s="159">
        <f t="shared" si="1"/>
        <v>9.7117527942760476E-4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">
      <c r="A352" s="160">
        <f>A351+(Rate_calculator!$B$22+Rate_calculator!$B$23)/Rate_calculator!$B$24</f>
        <v>15.312010000000047</v>
      </c>
      <c r="B352" s="151">
        <f>IF(A352&lt;=Rate_calculator!$B$22, Rate_calculator!$B$5*(1-I352), Rate_calculator!$B$5*I352*(Rate_calculator!$B$89-1))</f>
        <v>2.1747430978829372</v>
      </c>
      <c r="C352" s="151">
        <f>IF(A352&lt;=Rate_calculator!$B$22, (Rate_calculator!$B$5+Rate_calculator!$B$6)*(1-J352)+Rate_calculator!$B$5*Rate_calculator!$B$18/Rate_calculator!$B$93*M352, (Rate_calculator!$B$5*Rate_calculator!$B$18*I352*(Rate_calculator!$B$89-1)/Rate_calculator!$B$93)+(Rate_calculator!$B$5*J352*(Rate_calculator!$B$90+Rate_calculator!$B$18/Rate_calculator!$B$93-Rate_calculator!$B$18*Rate_calculator!$B$90/Rate_calculator!$B$93-1))+(Rate_calculator!$B$6*J352*(Rate_calculator!$B$90-1)))</f>
        <v>486.23340802889066</v>
      </c>
      <c r="D352" s="151">
        <f>IF(A352&lt;=Rate_calculator!$B$22, Rate_calculator!$B$7*(1-K352), Rate_calculator!$B$7*K352*(Rate_calculator!$B$91-1))</f>
        <v>7183.0734633828852</v>
      </c>
      <c r="E352" s="151">
        <f>IF(A352&lt;=Rate_calculator!$B$22, Rate_calculator!$B$8*(1-L352), (Rate_calculator!$B$8*L352*(Rate_calculator!$B$92-1)))</f>
        <v>0</v>
      </c>
      <c r="F352" s="151">
        <f>B352+C352+D352+E352+Rate_calculator!$B$26</f>
        <v>7721.4816145096584</v>
      </c>
      <c r="G352" s="1">
        <f>Rate_calculator!$B$26</f>
        <v>50</v>
      </c>
      <c r="H352" s="159"/>
      <c r="I352" s="159">
        <f>EXP(-Rate_calculator!$B$17*A352)</f>
        <v>3.4824870954779104E-6</v>
      </c>
      <c r="J352" s="159">
        <f>EXP(-Rate_calculator!$B$18*A352)</f>
        <v>9.5550226117069943E-4</v>
      </c>
      <c r="K352" s="159">
        <f>EXP(-Rate_calculator!$B$19*A352)</f>
        <v>0.99448739808712538</v>
      </c>
      <c r="L352" s="159">
        <f>EXP(-Rate_calculator!$B$20*A352)</f>
        <v>1.4599138833071146E-2</v>
      </c>
      <c r="M352" s="159">
        <f t="shared" si="1"/>
        <v>9.5201977407522148E-4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">
      <c r="A353" s="160">
        <f>A352+(Rate_calculator!$B$22+Rate_calculator!$B$23)/Rate_calculator!$B$24</f>
        <v>15.356010000000047</v>
      </c>
      <c r="B353" s="151">
        <f>IF(A353&lt;=Rate_calculator!$B$22, Rate_calculator!$B$5*(1-I353), Rate_calculator!$B$5*I353*(Rate_calculator!$B$89-1))</f>
        <v>2.0976051754313456</v>
      </c>
      <c r="C353" s="151">
        <f>IF(A353&lt;=Rate_calculator!$B$22, (Rate_calculator!$B$5+Rate_calculator!$B$6)*(1-J353)+Rate_calculator!$B$5*Rate_calculator!$B$18/Rate_calculator!$B$93*M353, (Rate_calculator!$B$5*Rate_calculator!$B$18*I353*(Rate_calculator!$B$89-1)/Rate_calculator!$B$93)+(Rate_calculator!$B$5*J353*(Rate_calculator!$B$90+Rate_calculator!$B$18/Rate_calculator!$B$93-Rate_calculator!$B$18*Rate_calculator!$B$90/Rate_calculator!$B$93-1))+(Rate_calculator!$B$6*J353*(Rate_calculator!$B$90-1)))</f>
        <v>476.65681163838462</v>
      </c>
      <c r="D353" s="151">
        <f>IF(A353&lt;=Rate_calculator!$B$22, Rate_calculator!$B$7*(1-K353), Rate_calculator!$B$7*K353*(Rate_calculator!$B$91-1))</f>
        <v>7182.9593638759607</v>
      </c>
      <c r="E353" s="151">
        <f>IF(A353&lt;=Rate_calculator!$B$22, Rate_calculator!$B$8*(1-L353), (Rate_calculator!$B$8*L353*(Rate_calculator!$B$92-1)))</f>
        <v>0</v>
      </c>
      <c r="F353" s="151">
        <f>B353+C353+D353+E353+Rate_calculator!$B$26</f>
        <v>7711.7137806897763</v>
      </c>
      <c r="G353" s="1">
        <f>Rate_calculator!$B$26</f>
        <v>50</v>
      </c>
      <c r="H353" s="159"/>
      <c r="I353" s="159">
        <f>EXP(-Rate_calculator!$B$17*A353)</f>
        <v>3.3589636228566382E-6</v>
      </c>
      <c r="J353" s="159">
        <f>EXP(-Rate_calculator!$B$18*A353)</f>
        <v>9.3660016454804446E-4</v>
      </c>
      <c r="K353" s="159">
        <f>EXP(-Rate_calculator!$B$19*A353)</f>
        <v>0.99447160115530464</v>
      </c>
      <c r="L353" s="159">
        <f>EXP(-Rate_calculator!$B$20*A353)</f>
        <v>1.4422890964426151E-2</v>
      </c>
      <c r="M353" s="159">
        <f t="shared" si="1"/>
        <v>9.3324120092518786E-4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">
      <c r="A354" s="160">
        <f>A353+(Rate_calculator!$B$22+Rate_calculator!$B$23)/Rate_calculator!$B$24</f>
        <v>15.400010000000048</v>
      </c>
      <c r="B354" s="151">
        <f>IF(A354&lt;=Rate_calculator!$B$22, Rate_calculator!$B$5*(1-I354), Rate_calculator!$B$5*I354*(Rate_calculator!$B$89-1))</f>
        <v>2.0232033274549179</v>
      </c>
      <c r="C354" s="151">
        <f>IF(A354&lt;=Rate_calculator!$B$22, (Rate_calculator!$B$5+Rate_calculator!$B$6)*(1-J354)+Rate_calculator!$B$5*Rate_calculator!$B$18/Rate_calculator!$B$93*M354, (Rate_calculator!$B$5*Rate_calculator!$B$18*I354*(Rate_calculator!$B$89-1)/Rate_calculator!$B$93)+(Rate_calculator!$B$5*J354*(Rate_calculator!$B$90+Rate_calculator!$B$18/Rate_calculator!$B$93-Rate_calculator!$B$18*Rate_calculator!$B$90/Rate_calculator!$B$93-1))+(Rate_calculator!$B$6*J354*(Rate_calculator!$B$90-1)))</f>
        <v>467.26816433983481</v>
      </c>
      <c r="D354" s="151">
        <f>IF(A354&lt;=Rate_calculator!$B$22, Rate_calculator!$B$7*(1-K354), Rate_calculator!$B$7*K354*(Rate_calculator!$B$91-1))</f>
        <v>7182.8452661814481</v>
      </c>
      <c r="E354" s="151">
        <f>IF(A354&lt;=Rate_calculator!$B$22, Rate_calculator!$B$8*(1-L354), (Rate_calculator!$B$8*L354*(Rate_calculator!$B$92-1)))</f>
        <v>0</v>
      </c>
      <c r="F354" s="151">
        <f>B354+C354+D354+E354+Rate_calculator!$B$26</f>
        <v>7702.1366338487378</v>
      </c>
      <c r="G354" s="1">
        <f>Rate_calculator!$B$26</f>
        <v>50</v>
      </c>
      <c r="H354" s="159"/>
      <c r="I354" s="159">
        <f>EXP(-Rate_calculator!$B$17*A354)</f>
        <v>3.239821515584358E-6</v>
      </c>
      <c r="J354" s="159">
        <f>EXP(-Rate_calculator!$B$18*A354)</f>
        <v>9.1807199614225745E-4</v>
      </c>
      <c r="K354" s="159">
        <f>EXP(-Rate_calculator!$B$19*A354)</f>
        <v>0.99445580447441007</v>
      </c>
      <c r="L354" s="159">
        <f>EXP(-Rate_calculator!$B$20*A354)</f>
        <v>1.4248770845339338E-2</v>
      </c>
      <c r="M354" s="159">
        <f t="shared" si="1"/>
        <v>9.1483217462667312E-4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">
      <c r="A355" s="160">
        <f>A354+(Rate_calculator!$B$22+Rate_calculator!$B$23)/Rate_calculator!$B$24</f>
        <v>15.444010000000048</v>
      </c>
      <c r="B355" s="151">
        <f>IF(A355&lt;=Rate_calculator!$B$22, Rate_calculator!$B$5*(1-I355), Rate_calculator!$B$5*I355*(Rate_calculator!$B$89-1))</f>
        <v>1.9514405056627961</v>
      </c>
      <c r="C355" s="151">
        <f>IF(A355&lt;=Rate_calculator!$B$22, (Rate_calculator!$B$5+Rate_calculator!$B$6)*(1-J355)+Rate_calculator!$B$5*Rate_calculator!$B$18/Rate_calculator!$B$93*M355, (Rate_calculator!$B$5*Rate_calculator!$B$18*I355*(Rate_calculator!$B$89-1)/Rate_calculator!$B$93)+(Rate_calculator!$B$5*J355*(Rate_calculator!$B$90+Rate_calculator!$B$18/Rate_calculator!$B$93-Rate_calculator!$B$18*Rate_calculator!$B$90/Rate_calculator!$B$93-1))+(Rate_calculator!$B$6*J355*(Rate_calculator!$B$90-1)))</f>
        <v>458.06380121241563</v>
      </c>
      <c r="D355" s="151">
        <f>IF(A355&lt;=Rate_calculator!$B$22, Rate_calculator!$B$7*(1-K355), Rate_calculator!$B$7*K355*(Rate_calculator!$B$91-1))</f>
        <v>7182.7311702993202</v>
      </c>
      <c r="E355" s="151">
        <f>IF(A355&lt;=Rate_calculator!$B$22, Rate_calculator!$B$8*(1-L355), (Rate_calculator!$B$8*L355*(Rate_calculator!$B$92-1)))</f>
        <v>0</v>
      </c>
      <c r="F355" s="151">
        <f>B355+C355+D355+E355+Rate_calculator!$B$26</f>
        <v>7692.7464120173991</v>
      </c>
      <c r="G355" s="1">
        <f>Rate_calculator!$B$26</f>
        <v>50</v>
      </c>
      <c r="H355" s="159"/>
      <c r="I355" s="159">
        <f>EXP(-Rate_calculator!$B$17*A355)</f>
        <v>3.124905367065745E-6</v>
      </c>
      <c r="J355" s="159">
        <f>EXP(-Rate_calculator!$B$18*A355)</f>
        <v>8.9991035876803207E-4</v>
      </c>
      <c r="K355" s="159">
        <f>EXP(-Rate_calculator!$B$19*A355)</f>
        <v>0.99444000804443788</v>
      </c>
      <c r="L355" s="159">
        <f>EXP(-Rate_calculator!$B$20*A355)</f>
        <v>1.4076752788588392E-2</v>
      </c>
      <c r="M355" s="159">
        <f t="shared" si="1"/>
        <v>8.9678545340096628E-4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">
      <c r="A356" s="160">
        <f>A355+(Rate_calculator!$B$22+Rate_calculator!$B$23)/Rate_calculator!$B$24</f>
        <v>15.488010000000049</v>
      </c>
      <c r="B356" s="151">
        <f>IF(A356&lt;=Rate_calculator!$B$22, Rate_calculator!$B$5*(1-I356), Rate_calculator!$B$5*I356*(Rate_calculator!$B$89-1))</f>
        <v>1.8822231040574071</v>
      </c>
      <c r="C356" s="151">
        <f>IF(A356&lt;=Rate_calculator!$B$22, (Rate_calculator!$B$5+Rate_calculator!$B$6)*(1-J356)+Rate_calculator!$B$5*Rate_calculator!$B$18/Rate_calculator!$B$93*M356, (Rate_calculator!$B$5*Rate_calculator!$B$18*I356*(Rate_calculator!$B$89-1)/Rate_calculator!$B$93)+(Rate_calculator!$B$5*J356*(Rate_calculator!$B$90+Rate_calculator!$B$18/Rate_calculator!$B$93-Rate_calculator!$B$18*Rate_calculator!$B$90/Rate_calculator!$B$93-1))+(Rate_calculator!$B$6*J356*(Rate_calculator!$B$90-1)))</f>
        <v>449.04012795063431</v>
      </c>
      <c r="D356" s="151">
        <f>IF(A356&lt;=Rate_calculator!$B$22, Rate_calculator!$B$7*(1-K356), Rate_calculator!$B$7*K356*(Rate_calculator!$B$91-1))</f>
        <v>7182.6170762295478</v>
      </c>
      <c r="E356" s="151">
        <f>IF(A356&lt;=Rate_calculator!$B$22, Rate_calculator!$B$8*(1-L356), (Rate_calculator!$B$8*L356*(Rate_calculator!$B$92-1)))</f>
        <v>0</v>
      </c>
      <c r="F356" s="151">
        <f>B356+C356+D356+E356+Rate_calculator!$B$26</f>
        <v>7683.5394272842395</v>
      </c>
      <c r="G356" s="1">
        <f>Rate_calculator!$B$26</f>
        <v>50</v>
      </c>
      <c r="H356" s="159"/>
      <c r="I356" s="159">
        <f>EXP(-Rate_calculator!$B$17*A356)</f>
        <v>3.0140652829620479E-6</v>
      </c>
      <c r="J356" s="159">
        <f>EXP(-Rate_calculator!$B$18*A356)</f>
        <v>8.8210800157390099E-4</v>
      </c>
      <c r="K356" s="159">
        <f>EXP(-Rate_calculator!$B$19*A356)</f>
        <v>0.99442421186538399</v>
      </c>
      <c r="L356" s="159">
        <f>EXP(-Rate_calculator!$B$20*A356)</f>
        <v>1.3906811417059611E-2</v>
      </c>
      <c r="M356" s="159">
        <f t="shared" si="1"/>
        <v>8.7909393629093894E-4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">
      <c r="A357" s="160">
        <f>A356+(Rate_calculator!$B$22+Rate_calculator!$B$23)/Rate_calculator!$B$24</f>
        <v>15.532010000000049</v>
      </c>
      <c r="B357" s="151">
        <f>IF(A357&lt;=Rate_calculator!$B$22, Rate_calculator!$B$5*(1-I357), Rate_calculator!$B$5*I357*(Rate_calculator!$B$89-1))</f>
        <v>1.8154608368366456</v>
      </c>
      <c r="C357" s="151">
        <f>IF(A357&lt;=Rate_calculator!$B$22, (Rate_calculator!$B$5+Rate_calculator!$B$6)*(1-J357)+Rate_calculator!$B$5*Rate_calculator!$B$18/Rate_calculator!$B$93*M357, (Rate_calculator!$B$5*Rate_calculator!$B$18*I357*(Rate_calculator!$B$89-1)/Rate_calculator!$B$93)+(Rate_calculator!$B$5*J357*(Rate_calculator!$B$90+Rate_calculator!$B$18/Rate_calculator!$B$93-Rate_calculator!$B$18*Rate_calculator!$B$90/Rate_calculator!$B$93-1))+(Rate_calculator!$B$6*J357*(Rate_calculator!$B$90-1)))</f>
        <v>440.19361953426738</v>
      </c>
      <c r="D357" s="151">
        <f>IF(A357&lt;=Rate_calculator!$B$22, Rate_calculator!$B$7*(1-K357), Rate_calculator!$B$7*K357*(Rate_calculator!$B$91-1))</f>
        <v>7182.5029839721037</v>
      </c>
      <c r="E357" s="151">
        <f>IF(A357&lt;=Rate_calculator!$B$22, Rate_calculator!$B$8*(1-L357), (Rate_calculator!$B$8*L357*(Rate_calculator!$B$92-1)))</f>
        <v>0</v>
      </c>
      <c r="F357" s="151">
        <f>B357+C357+D357+E357+Rate_calculator!$B$26</f>
        <v>7674.5120643432074</v>
      </c>
      <c r="G357" s="1">
        <f>Rate_calculator!$B$26</f>
        <v>50</v>
      </c>
      <c r="H357" s="159"/>
      <c r="I357" s="159">
        <f>EXP(-Rate_calculator!$B$17*A357)</f>
        <v>2.9071566856718748E-6</v>
      </c>
      <c r="J357" s="159">
        <f>EXP(-Rate_calculator!$B$18*A357)</f>
        <v>8.6465781714740043E-4</v>
      </c>
      <c r="K357" s="159">
        <f>EXP(-Rate_calculator!$B$19*A357)</f>
        <v>0.99440841593724449</v>
      </c>
      <c r="L357" s="159">
        <f>EXP(-Rate_calculator!$B$20*A357)</f>
        <v>1.3738921660004056E-2</v>
      </c>
      <c r="M357" s="159">
        <f t="shared" si="1"/>
        <v>8.617506604617286E-4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">
      <c r="A358" s="160">
        <f>A357+(Rate_calculator!$B$22+Rate_calculator!$B$23)/Rate_calculator!$B$24</f>
        <v>15.57601000000005</v>
      </c>
      <c r="B358" s="151">
        <f>IF(A358&lt;=Rate_calculator!$B$22, Rate_calculator!$B$5*(1-I358), Rate_calculator!$B$5*I358*(Rate_calculator!$B$89-1))</f>
        <v>1.7510666206268628</v>
      </c>
      <c r="C358" s="151">
        <f>IF(A358&lt;=Rate_calculator!$B$22, (Rate_calculator!$B$5+Rate_calculator!$B$6)*(1-J358)+Rate_calculator!$B$5*Rate_calculator!$B$18/Rate_calculator!$B$93*M358, (Rate_calculator!$B$5*Rate_calculator!$B$18*I358*(Rate_calculator!$B$89-1)/Rate_calculator!$B$93)+(Rate_calculator!$B$5*J358*(Rate_calculator!$B$90+Rate_calculator!$B$18/Rate_calculator!$B$93-Rate_calculator!$B$18*Rate_calculator!$B$90/Rate_calculator!$B$93-1))+(Rate_calculator!$B$6*J358*(Rate_calculator!$B$90-1)))</f>
        <v>431.52081892224237</v>
      </c>
      <c r="D358" s="151">
        <f>IF(A358&lt;=Rate_calculator!$B$22, Rate_calculator!$B$7*(1-K358), Rate_calculator!$B$7*K358*(Rate_calculator!$B$91-1))</f>
        <v>7182.3888935269561</v>
      </c>
      <c r="E358" s="151">
        <f>IF(A358&lt;=Rate_calculator!$B$22, Rate_calculator!$B$8*(1-L358), (Rate_calculator!$B$8*L358*(Rate_calculator!$B$92-1)))</f>
        <v>0</v>
      </c>
      <c r="F358" s="151">
        <f>B358+C358+D358+E358+Rate_calculator!$B$26</f>
        <v>7665.6607790698254</v>
      </c>
      <c r="G358" s="1">
        <f>Rate_calculator!$B$26</f>
        <v>50</v>
      </c>
      <c r="H358" s="159"/>
      <c r="I358" s="159">
        <f>EXP(-Rate_calculator!$B$17*A358)</f>
        <v>2.8040401257470326E-6</v>
      </c>
      <c r="J358" s="159">
        <f>EXP(-Rate_calculator!$B$18*A358)</f>
        <v>8.4755283867751319E-4</v>
      </c>
      <c r="K358" s="159">
        <f>EXP(-Rate_calculator!$B$19*A358)</f>
        <v>0.9943926202600154</v>
      </c>
      <c r="L358" s="159">
        <f>EXP(-Rate_calculator!$B$20*A358)</f>
        <v>1.3573058749339012E-2</v>
      </c>
      <c r="M358" s="159">
        <f t="shared" si="1"/>
        <v>8.4474879855176615E-4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">
      <c r="A359" s="160">
        <f>A358+(Rate_calculator!$B$22+Rate_calculator!$B$23)/Rate_calculator!$B$24</f>
        <v>15.62001000000005</v>
      </c>
      <c r="B359" s="151">
        <f>IF(A359&lt;=Rate_calculator!$B$22, Rate_calculator!$B$5*(1-I359), Rate_calculator!$B$5*I359*(Rate_calculator!$B$89-1))</f>
        <v>1.6889564608930641</v>
      </c>
      <c r="C359" s="151">
        <f>IF(A359&lt;=Rate_calculator!$B$22, (Rate_calculator!$B$5+Rate_calculator!$B$6)*(1-J359)+Rate_calculator!$B$5*Rate_calculator!$B$18/Rate_calculator!$B$93*M359, (Rate_calculator!$B$5*Rate_calculator!$B$18*I359*(Rate_calculator!$B$89-1)/Rate_calculator!$B$93)+(Rate_calculator!$B$5*J359*(Rate_calculator!$B$90+Rate_calculator!$B$18/Rate_calculator!$B$93-Rate_calculator!$B$18*Rate_calculator!$B$90/Rate_calculator!$B$93-1))+(Rate_calculator!$B$6*J359*(Rate_calculator!$B$90-1)))</f>
        <v>423.01833577006408</v>
      </c>
      <c r="D359" s="151">
        <f>IF(A359&lt;=Rate_calculator!$B$22, Rate_calculator!$B$7*(1-K359), Rate_calculator!$B$7*K359*(Rate_calculator!$B$91-1))</f>
        <v>7182.2748048940794</v>
      </c>
      <c r="E359" s="151">
        <f>IF(A359&lt;=Rate_calculator!$B$22, Rate_calculator!$B$8*(1-L359), (Rate_calculator!$B$8*L359*(Rate_calculator!$B$92-1)))</f>
        <v>0</v>
      </c>
      <c r="F359" s="151">
        <f>B359+C359+D359+E359+Rate_calculator!$B$26</f>
        <v>7656.9820971250365</v>
      </c>
      <c r="G359" s="1">
        <f>Rate_calculator!$B$26</f>
        <v>50</v>
      </c>
      <c r="H359" s="159"/>
      <c r="I359" s="159">
        <f>EXP(-Rate_calculator!$B$17*A359)</f>
        <v>2.7045810999974686E-6</v>
      </c>
      <c r="J359" s="159">
        <f>EXP(-Rate_calculator!$B$18*A359)</f>
        <v>8.307862371732329E-4</v>
      </c>
      <c r="K359" s="159">
        <f>EXP(-Rate_calculator!$B$19*A359)</f>
        <v>0.99437682483369261</v>
      </c>
      <c r="L359" s="159">
        <f>EXP(-Rate_calculator!$B$20*A359)</f>
        <v>1.3409198215994041E-2</v>
      </c>
      <c r="M359" s="159">
        <f t="shared" si="1"/>
        <v>8.2808165607323539E-4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">
      <c r="A360" s="160">
        <f>A359+(Rate_calculator!$B$22+Rate_calculator!$B$23)/Rate_calculator!$B$24</f>
        <v>15.664010000000051</v>
      </c>
      <c r="B360" s="151">
        <f>IF(A360&lt;=Rate_calculator!$B$22, Rate_calculator!$B$5*(1-I360), Rate_calculator!$B$5*I360*(Rate_calculator!$B$89-1))</f>
        <v>1.6290493423780981</v>
      </c>
      <c r="C360" s="151">
        <f>IF(A360&lt;=Rate_calculator!$B$22, (Rate_calculator!$B$5+Rate_calculator!$B$6)*(1-J360)+Rate_calculator!$B$5*Rate_calculator!$B$18/Rate_calculator!$B$93*M360, (Rate_calculator!$B$5*Rate_calculator!$B$18*I360*(Rate_calculator!$B$89-1)/Rate_calculator!$B$93)+(Rate_calculator!$B$5*J360*(Rate_calculator!$B$90+Rate_calculator!$B$18/Rate_calculator!$B$93-Rate_calculator!$B$18*Rate_calculator!$B$90/Rate_calculator!$B$93-1))+(Rate_calculator!$B$6*J360*(Rate_calculator!$B$90-1)))</f>
        <v>414.68284517041178</v>
      </c>
      <c r="D360" s="151">
        <f>IF(A360&lt;=Rate_calculator!$B$22, Rate_calculator!$B$7*(1-K360), Rate_calculator!$B$7*K360*(Rate_calculator!$B$91-1))</f>
        <v>7182.1607180734418</v>
      </c>
      <c r="E360" s="151">
        <f>IF(A360&lt;=Rate_calculator!$B$22, Rate_calculator!$B$8*(1-L360), (Rate_calculator!$B$8*L360*(Rate_calculator!$B$92-1)))</f>
        <v>0</v>
      </c>
      <c r="F360" s="151">
        <f>B360+C360+D360+E360+Rate_calculator!$B$26</f>
        <v>7648.4726125862317</v>
      </c>
      <c r="G360" s="1">
        <f>Rate_calculator!$B$26</f>
        <v>50</v>
      </c>
      <c r="H360" s="159"/>
      <c r="I360" s="159">
        <f>EXP(-Rate_calculator!$B$17*A360)</f>
        <v>2.6086498760479696E-6</v>
      </c>
      <c r="J360" s="159">
        <f>EXP(-Rate_calculator!$B$18*A360)</f>
        <v>8.143513187371641E-4</v>
      </c>
      <c r="K360" s="159">
        <f>EXP(-Rate_calculator!$B$19*A360)</f>
        <v>0.99436102965827233</v>
      </c>
      <c r="L360" s="159">
        <f>EXP(-Rate_calculator!$B$20*A360)</f>
        <v>1.324731588630117E-2</v>
      </c>
      <c r="M360" s="159">
        <f t="shared" si="1"/>
        <v>8.1174266886111608E-4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">
      <c r="A361" s="160">
        <f>A360+(Rate_calculator!$B$22+Rate_calculator!$B$23)/Rate_calculator!$B$24</f>
        <v>15.708010000000051</v>
      </c>
      <c r="B361" s="151">
        <f>IF(A361&lt;=Rate_calculator!$B$22, Rate_calculator!$B$5*(1-I361), Rate_calculator!$B$5*I361*(Rate_calculator!$B$89-1))</f>
        <v>1.5712671234279578</v>
      </c>
      <c r="C361" s="151">
        <f>IF(A361&lt;=Rate_calculator!$B$22, (Rate_calculator!$B$5+Rate_calculator!$B$6)*(1-J361)+Rate_calculator!$B$5*Rate_calculator!$B$18/Rate_calculator!$B$93*M361, (Rate_calculator!$B$5*Rate_calculator!$B$18*I361*(Rate_calculator!$B$89-1)/Rate_calculator!$B$93)+(Rate_calculator!$B$5*J361*(Rate_calculator!$B$90+Rate_calculator!$B$18/Rate_calculator!$B$93-Rate_calculator!$B$18*Rate_calculator!$B$90/Rate_calculator!$B$93-1))+(Rate_calculator!$B$6*J361*(Rate_calculator!$B$90-1)))</f>
        <v>406.51108641651666</v>
      </c>
      <c r="D361" s="151">
        <f>IF(A361&lt;=Rate_calculator!$B$22, Rate_calculator!$B$7*(1-K361), Rate_calculator!$B$7*K361*(Rate_calculator!$B$91-1))</f>
        <v>7182.0466330650161</v>
      </c>
      <c r="E361" s="151">
        <f>IF(A361&lt;=Rate_calculator!$B$22, Rate_calculator!$B$8*(1-L361), (Rate_calculator!$B$8*L361*(Rate_calculator!$B$92-1)))</f>
        <v>0</v>
      </c>
      <c r="F361" s="151">
        <f>B361+C361+D361+E361+Rate_calculator!$B$26</f>
        <v>7640.128986604961</v>
      </c>
      <c r="G361" s="1">
        <f>Rate_calculator!$B$26</f>
        <v>50</v>
      </c>
      <c r="H361" s="159"/>
      <c r="I361" s="159">
        <f>EXP(-Rate_calculator!$B$17*A361)</f>
        <v>2.5161213231178184E-6</v>
      </c>
      <c r="J361" s="159">
        <f>EXP(-Rate_calculator!$B$18*A361)</f>
        <v>7.9824152189304494E-4</v>
      </c>
      <c r="K361" s="159">
        <f>EXP(-Rate_calculator!$B$19*A361)</f>
        <v>0.99434523473375036</v>
      </c>
      <c r="L361" s="159">
        <f>EXP(-Rate_calculator!$B$20*A361)</f>
        <v>1.3087387878428641E-2</v>
      </c>
      <c r="M361" s="159">
        <f t="shared" si="1"/>
        <v>7.9572540056992711E-4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">
      <c r="A362" s="160">
        <f>A361+(Rate_calculator!$B$22+Rate_calculator!$B$23)/Rate_calculator!$B$24</f>
        <v>15.752010000000052</v>
      </c>
      <c r="B362" s="151">
        <f>IF(A362&lt;=Rate_calculator!$B$22, Rate_calculator!$B$5*(1-I362), Rate_calculator!$B$5*I362*(Rate_calculator!$B$89-1))</f>
        <v>1.5155344340653794</v>
      </c>
      <c r="C362" s="151">
        <f>IF(A362&lt;=Rate_calculator!$B$22, (Rate_calculator!$B$5+Rate_calculator!$B$6)*(1-J362)+Rate_calculator!$B$5*Rate_calculator!$B$18/Rate_calculator!$B$93*M362, (Rate_calculator!$B$5*Rate_calculator!$B$18*I362*(Rate_calculator!$B$89-1)/Rate_calculator!$B$93)+(Rate_calculator!$B$5*J362*(Rate_calculator!$B$90+Rate_calculator!$B$18/Rate_calculator!$B$93-Rate_calculator!$B$18*Rate_calculator!$B$90/Rate_calculator!$B$93-1))+(Rate_calculator!$B$6*J362*(Rate_calculator!$B$90-1)))</f>
        <v>398.49986178795461</v>
      </c>
      <c r="D362" s="151">
        <f>IF(A362&lt;=Rate_calculator!$B$22, Rate_calculator!$B$7*(1-K362), Rate_calculator!$B$7*K362*(Rate_calculator!$B$91-1))</f>
        <v>7181.9325498687749</v>
      </c>
      <c r="E362" s="151">
        <f>IF(A362&lt;=Rate_calculator!$B$22, Rate_calculator!$B$8*(1-L362), (Rate_calculator!$B$8*L362*(Rate_calculator!$B$92-1)))</f>
        <v>0</v>
      </c>
      <c r="F362" s="151">
        <f>B362+C362+D362+E362+Rate_calculator!$B$26</f>
        <v>7631.9479460907951</v>
      </c>
      <c r="G362" s="1">
        <f>Rate_calculator!$B$26</f>
        <v>50</v>
      </c>
      <c r="H362" s="159"/>
      <c r="I362" s="159">
        <f>EXP(-Rate_calculator!$B$17*A362)</f>
        <v>2.4268747488027195E-6</v>
      </c>
      <c r="J362" s="159">
        <f>EXP(-Rate_calculator!$B$18*A362)</f>
        <v>7.8245041496614951E-4</v>
      </c>
      <c r="K362" s="159">
        <f>EXP(-Rate_calculator!$B$19*A362)</f>
        <v>0.9943294400601228</v>
      </c>
      <c r="L362" s="159">
        <f>EXP(-Rate_calculator!$B$20*A362)</f>
        <v>1.2929390598857723E-2</v>
      </c>
      <c r="M362" s="159">
        <f t="shared" si="1"/>
        <v>7.8002354021734679E-4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">
      <c r="A363" s="160">
        <f>A362+(Rate_calculator!$B$22+Rate_calculator!$B$23)/Rate_calculator!$B$24</f>
        <v>15.796010000000052</v>
      </c>
      <c r="B363" s="151">
        <f>IF(A363&lt;=Rate_calculator!$B$22, Rate_calculator!$B$5*(1-I363), Rate_calculator!$B$5*I363*(Rate_calculator!$B$89-1))</f>
        <v>1.4617785776787329</v>
      </c>
      <c r="C363" s="151">
        <f>IF(A363&lt;=Rate_calculator!$B$22, (Rate_calculator!$B$5+Rate_calculator!$B$6)*(1-J363)+Rate_calculator!$B$5*Rate_calculator!$B$18/Rate_calculator!$B$93*M363, (Rate_calculator!$B$5*Rate_calculator!$B$18*I363*(Rate_calculator!$B$89-1)/Rate_calculator!$B$93)+(Rate_calculator!$B$5*J363*(Rate_calculator!$B$90+Rate_calculator!$B$18/Rate_calculator!$B$93-Rate_calculator!$B$18*Rate_calculator!$B$90/Rate_calculator!$B$93-1))+(Rate_calculator!$B$6*J363*(Rate_calculator!$B$90-1)))</f>
        <v>390.64603535847317</v>
      </c>
      <c r="D363" s="151">
        <f>IF(A363&lt;=Rate_calculator!$B$22, Rate_calculator!$B$7*(1-K363), Rate_calculator!$B$7*K363*(Rate_calculator!$B$91-1))</f>
        <v>7181.8184684846856</v>
      </c>
      <c r="E363" s="151">
        <f>IF(A363&lt;=Rate_calculator!$B$22, Rate_calculator!$B$8*(1-L363), (Rate_calculator!$B$8*L363*(Rate_calculator!$B$92-1)))</f>
        <v>0</v>
      </c>
      <c r="F363" s="151">
        <f>B363+C363+D363+E363+Rate_calculator!$B$26</f>
        <v>7623.9262824208372</v>
      </c>
      <c r="G363" s="1">
        <f>Rate_calculator!$B$26</f>
        <v>50</v>
      </c>
      <c r="H363" s="159"/>
      <c r="I363" s="159">
        <f>EXP(-Rate_calculator!$B$17*A363)</f>
        <v>2.3407937416460123E-6</v>
      </c>
      <c r="J363" s="159">
        <f>EXP(-Rate_calculator!$B$18*A363)</f>
        <v>7.6697169351550042E-4</v>
      </c>
      <c r="K363" s="159">
        <f>EXP(-Rate_calculator!$B$19*A363)</f>
        <v>0.99431364563738578</v>
      </c>
      <c r="L363" s="159">
        <f>EXP(-Rate_calculator!$B$20*A363)</f>
        <v>1.2773300738902062E-2</v>
      </c>
      <c r="M363" s="159">
        <f t="shared" si="1"/>
        <v>7.6463089977385447E-4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">
      <c r="A364" s="160">
        <f>A363+(Rate_calculator!$B$22+Rate_calculator!$B$23)/Rate_calculator!$B$24</f>
        <v>15.840010000000053</v>
      </c>
      <c r="B364" s="151">
        <f>IF(A364&lt;=Rate_calculator!$B$22, Rate_calculator!$B$5*(1-I364), Rate_calculator!$B$5*I364*(Rate_calculator!$B$89-1))</f>
        <v>1.4099294361979997</v>
      </c>
      <c r="C364" s="151">
        <f>IF(A364&lt;=Rate_calculator!$B$22, (Rate_calculator!$B$5+Rate_calculator!$B$6)*(1-J364)+Rate_calculator!$B$5*Rate_calculator!$B$18/Rate_calculator!$B$93*M364, (Rate_calculator!$B$5*Rate_calculator!$B$18*I364*(Rate_calculator!$B$89-1)/Rate_calculator!$B$93)+(Rate_calculator!$B$5*J364*(Rate_calculator!$B$90+Rate_calculator!$B$18/Rate_calculator!$B$93-Rate_calculator!$B$18*Rate_calculator!$B$90/Rate_calculator!$B$93-1))+(Rate_calculator!$B$6*J364*(Rate_calculator!$B$90-1)))</f>
        <v>382.94653182549814</v>
      </c>
      <c r="D364" s="151">
        <f>IF(A364&lt;=Rate_calculator!$B$22, Rate_calculator!$B$7*(1-K364), Rate_calculator!$B$7*K364*(Rate_calculator!$B$91-1))</f>
        <v>7181.7043889127235</v>
      </c>
      <c r="E364" s="151">
        <f>IF(A364&lt;=Rate_calculator!$B$22, Rate_calculator!$B$8*(1-L364), (Rate_calculator!$B$8*L364*(Rate_calculator!$B$92-1)))</f>
        <v>0</v>
      </c>
      <c r="F364" s="151">
        <f>B364+C364+D364+E364+Rate_calculator!$B$26</f>
        <v>7616.06085017442</v>
      </c>
      <c r="G364" s="1">
        <f>Rate_calculator!$B$26</f>
        <v>50</v>
      </c>
      <c r="H364" s="159"/>
      <c r="I364" s="159">
        <f>EXP(-Rate_calculator!$B$17*A364)</f>
        <v>2.2577660192938703E-6</v>
      </c>
      <c r="J364" s="159">
        <f>EXP(-Rate_calculator!$B$18*A364)</f>
        <v>7.5179917781688951E-4</v>
      </c>
      <c r="K364" s="159">
        <f>EXP(-Rate_calculator!$B$19*A364)</f>
        <v>0.99429785146553518</v>
      </c>
      <c r="L364" s="159">
        <f>EXP(-Rate_calculator!$B$20*A364)</f>
        <v>1.2619095271269039E-2</v>
      </c>
      <c r="M364" s="159">
        <f t="shared" si="1"/>
        <v>7.4954141179759564E-4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">
      <c r="A365" s="160">
        <f>A364+(Rate_calculator!$B$22+Rate_calculator!$B$23)/Rate_calculator!$B$24</f>
        <v>15.884010000000053</v>
      </c>
      <c r="B365" s="151">
        <f>IF(A365&lt;=Rate_calculator!$B$22, Rate_calculator!$B$5*(1-I365), Rate_calculator!$B$5*I365*(Rate_calculator!$B$89-1))</f>
        <v>1.3599193786341743</v>
      </c>
      <c r="C365" s="151">
        <f>IF(A365&lt;=Rate_calculator!$B$22, (Rate_calculator!$B$5+Rate_calculator!$B$6)*(1-J365)+Rate_calculator!$B$5*Rate_calculator!$B$18/Rate_calculator!$B$93*M365, (Rate_calculator!$B$5*Rate_calculator!$B$18*I365*(Rate_calculator!$B$89-1)/Rate_calculator!$B$93)+(Rate_calculator!$B$5*J365*(Rate_calculator!$B$90+Rate_calculator!$B$18/Rate_calculator!$B$93-Rate_calculator!$B$18*Rate_calculator!$B$90/Rate_calculator!$B$93-1))+(Rate_calculator!$B$6*J365*(Rate_calculator!$B$90-1)))</f>
        <v>375.39833536094767</v>
      </c>
      <c r="D365" s="151">
        <f>IF(A365&lt;=Rate_calculator!$B$22, Rate_calculator!$B$7*(1-K365), Rate_calculator!$B$7*K365*(Rate_calculator!$B$91-1))</f>
        <v>7181.5903111528569</v>
      </c>
      <c r="E365" s="151">
        <f>IF(A365&lt;=Rate_calculator!$B$22, Rate_calculator!$B$8*(1-L365), (Rate_calculator!$B$8*L365*(Rate_calculator!$B$92-1)))</f>
        <v>0</v>
      </c>
      <c r="F365" s="151">
        <f>B365+C365+D365+E365+Rate_calculator!$B$26</f>
        <v>7608.3485658924383</v>
      </c>
      <c r="G365" s="1">
        <f>Rate_calculator!$B$26</f>
        <v>50</v>
      </c>
      <c r="H365" s="159"/>
      <c r="I365" s="159">
        <f>EXP(-Rate_calculator!$B$17*A365)</f>
        <v>2.1776832820364585E-6</v>
      </c>
      <c r="J365" s="159">
        <f>EXP(-Rate_calculator!$B$18*A365)</f>
        <v>7.3692681039567965E-4</v>
      </c>
      <c r="K365" s="159">
        <f>EXP(-Rate_calculator!$B$19*A365)</f>
        <v>0.994282057544567</v>
      </c>
      <c r="L365" s="159">
        <f>EXP(-Rate_calculator!$B$20*A365)</f>
        <v>1.2466751446662677E-2</v>
      </c>
      <c r="M365" s="159">
        <f t="shared" si="1"/>
        <v>7.3474912711364321E-4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">
      <c r="A366" s="160">
        <f>A365+(Rate_calculator!$B$22+Rate_calculator!$B$23)/Rate_calculator!$B$24</f>
        <v>15.928010000000054</v>
      </c>
      <c r="B366" s="151">
        <f>IF(A366&lt;=Rate_calculator!$B$22, Rate_calculator!$B$5*(1-I366), Rate_calculator!$B$5*I366*(Rate_calculator!$B$89-1))</f>
        <v>1.3116831728627367</v>
      </c>
      <c r="C366" s="151">
        <f>IF(A366&lt;=Rate_calculator!$B$22, (Rate_calculator!$B$5+Rate_calculator!$B$6)*(1-J366)+Rate_calculator!$B$5*Rate_calculator!$B$18/Rate_calculator!$B$93*M366, (Rate_calculator!$B$5*Rate_calculator!$B$18*I366*(Rate_calculator!$B$89-1)/Rate_calculator!$B$93)+(Rate_calculator!$B$5*J366*(Rate_calculator!$B$90+Rate_calculator!$B$18/Rate_calculator!$B$93-Rate_calculator!$B$18*Rate_calculator!$B$90/Rate_calculator!$B$93-1))+(Rate_calculator!$B$6*J366*(Rate_calculator!$B$90-1)))</f>
        <v>367.99848848300826</v>
      </c>
      <c r="D366" s="151">
        <f>IF(A366&lt;=Rate_calculator!$B$22, Rate_calculator!$B$7*(1-K366), Rate_calculator!$B$7*K366*(Rate_calculator!$B$91-1))</f>
        <v>7181.4762352050584</v>
      </c>
      <c r="E366" s="151">
        <f>IF(A366&lt;=Rate_calculator!$B$22, Rate_calculator!$B$8*(1-L366), (Rate_calculator!$B$8*L366*(Rate_calculator!$B$92-1)))</f>
        <v>0</v>
      </c>
      <c r="F366" s="151">
        <f>B366+C366+D366+E366+Rate_calculator!$B$26</f>
        <v>7600.7864068609297</v>
      </c>
      <c r="G366" s="1">
        <f>Rate_calculator!$B$26</f>
        <v>50</v>
      </c>
      <c r="H366" s="159"/>
      <c r="I366" s="159">
        <f>EXP(-Rate_calculator!$B$17*A366)</f>
        <v>2.1004410715439297E-6</v>
      </c>
      <c r="J366" s="159">
        <f>EXP(-Rate_calculator!$B$18*A366)</f>
        <v>7.2234865360842426E-4</v>
      </c>
      <c r="K366" s="159">
        <f>EXP(-Rate_calculator!$B$19*A366)</f>
        <v>0.99426626387447736</v>
      </c>
      <c r="L366" s="159">
        <f>EXP(-Rate_calculator!$B$20*A366)</f>
        <v>1.2316246790427487E-2</v>
      </c>
      <c r="M366" s="159">
        <f t="shared" si="1"/>
        <v>7.2024821253688029E-4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">
      <c r="A367" s="160">
        <f>A366+(Rate_calculator!$B$22+Rate_calculator!$B$23)/Rate_calculator!$B$24</f>
        <v>15.972010000000054</v>
      </c>
      <c r="B367" s="151">
        <f>IF(A367&lt;=Rate_calculator!$B$22, Rate_calculator!$B$5*(1-I367), Rate_calculator!$B$5*I367*(Rate_calculator!$B$89-1))</f>
        <v>1.2651579005361617</v>
      </c>
      <c r="C367" s="151">
        <f>IF(A367&lt;=Rate_calculator!$B$22, (Rate_calculator!$B$5+Rate_calculator!$B$6)*(1-J367)+Rate_calculator!$B$5*Rate_calculator!$B$18/Rate_calculator!$B$93*M367, (Rate_calculator!$B$5*Rate_calculator!$B$18*I367*(Rate_calculator!$B$89-1)/Rate_calculator!$B$93)+(Rate_calculator!$B$5*J367*(Rate_calculator!$B$90+Rate_calculator!$B$18/Rate_calculator!$B$93-Rate_calculator!$B$18*Rate_calculator!$B$90/Rate_calculator!$B$93-1))+(Rate_calculator!$B$6*J367*(Rate_calculator!$B$90-1)))</f>
        <v>360.74409094851057</v>
      </c>
      <c r="D367" s="151">
        <f>IF(A367&lt;=Rate_calculator!$B$22, Rate_calculator!$B$7*(1-K367), Rate_calculator!$B$7*K367*(Rate_calculator!$B$91-1))</f>
        <v>7181.362161069299</v>
      </c>
      <c r="E367" s="151">
        <f>IF(A367&lt;=Rate_calculator!$B$22, Rate_calculator!$B$8*(1-L367), (Rate_calculator!$B$8*L367*(Rate_calculator!$B$92-1)))</f>
        <v>0</v>
      </c>
      <c r="F367" s="151">
        <f>B367+C367+D367+E367+Rate_calculator!$B$26</f>
        <v>7593.3714099183453</v>
      </c>
      <c r="G367" s="1">
        <f>Rate_calculator!$B$26</f>
        <v>50</v>
      </c>
      <c r="H367" s="159"/>
      <c r="I367" s="159">
        <f>EXP(-Rate_calculator!$B$17*A367)</f>
        <v>2.0259386346130483E-6</v>
      </c>
      <c r="J367" s="159">
        <f>EXP(-Rate_calculator!$B$18*A367)</f>
        <v>7.0805888727231727E-4</v>
      </c>
      <c r="K367" s="159">
        <f>EXP(-Rate_calculator!$B$19*A367)</f>
        <v>0.99425047045526227</v>
      </c>
      <c r="L367" s="159">
        <f>EXP(-Rate_calculator!$B$20*A367)</f>
        <v>1.2167559099232899E-2</v>
      </c>
      <c r="M367" s="159">
        <f t="shared" si="1"/>
        <v>7.0603294863770419E-4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">
      <c r="A368" s="160">
        <f>A367+(Rate_calculator!$B$22+Rate_calculator!$B$23)/Rate_calculator!$B$24</f>
        <v>16.016010000000055</v>
      </c>
      <c r="B368" s="151">
        <f>IF(A368&lt;=Rate_calculator!$B$22, Rate_calculator!$B$5*(1-I368), Rate_calculator!$B$5*I368*(Rate_calculator!$B$89-1))</f>
        <v>1.2202828750144898</v>
      </c>
      <c r="C368" s="151">
        <f>IF(A368&lt;=Rate_calculator!$B$22, (Rate_calculator!$B$5+Rate_calculator!$B$6)*(1-J368)+Rate_calculator!$B$5*Rate_calculator!$B$18/Rate_calculator!$B$93*M368, (Rate_calculator!$B$5*Rate_calculator!$B$18*I368*(Rate_calculator!$B$89-1)/Rate_calculator!$B$93)+(Rate_calculator!$B$5*J368*(Rate_calculator!$B$90+Rate_calculator!$B$18/Rate_calculator!$B$93-Rate_calculator!$B$18*Rate_calculator!$B$90/Rate_calculator!$B$93-1))+(Rate_calculator!$B$6*J368*(Rate_calculator!$B$90-1)))</f>
        <v>353.63229866556867</v>
      </c>
      <c r="D368" s="151">
        <f>IF(A368&lt;=Rate_calculator!$B$22, Rate_calculator!$B$7*(1-K368), Rate_calculator!$B$7*K368*(Rate_calculator!$B$91-1))</f>
        <v>7181.2480887455495</v>
      </c>
      <c r="E368" s="151">
        <f>IF(A368&lt;=Rate_calculator!$B$22, Rate_calculator!$B$8*(1-L368), (Rate_calculator!$B$8*L368*(Rate_calculator!$B$92-1)))</f>
        <v>0</v>
      </c>
      <c r="F368" s="151">
        <f>B368+C368+D368+E368+Rate_calculator!$B$26</f>
        <v>7586.1006702861323</v>
      </c>
      <c r="G368" s="1">
        <f>Rate_calculator!$B$26</f>
        <v>50</v>
      </c>
      <c r="H368" s="159"/>
      <c r="I368" s="159">
        <f>EXP(-Rate_calculator!$B$17*A368)</f>
        <v>1.9540787917467361E-6</v>
      </c>
      <c r="J368" s="159">
        <f>EXP(-Rate_calculator!$B$18*A368)</f>
        <v>6.9405180634154865E-4</v>
      </c>
      <c r="K368" s="159">
        <f>EXP(-Rate_calculator!$B$19*A368)</f>
        <v>0.99423467728691761</v>
      </c>
      <c r="L368" s="159">
        <f>EXP(-Rate_calculator!$B$20*A368)</f>
        <v>1.2020666437797698E-2</v>
      </c>
      <c r="M368" s="159">
        <f t="shared" si="1"/>
        <v>6.920977275498019E-4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">
      <c r="A369" s="160">
        <f>A368+(Rate_calculator!$B$22+Rate_calculator!$B$23)/Rate_calculator!$B$24</f>
        <v>16.060010000000055</v>
      </c>
      <c r="B369" s="151">
        <f>IF(A369&lt;=Rate_calculator!$B$22, Rate_calculator!$B$5*(1-I369), Rate_calculator!$B$5*I369*(Rate_calculator!$B$89-1))</f>
        <v>1.1769995622068727</v>
      </c>
      <c r="C369" s="151">
        <f>IF(A369&lt;=Rate_calculator!$B$22, (Rate_calculator!$B$5+Rate_calculator!$B$6)*(1-J369)+Rate_calculator!$B$5*Rate_calculator!$B$18/Rate_calculator!$B$93*M369, (Rate_calculator!$B$5*Rate_calculator!$B$18*I369*(Rate_calculator!$B$89-1)/Rate_calculator!$B$93)+(Rate_calculator!$B$5*J369*(Rate_calculator!$B$90+Rate_calculator!$B$18/Rate_calculator!$B$93-Rate_calculator!$B$18*Rate_calculator!$B$90/Rate_calculator!$B$93-1))+(Rate_calculator!$B$6*J369*(Rate_calculator!$B$90-1)))</f>
        <v>346.66032262613032</v>
      </c>
      <c r="D369" s="151">
        <f>IF(A369&lt;=Rate_calculator!$B$22, Rate_calculator!$B$7*(1-K369), Rate_calculator!$B$7*K369*(Rate_calculator!$B$91-1))</f>
        <v>7181.1340182337817</v>
      </c>
      <c r="E369" s="151">
        <f>IF(A369&lt;=Rate_calculator!$B$22, Rate_calculator!$B$8*(1-L369), (Rate_calculator!$B$8*L369*(Rate_calculator!$B$92-1)))</f>
        <v>0</v>
      </c>
      <c r="F369" s="151">
        <f>B369+C369+D369+E369+Rate_calculator!$B$26</f>
        <v>7578.9713404221193</v>
      </c>
      <c r="G369" s="1">
        <f>Rate_calculator!$B$26</f>
        <v>50</v>
      </c>
      <c r="H369" s="159"/>
      <c r="I369" s="159">
        <f>EXP(-Rate_calculator!$B$17*A369)</f>
        <v>1.8847678103950558E-6</v>
      </c>
      <c r="J369" s="159">
        <f>EXP(-Rate_calculator!$B$18*A369)</f>
        <v>6.8032181862961744E-4</v>
      </c>
      <c r="K369" s="159">
        <f>EXP(-Rate_calculator!$B$19*A369)</f>
        <v>0.9942188843694395</v>
      </c>
      <c r="L369" s="159">
        <f>EXP(-Rate_calculator!$B$20*A369)</f>
        <v>1.1875547135653999E-2</v>
      </c>
      <c r="M369" s="159">
        <f t="shared" si="1"/>
        <v>6.7843705081922236E-4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">
      <c r="A370" s="160">
        <f>A369+(Rate_calculator!$B$22+Rate_calculator!$B$23)/Rate_calculator!$B$24</f>
        <v>16.104010000000056</v>
      </c>
      <c r="B370" s="151">
        <f>IF(A370&lt;=Rate_calculator!$B$22, Rate_calculator!$B$5*(1-I370), Rate_calculator!$B$5*I370*(Rate_calculator!$B$89-1))</f>
        <v>1.1352515042208744</v>
      </c>
      <c r="C370" s="151">
        <f>IF(A370&lt;=Rate_calculator!$B$22, (Rate_calculator!$B$5+Rate_calculator!$B$6)*(1-J370)+Rate_calculator!$B$5*Rate_calculator!$B$18/Rate_calculator!$B$93*M370, (Rate_calculator!$B$5*Rate_calculator!$B$18*I370*(Rate_calculator!$B$89-1)/Rate_calculator!$B$93)+(Rate_calculator!$B$5*J370*(Rate_calculator!$B$90+Rate_calculator!$B$18/Rate_calculator!$B$93-Rate_calculator!$B$18*Rate_calculator!$B$90/Rate_calculator!$B$93-1))+(Rate_calculator!$B$6*J370*(Rate_calculator!$B$90-1)))</f>
        <v>339.82542785811114</v>
      </c>
      <c r="D370" s="151">
        <f>IF(A370&lt;=Rate_calculator!$B$22, Rate_calculator!$B$7*(1-K370), Rate_calculator!$B$7*K370*(Rate_calculator!$B$91-1))</f>
        <v>7181.0199495339666</v>
      </c>
      <c r="E370" s="151">
        <f>IF(A370&lt;=Rate_calculator!$B$22, Rate_calculator!$B$8*(1-L370), (Rate_calculator!$B$8*L370*(Rate_calculator!$B$92-1)))</f>
        <v>0</v>
      </c>
      <c r="F370" s="151">
        <f>B370+C370+D370+E370+Rate_calculator!$B$26</f>
        <v>7571.9806288962991</v>
      </c>
      <c r="G370" s="1">
        <f>Rate_calculator!$B$26</f>
        <v>50</v>
      </c>
      <c r="H370" s="159"/>
      <c r="I370" s="159">
        <f>EXP(-Rate_calculator!$B$17*A370)</f>
        <v>1.8179152826923429E-6</v>
      </c>
      <c r="J370" s="159">
        <f>EXP(-Rate_calculator!$B$18*A370)</f>
        <v>6.6686344257671135E-4</v>
      </c>
      <c r="K370" s="159">
        <f>EXP(-Rate_calculator!$B$19*A370)</f>
        <v>0.99420309170282395</v>
      </c>
      <c r="L370" s="159">
        <f>EXP(-Rate_calculator!$B$20*A370)</f>
        <v>1.1732179783950289E-2</v>
      </c>
      <c r="M370" s="159">
        <f t="shared" si="1"/>
        <v>6.6504552729401895E-4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">
      <c r="A371" s="160">
        <f>A370+(Rate_calculator!$B$22+Rate_calculator!$B$23)/Rate_calculator!$B$24</f>
        <v>16.148010000000056</v>
      </c>
      <c r="B371" s="151">
        <f>IF(A371&lt;=Rate_calculator!$B$22, Rate_calculator!$B$5*(1-I371), Rate_calculator!$B$5*I371*(Rate_calculator!$B$89-1))</f>
        <v>1.094984245719909</v>
      </c>
      <c r="C371" s="151">
        <f>IF(A371&lt;=Rate_calculator!$B$22, (Rate_calculator!$B$5+Rate_calculator!$B$6)*(1-J371)+Rate_calculator!$B$5*Rate_calculator!$B$18/Rate_calculator!$B$93*M371, (Rate_calculator!$B$5*Rate_calculator!$B$18*I371*(Rate_calculator!$B$89-1)/Rate_calculator!$B$93)+(Rate_calculator!$B$5*J371*(Rate_calculator!$B$90+Rate_calculator!$B$18/Rate_calculator!$B$93-Rate_calculator!$B$18*Rate_calculator!$B$90/Rate_calculator!$B$93-1))+(Rate_calculator!$B$6*J371*(Rate_calculator!$B$90-1)))</f>
        <v>333.1249323967707</v>
      </c>
      <c r="D371" s="151">
        <f>IF(A371&lt;=Rate_calculator!$B$22, Rate_calculator!$B$7*(1-K371), Rate_calculator!$B$7*K371*(Rate_calculator!$B$91-1))</f>
        <v>7180.905882646076</v>
      </c>
      <c r="E371" s="151">
        <f>IF(A371&lt;=Rate_calculator!$B$22, Rate_calculator!$B$8*(1-L371), (Rate_calculator!$B$8*L371*(Rate_calculator!$B$92-1)))</f>
        <v>0</v>
      </c>
      <c r="F371" s="151">
        <f>B371+C371+D371+E371+Rate_calculator!$B$26</f>
        <v>7565.1257992885667</v>
      </c>
      <c r="G371" s="1">
        <f>Rate_calculator!$B$26</f>
        <v>50</v>
      </c>
      <c r="H371" s="159"/>
      <c r="I371" s="159">
        <f>EXP(-Rate_calculator!$B$17*A371)</f>
        <v>1.7534340075309705E-6</v>
      </c>
      <c r="J371" s="159">
        <f>EXP(-Rate_calculator!$B$18*A371)</f>
        <v>6.5367130506124719E-4</v>
      </c>
      <c r="K371" s="159">
        <f>EXP(-Rate_calculator!$B$19*A371)</f>
        <v>0.99418729928706695</v>
      </c>
      <c r="L371" s="159">
        <f>EXP(-Rate_calculator!$B$20*A371)</f>
        <v>1.1590543232293075E-2</v>
      </c>
      <c r="M371" s="159">
        <f t="shared" si="1"/>
        <v>6.5191787105371626E-4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">
      <c r="A372" s="160">
        <f>A371+(Rate_calculator!$B$22+Rate_calculator!$B$23)/Rate_calculator!$B$24</f>
        <v>16.192010000000057</v>
      </c>
      <c r="B372" s="151">
        <f>IF(A372&lt;=Rate_calculator!$B$22, Rate_calculator!$B$5*(1-I372), Rate_calculator!$B$5*I372*(Rate_calculator!$B$89-1))</f>
        <v>1.0561452628927965</v>
      </c>
      <c r="C372" s="151">
        <f>IF(A372&lt;=Rate_calculator!$B$22, (Rate_calculator!$B$5+Rate_calculator!$B$6)*(1-J372)+Rate_calculator!$B$5*Rate_calculator!$B$18/Rate_calculator!$B$93*M372, (Rate_calculator!$B$5*Rate_calculator!$B$18*I372*(Rate_calculator!$B$89-1)/Rate_calculator!$B$93)+(Rate_calculator!$B$5*J372*(Rate_calculator!$B$90+Rate_calculator!$B$18/Rate_calculator!$B$93-Rate_calculator!$B$18*Rate_calculator!$B$90/Rate_calculator!$B$93-1))+(Rate_calculator!$B$6*J372*(Rate_calculator!$B$90-1)))</f>
        <v>326.55620627500741</v>
      </c>
      <c r="D372" s="151">
        <f>IF(A372&lt;=Rate_calculator!$B$22, Rate_calculator!$B$7*(1-K372), Rate_calculator!$B$7*K372*(Rate_calculator!$B$91-1))</f>
        <v>7180.7918175700806</v>
      </c>
      <c r="E372" s="151">
        <f>IF(A372&lt;=Rate_calculator!$B$22, Rate_calculator!$B$8*(1-L372), (Rate_calculator!$B$8*L372*(Rate_calculator!$B$92-1)))</f>
        <v>0</v>
      </c>
      <c r="F372" s="151">
        <f>B372+C372+D372+E372+Rate_calculator!$B$26</f>
        <v>7558.404169107981</v>
      </c>
      <c r="G372" s="1">
        <f>Rate_calculator!$B$26</f>
        <v>50</v>
      </c>
      <c r="H372" s="159"/>
      <c r="I372" s="159">
        <f>EXP(-Rate_calculator!$B$17*A372)</f>
        <v>1.6912398768179789E-6</v>
      </c>
      <c r="J372" s="159">
        <f>EXP(-Rate_calculator!$B$18*A372)</f>
        <v>6.4074013925470466E-4</v>
      </c>
      <c r="K372" s="159">
        <f>EXP(-Rate_calculator!$B$19*A372)</f>
        <v>0.99417150712216451</v>
      </c>
      <c r="L372" s="159">
        <f>EXP(-Rate_calculator!$B$20*A372)</f>
        <v>1.1450616585626643E-2</v>
      </c>
      <c r="M372" s="159">
        <f t="shared" si="1"/>
        <v>6.3904889937788664E-4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">
      <c r="A373" s="160">
        <f>A372+(Rate_calculator!$B$22+Rate_calculator!$B$23)/Rate_calculator!$B$24</f>
        <v>16.236010000000057</v>
      </c>
      <c r="B373" s="151">
        <f>IF(A373&lt;=Rate_calculator!$B$22, Rate_calculator!$B$5*(1-I373), Rate_calculator!$B$5*I373*(Rate_calculator!$B$89-1))</f>
        <v>1.018683894942741</v>
      </c>
      <c r="C373" s="151">
        <f>IF(A373&lt;=Rate_calculator!$B$22, (Rate_calculator!$B$5+Rate_calculator!$B$6)*(1-J373)+Rate_calculator!$B$5*Rate_calculator!$B$18/Rate_calculator!$B$93*M373, (Rate_calculator!$B$5*Rate_calculator!$B$18*I373*(Rate_calculator!$B$89-1)/Rate_calculator!$B$93)+(Rate_calculator!$B$5*J373*(Rate_calculator!$B$90+Rate_calculator!$B$18/Rate_calculator!$B$93-Rate_calculator!$B$18*Rate_calculator!$B$90/Rate_calculator!$B$93-1))+(Rate_calculator!$B$6*J373*(Rate_calculator!$B$90-1)))</f>
        <v>320.11667053225011</v>
      </c>
      <c r="D373" s="151">
        <f>IF(A373&lt;=Rate_calculator!$B$22, Rate_calculator!$B$7*(1-K373), Rate_calculator!$B$7*K373*(Rate_calculator!$B$91-1))</f>
        <v>7180.6777543059497</v>
      </c>
      <c r="E373" s="151">
        <f>IF(A373&lt;=Rate_calculator!$B$22, Rate_calculator!$B$8*(1-L373), (Rate_calculator!$B$8*L373*(Rate_calculator!$B$92-1)))</f>
        <v>0</v>
      </c>
      <c r="F373" s="151">
        <f>B373+C373+D373+E373+Rate_calculator!$B$26</f>
        <v>7551.8131087331421</v>
      </c>
      <c r="G373" s="1">
        <f>Rate_calculator!$B$26</f>
        <v>50</v>
      </c>
      <c r="H373" s="159"/>
      <c r="I373" s="159">
        <f>EXP(-Rate_calculator!$B$17*A373)</f>
        <v>1.6312517657661417E-6</v>
      </c>
      <c r="J373" s="159">
        <f>EXP(-Rate_calculator!$B$18*A373)</f>
        <v>6.2806478251890136E-4</v>
      </c>
      <c r="K373" s="159">
        <f>EXP(-Rate_calculator!$B$19*A373)</f>
        <v>0.99415571520811263</v>
      </c>
      <c r="L373" s="159">
        <f>EXP(-Rate_calculator!$B$20*A373)</f>
        <v>1.1312379201150498E-2</v>
      </c>
      <c r="M373" s="159">
        <f t="shared" si="1"/>
        <v>6.2643353075313526E-4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">
      <c r="A374" s="160">
        <f>A373+(Rate_calculator!$B$22+Rate_calculator!$B$23)/Rate_calculator!$B$24</f>
        <v>16.280010000000058</v>
      </c>
      <c r="B374" s="151">
        <f>IF(A374&lt;=Rate_calculator!$B$22, Rate_calculator!$B$5*(1-I374), Rate_calculator!$B$5*I374*(Rate_calculator!$B$89-1))</f>
        <v>0.98255127800638964</v>
      </c>
      <c r="C374" s="151">
        <f>IF(A374&lt;=Rate_calculator!$B$22, (Rate_calculator!$B$5+Rate_calculator!$B$6)*(1-J374)+Rate_calculator!$B$5*Rate_calculator!$B$18/Rate_calculator!$B$93*M374, (Rate_calculator!$B$5*Rate_calculator!$B$18*I374*(Rate_calculator!$B$89-1)/Rate_calculator!$B$93)+(Rate_calculator!$B$5*J374*(Rate_calculator!$B$90+Rate_calculator!$B$18/Rate_calculator!$B$93-Rate_calculator!$B$18*Rate_calculator!$B$90/Rate_calculator!$B$93-1))+(Rate_calculator!$B$6*J374*(Rate_calculator!$B$90-1)))</f>
        <v>313.80379624162128</v>
      </c>
      <c r="D374" s="151">
        <f>IF(A374&lt;=Rate_calculator!$B$22, Rate_calculator!$B$7*(1-K374), Rate_calculator!$B$7*K374*(Rate_calculator!$B$91-1))</f>
        <v>7180.5636928536578</v>
      </c>
      <c r="E374" s="151">
        <f>IF(A374&lt;=Rate_calculator!$B$22, Rate_calculator!$B$8*(1-L374), (Rate_calculator!$B$8*L374*(Rate_calculator!$B$92-1)))</f>
        <v>0</v>
      </c>
      <c r="F374" s="151">
        <f>B374+C374+D374+E374+Rate_calculator!$B$26</f>
        <v>7545.3500403732851</v>
      </c>
      <c r="G374" s="1">
        <f>Rate_calculator!$B$26</f>
        <v>50</v>
      </c>
      <c r="H374" s="159"/>
      <c r="I374" s="159">
        <f>EXP(-Rate_calculator!$B$17*A374)</f>
        <v>1.5733914270763975E-6</v>
      </c>
      <c r="J374" s="159">
        <f>EXP(-Rate_calculator!$B$18*A374)</f>
        <v>6.1564017434485722E-4</v>
      </c>
      <c r="K374" s="159">
        <f>EXP(-Rate_calculator!$B$19*A374)</f>
        <v>0.99413992354490743</v>
      </c>
      <c r="L374" s="159">
        <f>EXP(-Rate_calculator!$B$20*A374)</f>
        <v>1.1175810685274051E-2</v>
      </c>
      <c r="M374" s="159">
        <f t="shared" si="1"/>
        <v>6.1406678291778087E-4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">
      <c r="A375" s="160">
        <f>A374+(Rate_calculator!$B$22+Rate_calculator!$B$23)/Rate_calculator!$B$24</f>
        <v>16.324010000000058</v>
      </c>
      <c r="B375" s="151">
        <f>IF(A375&lt;=Rate_calculator!$B$22, Rate_calculator!$B$5*(1-I375), Rate_calculator!$B$5*I375*(Rate_calculator!$B$89-1))</f>
        <v>0.94770028141679197</v>
      </c>
      <c r="C375" s="151">
        <f>IF(A375&lt;=Rate_calculator!$B$22, (Rate_calculator!$B$5+Rate_calculator!$B$6)*(1-J375)+Rate_calculator!$B$5*Rate_calculator!$B$18/Rate_calculator!$B$93*M375, (Rate_calculator!$B$5*Rate_calculator!$B$18*I375*(Rate_calculator!$B$89-1)/Rate_calculator!$B$93)+(Rate_calculator!$B$5*J375*(Rate_calculator!$B$90+Rate_calculator!$B$18/Rate_calculator!$B$93-Rate_calculator!$B$18*Rate_calculator!$B$90/Rate_calculator!$B$93-1))+(Rate_calculator!$B$6*J375*(Rate_calculator!$B$90-1)))</f>
        <v>307.61510355506545</v>
      </c>
      <c r="D375" s="151">
        <f>IF(A375&lt;=Rate_calculator!$B$22, Rate_calculator!$B$7*(1-K375), Rate_calculator!$B$7*K375*(Rate_calculator!$B$91-1))</f>
        <v>7180.4496332131739</v>
      </c>
      <c r="E375" s="151">
        <f>IF(A375&lt;=Rate_calculator!$B$22, Rate_calculator!$B$8*(1-L375), (Rate_calculator!$B$8*L375*(Rate_calculator!$B$92-1)))</f>
        <v>0</v>
      </c>
      <c r="F375" s="151">
        <f>B375+C375+D375+E375+Rate_calculator!$B$26</f>
        <v>7539.012437049656</v>
      </c>
      <c r="G375" s="1">
        <f>Rate_calculator!$B$26</f>
        <v>50</v>
      </c>
      <c r="H375" s="159"/>
      <c r="I375" s="159">
        <f>EXP(-Rate_calculator!$B$17*A375)</f>
        <v>1.5175833888736471E-6</v>
      </c>
      <c r="J375" s="159">
        <f>EXP(-Rate_calculator!$B$18*A375)</f>
        <v>6.0346135433244155E-4</v>
      </c>
      <c r="K375" s="159">
        <f>EXP(-Rate_calculator!$B$19*A375)</f>
        <v>0.9941241321325448</v>
      </c>
      <c r="L375" s="159">
        <f>EXP(-Rate_calculator!$B$20*A375)</f>
        <v>1.1040890890607974E-2</v>
      </c>
      <c r="M375" s="159">
        <f t="shared" si="1"/>
        <v>6.0194377094356785E-4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">
      <c r="A376" s="160">
        <f>A375+(Rate_calculator!$B$22+Rate_calculator!$B$23)/Rate_calculator!$B$24</f>
        <v>16.368010000000059</v>
      </c>
      <c r="B376" s="151">
        <f>IF(A376&lt;=Rate_calculator!$B$22, Rate_calculator!$B$5*(1-I376), Rate_calculator!$B$5*I376*(Rate_calculator!$B$89-1))</f>
        <v>0.91408544622709009</v>
      </c>
      <c r="C376" s="151">
        <f>IF(A376&lt;=Rate_calculator!$B$22, (Rate_calculator!$B$5+Rate_calculator!$B$6)*(1-J376)+Rate_calculator!$B$5*Rate_calculator!$B$18/Rate_calculator!$B$93*M376, (Rate_calculator!$B$5*Rate_calculator!$B$18*I376*(Rate_calculator!$B$89-1)/Rate_calculator!$B$93)+(Rate_calculator!$B$5*J376*(Rate_calculator!$B$90+Rate_calculator!$B$18/Rate_calculator!$B$93-Rate_calculator!$B$18*Rate_calculator!$B$90/Rate_calculator!$B$93-1))+(Rate_calculator!$B$6*J376*(Rate_calculator!$B$90-1)))</f>
        <v>301.54816076612445</v>
      </c>
      <c r="D376" s="151">
        <f>IF(A376&lt;=Rate_calculator!$B$22, Rate_calculator!$B$7*(1-K376), Rate_calculator!$B$7*K376*(Rate_calculator!$B$91-1))</f>
        <v>7180.3355753844698</v>
      </c>
      <c r="E376" s="151">
        <f>IF(A376&lt;=Rate_calculator!$B$22, Rate_calculator!$B$8*(1-L376), (Rate_calculator!$B$8*L376*(Rate_calculator!$B$92-1)))</f>
        <v>0</v>
      </c>
      <c r="F376" s="151">
        <f>B376+C376+D376+E376+Rate_calculator!$B$26</f>
        <v>7532.7978215968214</v>
      </c>
      <c r="G376" s="1">
        <f>Rate_calculator!$B$26</f>
        <v>50</v>
      </c>
      <c r="H376" s="159"/>
      <c r="I376" s="159">
        <f>EXP(-Rate_calculator!$B$17*A376)</f>
        <v>1.4637548562627325E-6</v>
      </c>
      <c r="J376" s="159">
        <f>EXP(-Rate_calculator!$B$18*A376)</f>
        <v>5.9152346020997825E-4</v>
      </c>
      <c r="K376" s="159">
        <f>EXP(-Rate_calculator!$B$19*A376)</f>
        <v>0.99410834097102085</v>
      </c>
      <c r="L376" s="159">
        <f>EXP(-Rate_calculator!$B$20*A376)</f>
        <v>1.0907599912991986E-2</v>
      </c>
      <c r="M376" s="159">
        <f t="shared" si="1"/>
        <v>5.9005970535371552E-4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">
      <c r="A377" s="160">
        <f>A376+(Rate_calculator!$B$22+Rate_calculator!$B$23)/Rate_calculator!$B$24</f>
        <v>16.412010000000059</v>
      </c>
      <c r="B377" s="151">
        <f>IF(A377&lt;=Rate_calculator!$B$22, Rate_calculator!$B$5*(1-I377), Rate_calculator!$B$5*I377*(Rate_calculator!$B$89-1))</f>
        <v>0.88166292591476714</v>
      </c>
      <c r="C377" s="151">
        <f>IF(A377&lt;=Rate_calculator!$B$22, (Rate_calculator!$B$5+Rate_calculator!$B$6)*(1-J377)+Rate_calculator!$B$5*Rate_calculator!$B$18/Rate_calculator!$B$93*M377, (Rate_calculator!$B$5*Rate_calculator!$B$18*I377*(Rate_calculator!$B$89-1)/Rate_calculator!$B$93)+(Rate_calculator!$B$5*J377*(Rate_calculator!$B$90+Rate_calculator!$B$18/Rate_calculator!$B$93-Rate_calculator!$B$18*Rate_calculator!$B$90/Rate_calculator!$B$93-1))+(Rate_calculator!$B$6*J377*(Rate_calculator!$B$90-1)))</f>
        <v>295.60058339006389</v>
      </c>
      <c r="D377" s="151">
        <f>IF(A377&lt;=Rate_calculator!$B$22, Rate_calculator!$B$7*(1-K377), Rate_calculator!$B$7*K377*(Rate_calculator!$B$91-1))</f>
        <v>7180.2215193675192</v>
      </c>
      <c r="E377" s="151">
        <f>IF(A377&lt;=Rate_calculator!$B$22, Rate_calculator!$B$8*(1-L377), (Rate_calculator!$B$8*L377*(Rate_calculator!$B$92-1)))</f>
        <v>0</v>
      </c>
      <c r="F377" s="151">
        <f>B377+C377+D377+E377+Rate_calculator!$B$26</f>
        <v>7526.7037656834982</v>
      </c>
      <c r="G377" s="1">
        <f>Rate_calculator!$B$26</f>
        <v>50</v>
      </c>
      <c r="H377" s="159"/>
      <c r="I377" s="159">
        <f>EXP(-Rate_calculator!$B$17*A377)</f>
        <v>1.4118356163762137E-6</v>
      </c>
      <c r="J377" s="159">
        <f>EXP(-Rate_calculator!$B$18*A377)</f>
        <v>5.7982172589303741E-4</v>
      </c>
      <c r="K377" s="159">
        <f>EXP(-Rate_calculator!$B$19*A377)</f>
        <v>0.99409255006033159</v>
      </c>
      <c r="L377" s="159">
        <f>EXP(-Rate_calculator!$B$20*A377)</f>
        <v>1.0775918088558458E-2</v>
      </c>
      <c r="M377" s="159">
        <f t="shared" si="1"/>
        <v>5.784098902766612E-4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">
      <c r="A378" s="160">
        <f>A377+(Rate_calculator!$B$22+Rate_calculator!$B$23)/Rate_calculator!$B$24</f>
        <v>16.45601000000006</v>
      </c>
      <c r="B378" s="151">
        <f>IF(A378&lt;=Rate_calculator!$B$22, Rate_calculator!$B$5*(1-I378), Rate_calculator!$B$5*I378*(Rate_calculator!$B$89-1))</f>
        <v>0.85039042918912522</v>
      </c>
      <c r="C378" s="151">
        <f>IF(A378&lt;=Rate_calculator!$B$22, (Rate_calculator!$B$5+Rate_calculator!$B$6)*(1-J378)+Rate_calculator!$B$5*Rate_calculator!$B$18/Rate_calculator!$B$93*M378, (Rate_calculator!$B$5*Rate_calculator!$B$18*I378*(Rate_calculator!$B$89-1)/Rate_calculator!$B$93)+(Rate_calculator!$B$5*J378*(Rate_calculator!$B$90+Rate_calculator!$B$18/Rate_calculator!$B$93-Rate_calculator!$B$18*Rate_calculator!$B$90/Rate_calculator!$B$93-1))+(Rate_calculator!$B$6*J378*(Rate_calculator!$B$90-1)))</f>
        <v>289.77003326103977</v>
      </c>
      <c r="D378" s="151">
        <f>IF(A378&lt;=Rate_calculator!$B$22, Rate_calculator!$B$7*(1-K378), Rate_calculator!$B$7*K378*(Rate_calculator!$B$91-1))</f>
        <v>7180.1074651622894</v>
      </c>
      <c r="E378" s="151">
        <f>IF(A378&lt;=Rate_calculator!$B$22, Rate_calculator!$B$8*(1-L378), (Rate_calculator!$B$8*L378*(Rate_calculator!$B$92-1)))</f>
        <v>0</v>
      </c>
      <c r="F378" s="151">
        <f>B378+C378+D378+E378+Rate_calculator!$B$26</f>
        <v>7520.7278888525179</v>
      </c>
      <c r="G378" s="1">
        <f>Rate_calculator!$B$26</f>
        <v>50</v>
      </c>
      <c r="H378" s="159"/>
      <c r="I378" s="159">
        <f>EXP(-Rate_calculator!$B$17*A378)</f>
        <v>1.3617579467901182E-6</v>
      </c>
      <c r="J378" s="159">
        <f>EXP(-Rate_calculator!$B$18*A378)</f>
        <v>5.6835147958161946E-4</v>
      </c>
      <c r="K378" s="159">
        <f>EXP(-Rate_calculator!$B$19*A378)</f>
        <v>0.99407675940047291</v>
      </c>
      <c r="L378" s="159">
        <f>EXP(-Rate_calculator!$B$20*A378)</f>
        <v>1.0645825990831489E-2</v>
      </c>
      <c r="M378" s="159">
        <f t="shared" si="1"/>
        <v>5.6698972163482931E-4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">
      <c r="A379" s="160">
        <f>A378+(Rate_calculator!$B$22+Rate_calculator!$B$23)/Rate_calculator!$B$24</f>
        <v>16.50001000000006</v>
      </c>
      <c r="B379" s="151">
        <f>IF(A379&lt;=Rate_calculator!$B$22, Rate_calculator!$B$5*(1-I379), Rate_calculator!$B$5*I379*(Rate_calculator!$B$89-1))</f>
        <v>0.8202271648273618</v>
      </c>
      <c r="C379" s="151">
        <f>IF(A379&lt;=Rate_calculator!$B$22, (Rate_calculator!$B$5+Rate_calculator!$B$6)*(1-J379)+Rate_calculator!$B$5*Rate_calculator!$B$18/Rate_calculator!$B$93*M379, (Rate_calculator!$B$5*Rate_calculator!$B$18*I379*(Rate_calculator!$B$89-1)/Rate_calculator!$B$93)+(Rate_calculator!$B$5*J379*(Rate_calculator!$B$90+Rate_calculator!$B$18/Rate_calculator!$B$93-Rate_calculator!$B$18*Rate_calculator!$B$90/Rate_calculator!$B$93-1))+(Rate_calculator!$B$6*J379*(Rate_calculator!$B$90-1)))</f>
        <v>284.05421764601886</v>
      </c>
      <c r="D379" s="151">
        <f>IF(A379&lt;=Rate_calculator!$B$22, Rate_calculator!$B$7*(1-K379), Rate_calculator!$B$7*K379*(Rate_calculator!$B$91-1))</f>
        <v>7179.993412768752</v>
      </c>
      <c r="E379" s="151">
        <f>IF(A379&lt;=Rate_calculator!$B$22, Rate_calculator!$B$8*(1-L379), (Rate_calculator!$B$8*L379*(Rate_calculator!$B$92-1)))</f>
        <v>0</v>
      </c>
      <c r="F379" s="151">
        <f>B379+C379+D379+E379+Rate_calculator!$B$26</f>
        <v>7514.8678575795984</v>
      </c>
      <c r="G379" s="1">
        <f>Rate_calculator!$B$26</f>
        <v>50</v>
      </c>
      <c r="H379" s="159"/>
      <c r="I379" s="159">
        <f>EXP(-Rate_calculator!$B$17*A379)</f>
        <v>1.3134565271881493E-6</v>
      </c>
      <c r="J379" s="159">
        <f>EXP(-Rate_calculator!$B$18*A379)</f>
        <v>5.5710814189498996E-4</v>
      </c>
      <c r="K379" s="159">
        <f>EXP(-Rate_calculator!$B$19*A379)</f>
        <v>0.99406096899144092</v>
      </c>
      <c r="L379" s="159">
        <f>EXP(-Rate_calculator!$B$20*A379)</f>
        <v>1.0517304427860995E-2</v>
      </c>
      <c r="M379" s="159">
        <f t="shared" si="1"/>
        <v>5.5579468536780176E-4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">
      <c r="A380" s="160">
        <f>A379+(Rate_calculator!$B$22+Rate_calculator!$B$23)/Rate_calculator!$B$24</f>
        <v>16.544010000000061</v>
      </c>
      <c r="B380" s="151">
        <f>IF(A380&lt;=Rate_calculator!$B$22, Rate_calculator!$B$5*(1-I380), Rate_calculator!$B$5*I380*(Rate_calculator!$B$89-1))</f>
        <v>0.79113378846730609</v>
      </c>
      <c r="C380" s="151">
        <f>IF(A380&lt;=Rate_calculator!$B$22, (Rate_calculator!$B$5+Rate_calculator!$B$6)*(1-J380)+Rate_calculator!$B$5*Rate_calculator!$B$18/Rate_calculator!$B$93*M380, (Rate_calculator!$B$5*Rate_calculator!$B$18*I380*(Rate_calculator!$B$89-1)/Rate_calculator!$B$93)+(Rate_calculator!$B$5*J380*(Rate_calculator!$B$90+Rate_calculator!$B$18/Rate_calculator!$B$93-Rate_calculator!$B$18*Rate_calculator!$B$90/Rate_calculator!$B$93-1))+(Rate_calculator!$B$6*J380*(Rate_calculator!$B$90-1)))</f>
        <v>278.45088837515164</v>
      </c>
      <c r="D380" s="151">
        <f>IF(A380&lt;=Rate_calculator!$B$22, Rate_calculator!$B$7*(1-K380), Rate_calculator!$B$7*K380*(Rate_calculator!$B$91-1))</f>
        <v>7179.8793621868808</v>
      </c>
      <c r="E380" s="151">
        <f>IF(A380&lt;=Rate_calculator!$B$22, Rate_calculator!$B$8*(1-L380), (Rate_calculator!$B$8*L380*(Rate_calculator!$B$92-1)))</f>
        <v>0</v>
      </c>
      <c r="F380" s="151">
        <f>B380+C380+D380+E380+Rate_calculator!$B$26</f>
        <v>7509.1213843505002</v>
      </c>
      <c r="G380" s="1">
        <f>Rate_calculator!$B$26</f>
        <v>50</v>
      </c>
      <c r="H380" s="159"/>
      <c r="I380" s="159">
        <f>EXP(-Rate_calculator!$B$17*A380)</f>
        <v>1.2668683541591574E-6</v>
      </c>
      <c r="J380" s="159">
        <f>EXP(-Rate_calculator!$B$18*A380)</f>
        <v>5.4608722404340395E-4</v>
      </c>
      <c r="K380" s="159">
        <f>EXP(-Rate_calculator!$B$19*A380)</f>
        <v>0.99404517883323174</v>
      </c>
      <c r="L380" s="159">
        <f>EXP(-Rate_calculator!$B$20*A380)</f>
        <v>1.0390334439391399E-2</v>
      </c>
      <c r="M380" s="159">
        <f t="shared" si="1"/>
        <v>5.4482035568924477E-4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">
      <c r="A381" s="160">
        <f>A380+(Rate_calculator!$B$22+Rate_calculator!$B$23)/Rate_calculator!$B$24</f>
        <v>16.588010000000061</v>
      </c>
      <c r="B381" s="151">
        <f>IF(A381&lt;=Rate_calculator!$B$22, Rate_calculator!$B$5*(1-I381), Rate_calculator!$B$5*I381*(Rate_calculator!$B$89-1))</f>
        <v>0.76307235128742357</v>
      </c>
      <c r="C381" s="151">
        <f>IF(A381&lt;=Rate_calculator!$B$22, (Rate_calculator!$B$5+Rate_calculator!$B$6)*(1-J381)+Rate_calculator!$B$5*Rate_calculator!$B$18/Rate_calculator!$B$93*M381, (Rate_calculator!$B$5*Rate_calculator!$B$18*I381*(Rate_calculator!$B$89-1)/Rate_calculator!$B$93)+(Rate_calculator!$B$5*J381*(Rate_calculator!$B$90+Rate_calculator!$B$18/Rate_calculator!$B$93-Rate_calculator!$B$18*Rate_calculator!$B$90/Rate_calculator!$B$93-1))+(Rate_calculator!$B$6*J381*(Rate_calculator!$B$90-1)))</f>
        <v>272.95784098831933</v>
      </c>
      <c r="D381" s="151">
        <f>IF(A381&lt;=Rate_calculator!$B$22, Rate_calculator!$B$7*(1-K381), Rate_calculator!$B$7*K381*(Rate_calculator!$B$91-1))</f>
        <v>7179.7653134166458</v>
      </c>
      <c r="E381" s="151">
        <f>IF(A381&lt;=Rate_calculator!$B$22, Rate_calculator!$B$8*(1-L381), (Rate_calculator!$B$8*L381*(Rate_calculator!$B$92-1)))</f>
        <v>0</v>
      </c>
      <c r="F381" s="151">
        <f>B381+C381+D381+E381+Rate_calculator!$B$26</f>
        <v>7503.4862267562521</v>
      </c>
      <c r="G381" s="1">
        <f>Rate_calculator!$B$26</f>
        <v>50</v>
      </c>
      <c r="H381" s="159"/>
      <c r="I381" s="159">
        <f>EXP(-Rate_calculator!$B$17*A381)</f>
        <v>1.221932659016758E-6</v>
      </c>
      <c r="J381" s="159">
        <f>EXP(-Rate_calculator!$B$18*A381)</f>
        <v>5.3528432603600572E-4</v>
      </c>
      <c r="K381" s="159">
        <f>EXP(-Rate_calculator!$B$19*A381)</f>
        <v>0.99402938892584114</v>
      </c>
      <c r="L381" s="159">
        <f>EXP(-Rate_calculator!$B$20*A381)</f>
        <v>1.0264897294064499E-2</v>
      </c>
      <c r="M381" s="159">
        <f t="shared" si="1"/>
        <v>5.3406239337698894E-4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">
      <c r="A382" s="160">
        <f>A381+(Rate_calculator!$B$22+Rate_calculator!$B$23)/Rate_calculator!$B$24</f>
        <v>16.632010000000061</v>
      </c>
      <c r="B382" s="151">
        <f>IF(A382&lt;=Rate_calculator!$B$22, Rate_calculator!$B$5*(1-I382), Rate_calculator!$B$5*I382*(Rate_calculator!$B$89-1))</f>
        <v>0.7360062505071242</v>
      </c>
      <c r="C382" s="151">
        <f>IF(A382&lt;=Rate_calculator!$B$22, (Rate_calculator!$B$5+Rate_calculator!$B$6)*(1-J382)+Rate_calculator!$B$5*Rate_calculator!$B$18/Rate_calculator!$B$93*M382, (Rate_calculator!$B$5*Rate_calculator!$B$18*I382*(Rate_calculator!$B$89-1)/Rate_calculator!$B$93)+(Rate_calculator!$B$5*J382*(Rate_calculator!$B$90+Rate_calculator!$B$18/Rate_calculator!$B$93-Rate_calculator!$B$18*Rate_calculator!$B$90/Rate_calculator!$B$93-1))+(Rate_calculator!$B$6*J382*(Rate_calculator!$B$90-1)))</f>
        <v>267.57291389756278</v>
      </c>
      <c r="D382" s="151">
        <f>IF(A382&lt;=Rate_calculator!$B$22, Rate_calculator!$B$7*(1-K382), Rate_calculator!$B$7*K382*(Rate_calculator!$B$91-1))</f>
        <v>7179.6512664580177</v>
      </c>
      <c r="E382" s="151">
        <f>IF(A382&lt;=Rate_calculator!$B$22, Rate_calculator!$B$8*(1-L382), (Rate_calculator!$B$8*L382*(Rate_calculator!$B$92-1)))</f>
        <v>0</v>
      </c>
      <c r="F382" s="151">
        <f>B382+C382+D382+E382+Rate_calculator!$B$26</f>
        <v>7497.9601866060875</v>
      </c>
      <c r="G382" s="1">
        <f>Rate_calculator!$B$26</f>
        <v>50</v>
      </c>
      <c r="H382" s="159"/>
      <c r="I382" s="159">
        <f>EXP(-Rate_calculator!$B$17*A382)</f>
        <v>1.1785908285338588E-6</v>
      </c>
      <c r="J382" s="159">
        <f>EXP(-Rate_calculator!$B$18*A382)</f>
        <v>5.2469513492417257E-4</v>
      </c>
      <c r="K382" s="159">
        <f>EXP(-Rate_calculator!$B$19*A382)</f>
        <v>0.99401359926926536</v>
      </c>
      <c r="L382" s="159">
        <f>EXP(-Rate_calculator!$B$20*A382)</f>
        <v>1.0140974486656134E-2</v>
      </c>
      <c r="M382" s="159">
        <f t="shared" si="1"/>
        <v>5.2351654409563868E-4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">
      <c r="A383" s="160">
        <f>A382+(Rate_calculator!$B$22+Rate_calculator!$B$23)/Rate_calculator!$B$24</f>
        <v>16.676010000000062</v>
      </c>
      <c r="B383" s="151">
        <f>IF(A383&lt;=Rate_calculator!$B$22, Rate_calculator!$B$5*(1-I383), Rate_calculator!$B$5*I383*(Rate_calculator!$B$89-1))</f>
        <v>0.70990018164281854</v>
      </c>
      <c r="C383" s="151">
        <f>IF(A383&lt;=Rate_calculator!$B$22, (Rate_calculator!$B$5+Rate_calculator!$B$6)*(1-J383)+Rate_calculator!$B$5*Rate_calculator!$B$18/Rate_calculator!$B$93*M383, (Rate_calculator!$B$5*Rate_calculator!$B$18*I383*(Rate_calculator!$B$89-1)/Rate_calculator!$B$93)+(Rate_calculator!$B$5*J383*(Rate_calculator!$B$90+Rate_calculator!$B$18/Rate_calculator!$B$93-Rate_calculator!$B$18*Rate_calculator!$B$90/Rate_calculator!$B$93-1))+(Rate_calculator!$B$6*J383*(Rate_calculator!$B$90-1)))</f>
        <v>262.29398756512217</v>
      </c>
      <c r="D383" s="151">
        <f>IF(A383&lt;=Rate_calculator!$B$22, Rate_calculator!$B$7*(1-K383), Rate_calculator!$B$7*K383*(Rate_calculator!$B$91-1))</f>
        <v>7179.5372213109686</v>
      </c>
      <c r="E383" s="151">
        <f>IF(A383&lt;=Rate_calculator!$B$22, Rate_calculator!$B$8*(1-L383), (Rate_calculator!$B$8*L383*(Rate_calculator!$B$92-1)))</f>
        <v>0</v>
      </c>
      <c r="F383" s="151">
        <f>B383+C383+D383+E383+Rate_calculator!$B$26</f>
        <v>7492.5411090577336</v>
      </c>
      <c r="G383" s="1">
        <f>Rate_calculator!$B$26</f>
        <v>50</v>
      </c>
      <c r="H383" s="159"/>
      <c r="I383" s="159">
        <f>EXP(-Rate_calculator!$B$17*A383)</f>
        <v>1.1367863284887249E-6</v>
      </c>
      <c r="J383" s="159">
        <f>EXP(-Rate_calculator!$B$18*A383)</f>
        <v>5.143154230796168E-4</v>
      </c>
      <c r="K383" s="159">
        <f>EXP(-Rate_calculator!$B$19*A383)</f>
        <v>0.99399780986350028</v>
      </c>
      <c r="L383" s="159">
        <f>EXP(-Rate_calculator!$B$20*A383)</f>
        <v>1.0018547735346146E-2</v>
      </c>
      <c r="M383" s="159">
        <f t="shared" si="1"/>
        <v>5.1317863675112805E-4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">
      <c r="A384" s="160">
        <f>A383+(Rate_calculator!$B$22+Rate_calculator!$B$23)/Rate_calculator!$B$24</f>
        <v>16.720010000000062</v>
      </c>
      <c r="B384" s="151">
        <f>IF(A384&lt;=Rate_calculator!$B$22, Rate_calculator!$B$5*(1-I384), Rate_calculator!$B$5*I384*(Rate_calculator!$B$89-1))</f>
        <v>0.68472009245746046</v>
      </c>
      <c r="C384" s="151">
        <f>IF(A384&lt;=Rate_calculator!$B$22, (Rate_calculator!$B$5+Rate_calculator!$B$6)*(1-J384)+Rate_calculator!$B$5*Rate_calculator!$B$18/Rate_calculator!$B$93*M384, (Rate_calculator!$B$5*Rate_calculator!$B$18*I384*(Rate_calculator!$B$89-1)/Rate_calculator!$B$93)+(Rate_calculator!$B$5*J384*(Rate_calculator!$B$90+Rate_calculator!$B$18/Rate_calculator!$B$93-Rate_calculator!$B$18*Rate_calculator!$B$90/Rate_calculator!$B$93-1))+(Rate_calculator!$B$6*J384*(Rate_calculator!$B$90-1)))</f>
        <v>257.11898369680728</v>
      </c>
      <c r="D384" s="151">
        <f>IF(A384&lt;=Rate_calculator!$B$22, Rate_calculator!$B$7*(1-K384), Rate_calculator!$B$7*K384*(Rate_calculator!$B$91-1))</f>
        <v>7179.4231779754691</v>
      </c>
      <c r="E384" s="151">
        <f>IF(A384&lt;=Rate_calculator!$B$22, Rate_calculator!$B$8*(1-L384), (Rate_calculator!$B$8*L384*(Rate_calculator!$B$92-1)))</f>
        <v>0</v>
      </c>
      <c r="F384" s="151">
        <f>B384+C384+D384+E384+Rate_calculator!$B$26</f>
        <v>7487.2268817647337</v>
      </c>
      <c r="G384" s="1">
        <f>Rate_calculator!$B$26</f>
        <v>50</v>
      </c>
      <c r="H384" s="159"/>
      <c r="I384" s="159">
        <f>EXP(-Rate_calculator!$B$17*A384)</f>
        <v>1.0964646299228777E-6</v>
      </c>
      <c r="J384" s="159">
        <f>EXP(-Rate_calculator!$B$18*A384)</f>
        <v>5.0414104650654465E-4</v>
      </c>
      <c r="K384" s="159">
        <f>EXP(-Rate_calculator!$B$19*A384)</f>
        <v>0.99398202070854202</v>
      </c>
      <c r="L384" s="159">
        <f>EXP(-Rate_calculator!$B$20*A384)</f>
        <v>9.8975989790213558E-3</v>
      </c>
      <c r="M384" s="159">
        <f t="shared" si="1"/>
        <v>5.0304458187662177E-4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">
      <c r="A385" s="160">
        <f>A384+(Rate_calculator!$B$22+Rate_calculator!$B$23)/Rate_calculator!$B$24</f>
        <v>16.764010000000063</v>
      </c>
      <c r="B385" s="151">
        <f>IF(A385&lt;=Rate_calculator!$B$22, Rate_calculator!$B$5*(1-I385), Rate_calculator!$B$5*I385*(Rate_calculator!$B$89-1))</f>
        <v>0.66043313854348107</v>
      </c>
      <c r="C385" s="151">
        <f>IF(A385&lt;=Rate_calculator!$B$22, (Rate_calculator!$B$5+Rate_calculator!$B$6)*(1-J385)+Rate_calculator!$B$5*Rate_calculator!$B$18/Rate_calculator!$B$93*M385, (Rate_calculator!$B$5*Rate_calculator!$B$18*I385*(Rate_calculator!$B$89-1)/Rate_calculator!$B$93)+(Rate_calculator!$B$5*J385*(Rate_calculator!$B$90+Rate_calculator!$B$18/Rate_calculator!$B$93-Rate_calculator!$B$18*Rate_calculator!$B$90/Rate_calculator!$B$93-1))+(Rate_calculator!$B$6*J385*(Rate_calculator!$B$90-1)))</f>
        <v>252.04586445043239</v>
      </c>
      <c r="D385" s="151">
        <f>IF(A385&lt;=Rate_calculator!$B$22, Rate_calculator!$B$7*(1-K385), Rate_calculator!$B$7*K385*(Rate_calculator!$B$91-1))</f>
        <v>7179.3091364514912</v>
      </c>
      <c r="E385" s="151">
        <f>IF(A385&lt;=Rate_calculator!$B$22, Rate_calculator!$B$8*(1-L385), (Rate_calculator!$B$8*L385*(Rate_calculator!$B$92-1)))</f>
        <v>0</v>
      </c>
      <c r="F385" s="151">
        <f>B385+C385+D385+E385+Rate_calculator!$B$26</f>
        <v>7482.015434040467</v>
      </c>
      <c r="G385" s="1">
        <f>Rate_calculator!$B$26</f>
        <v>50</v>
      </c>
      <c r="H385" s="159"/>
      <c r="I385" s="159">
        <f>EXP(-Rate_calculator!$B$17*A385)</f>
        <v>1.0575731380145986E-6</v>
      </c>
      <c r="J385" s="159">
        <f>EXP(-Rate_calculator!$B$18*A385)</f>
        <v>4.9416794318721063E-4</v>
      </c>
      <c r="K385" s="159">
        <f>EXP(-Rate_calculator!$B$19*A385)</f>
        <v>0.99396623180438648</v>
      </c>
      <c r="L385" s="159">
        <f>EXP(-Rate_calculator!$B$20*A385)</f>
        <v>9.77811037461109E-3</v>
      </c>
      <c r="M385" s="159">
        <f t="shared" si="1"/>
        <v>4.9311037004919598E-4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">
      <c r="A386" s="160">
        <f>A385+(Rate_calculator!$B$22+Rate_calculator!$B$23)/Rate_calculator!$B$24</f>
        <v>16.808010000000063</v>
      </c>
      <c r="B386" s="151">
        <f>IF(A386&lt;=Rate_calculator!$B$22, Rate_calculator!$B$5*(1-I386), Rate_calculator!$B$5*I386*(Rate_calculator!$B$89-1))</f>
        <v>0.63700764048119418</v>
      </c>
      <c r="C386" s="151">
        <f>IF(A386&lt;=Rate_calculator!$B$22, (Rate_calculator!$B$5+Rate_calculator!$B$6)*(1-J386)+Rate_calculator!$B$5*Rate_calculator!$B$18/Rate_calculator!$B$93*M386, (Rate_calculator!$B$5*Rate_calculator!$B$18*I386*(Rate_calculator!$B$89-1)/Rate_calculator!$B$93)+(Rate_calculator!$B$5*J386*(Rate_calculator!$B$90+Rate_calculator!$B$18/Rate_calculator!$B$93-Rate_calculator!$B$18*Rate_calculator!$B$90/Rate_calculator!$B$93-1))+(Rate_calculator!$B$6*J386*(Rate_calculator!$B$90-1)))</f>
        <v>247.07263165904376</v>
      </c>
      <c r="D386" s="151">
        <f>IF(A386&lt;=Rate_calculator!$B$22, Rate_calculator!$B$7*(1-K386), Rate_calculator!$B$7*K386*(Rate_calculator!$B$91-1))</f>
        <v>7179.1950967390039</v>
      </c>
      <c r="E386" s="151">
        <f>IF(A386&lt;=Rate_calculator!$B$22, Rate_calculator!$B$8*(1-L386), (Rate_calculator!$B$8*L386*(Rate_calculator!$B$92-1)))</f>
        <v>0</v>
      </c>
      <c r="F386" s="151">
        <f>B386+C386+D386+E386+Rate_calculator!$B$26</f>
        <v>7476.9047360385284</v>
      </c>
      <c r="G386" s="1">
        <f>Rate_calculator!$B$26</f>
        <v>50</v>
      </c>
      <c r="H386" s="159"/>
      <c r="I386" s="159">
        <f>EXP(-Rate_calculator!$B$17*A386)</f>
        <v>1.0200611234752851E-6</v>
      </c>
      <c r="J386" s="159">
        <f>EXP(-Rate_calculator!$B$18*A386)</f>
        <v>4.8439213146019407E-4</v>
      </c>
      <c r="K386" s="159">
        <f>EXP(-Rate_calculator!$B$19*A386)</f>
        <v>0.99395044315102976</v>
      </c>
      <c r="L386" s="159">
        <f>EXP(-Rate_calculator!$B$20*A386)</f>
        <v>9.6600642944548558E-3</v>
      </c>
      <c r="M386" s="159">
        <f t="shared" si="1"/>
        <v>4.833720703367188E-4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">
      <c r="A387" s="160">
        <f>A386+(Rate_calculator!$B$22+Rate_calculator!$B$23)/Rate_calculator!$B$24</f>
        <v>16.852010000000064</v>
      </c>
      <c r="B387" s="151">
        <f>IF(A387&lt;=Rate_calculator!$B$22, Rate_calculator!$B$5*(1-I387), Rate_calculator!$B$5*I387*(Rate_calculator!$B$89-1))</f>
        <v>0.6144130425167984</v>
      </c>
      <c r="C387" s="151">
        <f>IF(A387&lt;=Rate_calculator!$B$22, (Rate_calculator!$B$5+Rate_calculator!$B$6)*(1-J387)+Rate_calculator!$B$5*Rate_calculator!$B$18/Rate_calculator!$B$93*M387, (Rate_calculator!$B$5*Rate_calculator!$B$18*I387*(Rate_calculator!$B$89-1)/Rate_calculator!$B$93)+(Rate_calculator!$B$5*J387*(Rate_calculator!$B$90+Rate_calculator!$B$18/Rate_calculator!$B$93-Rate_calculator!$B$18*Rate_calculator!$B$90/Rate_calculator!$B$93-1))+(Rate_calculator!$B$6*J387*(Rate_calculator!$B$90-1)))</f>
        <v>242.19732606868575</v>
      </c>
      <c r="D387" s="151">
        <f>IF(A387&lt;=Rate_calculator!$B$22, Rate_calculator!$B$7*(1-K387), Rate_calculator!$B$7*K387*(Rate_calculator!$B$91-1))</f>
        <v>7179.0810588379818</v>
      </c>
      <c r="E387" s="151">
        <f>IF(A387&lt;=Rate_calculator!$B$22, Rate_calculator!$B$8*(1-L387), (Rate_calculator!$B$8*L387*(Rate_calculator!$B$92-1)))</f>
        <v>0</v>
      </c>
      <c r="F387" s="151">
        <f>B387+C387+D387+E387+Rate_calculator!$B$26</f>
        <v>7471.8927979491846</v>
      </c>
      <c r="G387" s="1">
        <f>Rate_calculator!$B$26</f>
        <v>50</v>
      </c>
      <c r="H387" s="159"/>
      <c r="I387" s="159">
        <f>EXP(-Rate_calculator!$B$17*A387)</f>
        <v>9.8387965637918607E-7</v>
      </c>
      <c r="J387" s="159">
        <f>EXP(-Rate_calculator!$B$18*A387)</f>
        <v>4.7480970843076465E-4</v>
      </c>
      <c r="K387" s="159">
        <f>EXP(-Rate_calculator!$B$19*A387)</f>
        <v>0.99393465474846787</v>
      </c>
      <c r="L387" s="159">
        <f>EXP(-Rate_calculator!$B$20*A387)</f>
        <v>9.5434433237018071E-3</v>
      </c>
      <c r="M387" s="159">
        <f t="shared" si="1"/>
        <v>4.7382582877438548E-4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">
      <c r="A388" s="160">
        <f>A387+(Rate_calculator!$B$22+Rate_calculator!$B$23)/Rate_calculator!$B$24</f>
        <v>16.896010000000064</v>
      </c>
      <c r="B388" s="151">
        <f>IF(A388&lt;=Rate_calculator!$B$22, Rate_calculator!$B$5*(1-I388), Rate_calculator!$B$5*I388*(Rate_calculator!$B$89-1))</f>
        <v>0.59261987270605399</v>
      </c>
      <c r="C388" s="151">
        <f>IF(A388&lt;=Rate_calculator!$B$22, (Rate_calculator!$B$5+Rate_calculator!$B$6)*(1-J388)+Rate_calculator!$B$5*Rate_calculator!$B$18/Rate_calculator!$B$93*M388, (Rate_calculator!$B$5*Rate_calculator!$B$18*I388*(Rate_calculator!$B$89-1)/Rate_calculator!$B$93)+(Rate_calculator!$B$5*J388*(Rate_calculator!$B$90+Rate_calculator!$B$18/Rate_calculator!$B$93-Rate_calculator!$B$18*Rate_calculator!$B$90/Rate_calculator!$B$93-1))+(Rate_calculator!$B$6*J388*(Rate_calculator!$B$90-1)))</f>
        <v>237.41802659043802</v>
      </c>
      <c r="D388" s="151">
        <f>IF(A388&lt;=Rate_calculator!$B$22, Rate_calculator!$B$7*(1-K388), Rate_calculator!$B$7*K388*(Rate_calculator!$B$91-1))</f>
        <v>7178.9670227483939</v>
      </c>
      <c r="E388" s="151">
        <f>IF(A388&lt;=Rate_calculator!$B$22, Rate_calculator!$B$8*(1-L388), (Rate_calculator!$B$8*L388*(Rate_calculator!$B$92-1)))</f>
        <v>0</v>
      </c>
      <c r="F388" s="151">
        <f>B388+C388+D388+E388+Rate_calculator!$B$26</f>
        <v>7466.9776692115383</v>
      </c>
      <c r="G388" s="1">
        <f>Rate_calculator!$B$26</f>
        <v>50</v>
      </c>
      <c r="H388" s="159"/>
      <c r="I388" s="159">
        <f>EXP(-Rate_calculator!$B$17*A388)</f>
        <v>9.4898154234017256E-7</v>
      </c>
      <c r="J388" s="159">
        <f>EXP(-Rate_calculator!$B$18*A388)</f>
        <v>4.6541684841268713E-4</v>
      </c>
      <c r="K388" s="159">
        <f>EXP(-Rate_calculator!$B$19*A388)</f>
        <v>0.99391886659669682</v>
      </c>
      <c r="L388" s="159">
        <f>EXP(-Rate_calculator!$B$20*A388)</f>
        <v>9.4282302577416068E-3</v>
      </c>
      <c r="M388" s="159">
        <f t="shared" si="1"/>
        <v>4.6446786687034697E-4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">
      <c r="A389" s="160">
        <f>A388+(Rate_calculator!$B$22+Rate_calculator!$B$23)/Rate_calculator!$B$24</f>
        <v>16.940010000000065</v>
      </c>
      <c r="B389" s="151">
        <f>IF(A389&lt;=Rate_calculator!$B$22, Rate_calculator!$B$5*(1-I389), Rate_calculator!$B$5*I389*(Rate_calculator!$B$89-1))</f>
        <v>0.57159970447166786</v>
      </c>
      <c r="C389" s="151">
        <f>IF(A389&lt;=Rate_calculator!$B$22, (Rate_calculator!$B$5+Rate_calculator!$B$6)*(1-J389)+Rate_calculator!$B$5*Rate_calculator!$B$18/Rate_calculator!$B$93*M389, (Rate_calculator!$B$5*Rate_calculator!$B$18*I389*(Rate_calculator!$B$89-1)/Rate_calculator!$B$93)+(Rate_calculator!$B$5*J389*(Rate_calculator!$B$90+Rate_calculator!$B$18/Rate_calculator!$B$93-Rate_calculator!$B$18*Rate_calculator!$B$90/Rate_calculator!$B$93-1))+(Rate_calculator!$B$6*J389*(Rate_calculator!$B$90-1)))</f>
        <v>232.7328495664793</v>
      </c>
      <c r="D389" s="151">
        <f>IF(A389&lt;=Rate_calculator!$B$22, Rate_calculator!$B$7*(1-K389), Rate_calculator!$B$7*K389*(Rate_calculator!$B$91-1))</f>
        <v>7178.8529884702111</v>
      </c>
      <c r="E389" s="151">
        <f>IF(A389&lt;=Rate_calculator!$B$22, Rate_calculator!$B$8*(1-L389), (Rate_calculator!$B$8*L389*(Rate_calculator!$B$92-1)))</f>
        <v>0</v>
      </c>
      <c r="F389" s="151">
        <f>B389+C389+D389+E389+Rate_calculator!$B$26</f>
        <v>7462.1574377411625</v>
      </c>
      <c r="G389" s="1">
        <f>Rate_calculator!$B$26</f>
        <v>50</v>
      </c>
      <c r="H389" s="159"/>
      <c r="I389" s="159">
        <f>EXP(-Rate_calculator!$B$17*A389)</f>
        <v>9.1532126095232252E-7</v>
      </c>
      <c r="J389" s="159">
        <f>EXP(-Rate_calculator!$B$18*A389)</f>
        <v>4.5620980140085741E-4</v>
      </c>
      <c r="K389" s="159">
        <f>EXP(-Rate_calculator!$B$19*A389)</f>
        <v>0.99390307869571259</v>
      </c>
      <c r="L389" s="159">
        <f>EXP(-Rate_calculator!$B$20*A389)</f>
        <v>9.3144080996662975E-3</v>
      </c>
      <c r="M389" s="159">
        <f t="shared" si="1"/>
        <v>4.5529448013990507E-4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">
      <c r="A390" s="160">
        <f>A389+(Rate_calculator!$B$22+Rate_calculator!$B$23)/Rate_calculator!$B$24</f>
        <v>16.984010000000065</v>
      </c>
      <c r="B390" s="151">
        <f>IF(A390&lt;=Rate_calculator!$B$22, Rate_calculator!$B$5*(1-I390), Rate_calculator!$B$5*I390*(Rate_calculator!$B$89-1))</f>
        <v>0.55132511952422703</v>
      </c>
      <c r="C390" s="151">
        <f>IF(A390&lt;=Rate_calculator!$B$22, (Rate_calculator!$B$5+Rate_calculator!$B$6)*(1-J390)+Rate_calculator!$B$5*Rate_calculator!$B$18/Rate_calculator!$B$93*M390, (Rate_calculator!$B$5*Rate_calculator!$B$18*I390*(Rate_calculator!$B$89-1)/Rate_calculator!$B$93)+(Rate_calculator!$B$5*J390*(Rate_calculator!$B$90+Rate_calculator!$B$18/Rate_calculator!$B$93-Rate_calculator!$B$18*Rate_calculator!$B$90/Rate_calculator!$B$93-1))+(Rate_calculator!$B$6*J390*(Rate_calculator!$B$90-1)))</f>
        <v>228.13994804992058</v>
      </c>
      <c r="D390" s="151">
        <f>IF(A390&lt;=Rate_calculator!$B$22, Rate_calculator!$B$7*(1-K390), Rate_calculator!$B$7*K390*(Rate_calculator!$B$91-1))</f>
        <v>7178.7389560034053</v>
      </c>
      <c r="E390" s="151">
        <f>IF(A390&lt;=Rate_calculator!$B$22, Rate_calculator!$B$8*(1-L390), (Rate_calculator!$B$8*L390*(Rate_calculator!$B$92-1)))</f>
        <v>0</v>
      </c>
      <c r="F390" s="151">
        <f>B390+C390+D390+E390+Rate_calculator!$B$26</f>
        <v>7457.43022917285</v>
      </c>
      <c r="G390" s="1">
        <f>Rate_calculator!$B$26</f>
        <v>50</v>
      </c>
      <c r="H390" s="159"/>
      <c r="I390" s="159">
        <f>EXP(-Rate_calculator!$B$17*A390)</f>
        <v>8.8285490641400181E-7</v>
      </c>
      <c r="J390" s="159">
        <f>EXP(-Rate_calculator!$B$18*A390)</f>
        <v>4.4718489157414973E-4</v>
      </c>
      <c r="K390" s="159">
        <f>EXP(-Rate_calculator!$B$19*A390)</f>
        <v>0.99388729104551121</v>
      </c>
      <c r="L390" s="159">
        <f>EXP(-Rate_calculator!$B$20*A390)</f>
        <v>9.2019600577628122E-3</v>
      </c>
      <c r="M390" s="159">
        <f t="shared" si="1"/>
        <v>4.4630203666773573E-4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">
      <c r="A391" s="160">
        <f>A390+(Rate_calculator!$B$22+Rate_calculator!$B$23)/Rate_calculator!$B$24</f>
        <v>17.028010000000066</v>
      </c>
      <c r="B391" s="151">
        <f>IF(A391&lt;=Rate_calculator!$B$22, Rate_calculator!$B$5*(1-I391), Rate_calculator!$B$5*I391*(Rate_calculator!$B$89-1))</f>
        <v>0.53176967209833359</v>
      </c>
      <c r="C391" s="151">
        <f>IF(A391&lt;=Rate_calculator!$B$22, (Rate_calculator!$B$5+Rate_calculator!$B$6)*(1-J391)+Rate_calculator!$B$5*Rate_calculator!$B$18/Rate_calculator!$B$93*M391, (Rate_calculator!$B$5*Rate_calculator!$B$18*I391*(Rate_calculator!$B$89-1)/Rate_calculator!$B$93)+(Rate_calculator!$B$5*J391*(Rate_calculator!$B$90+Rate_calculator!$B$18/Rate_calculator!$B$93-Rate_calculator!$B$18*Rate_calculator!$B$90/Rate_calculator!$B$93-1))+(Rate_calculator!$B$6*J391*(Rate_calculator!$B$90-1)))</f>
        <v>223.63751109816431</v>
      </c>
      <c r="D391" s="151">
        <f>IF(A391&lt;=Rate_calculator!$B$22, Rate_calculator!$B$7*(1-K391), Rate_calculator!$B$7*K391*(Rate_calculator!$B$91-1))</f>
        <v>7178.6249253479491</v>
      </c>
      <c r="E391" s="151">
        <f>IF(A391&lt;=Rate_calculator!$B$22, Rate_calculator!$B$8*(1-L391), (Rate_calculator!$B$8*L391*(Rate_calculator!$B$92-1)))</f>
        <v>0</v>
      </c>
      <c r="F391" s="151">
        <f>B391+C391+D391+E391+Rate_calculator!$B$26</f>
        <v>7452.7942061182121</v>
      </c>
      <c r="G391" s="1">
        <f>Rate_calculator!$B$26</f>
        <v>50</v>
      </c>
      <c r="H391" s="159"/>
      <c r="I391" s="159">
        <f>EXP(-Rate_calculator!$B$17*A391)</f>
        <v>8.5154013025802001E-7</v>
      </c>
      <c r="J391" s="159">
        <f>EXP(-Rate_calculator!$B$18*A391)</f>
        <v>4.3833851582788028E-4</v>
      </c>
      <c r="K391" s="159">
        <f>EXP(-Rate_calculator!$B$19*A391)</f>
        <v>0.99387150364608867</v>
      </c>
      <c r="L391" s="159">
        <f>EXP(-Rate_calculator!$B$20*A391)</f>
        <v>9.0908695430357948E-3</v>
      </c>
      <c r="M391" s="159">
        <f t="shared" si="1"/>
        <v>4.3748697569762226E-4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">
      <c r="A392" s="160">
        <f>A391+(Rate_calculator!$B$22+Rate_calculator!$B$23)/Rate_calculator!$B$24</f>
        <v>17.072010000000066</v>
      </c>
      <c r="B392" s="151">
        <f>IF(A392&lt;=Rate_calculator!$B$22, Rate_calculator!$B$5*(1-I392), Rate_calculator!$B$5*I392*(Rate_calculator!$B$89-1))</f>
        <v>0.51290785445727094</v>
      </c>
      <c r="C392" s="151">
        <f>IF(A392&lt;=Rate_calculator!$B$22, (Rate_calculator!$B$5+Rate_calculator!$B$6)*(1-J392)+Rate_calculator!$B$5*Rate_calculator!$B$18/Rate_calculator!$B$93*M392, (Rate_calculator!$B$5*Rate_calculator!$B$18*I392*(Rate_calculator!$B$89-1)/Rate_calculator!$B$93)+(Rate_calculator!$B$5*J392*(Rate_calculator!$B$90+Rate_calculator!$B$18/Rate_calculator!$B$93-Rate_calculator!$B$18*Rate_calculator!$B$90/Rate_calculator!$B$93-1))+(Rate_calculator!$B$6*J392*(Rate_calculator!$B$90-1)))</f>
        <v>219.22376307955051</v>
      </c>
      <c r="D392" s="151">
        <f>IF(A392&lt;=Rate_calculator!$B$22, Rate_calculator!$B$7*(1-K392), Rate_calculator!$B$7*K392*(Rate_calculator!$B$91-1))</f>
        <v>7178.5108965038107</v>
      </c>
      <c r="E392" s="151">
        <f>IF(A392&lt;=Rate_calculator!$B$22, Rate_calculator!$B$8*(1-L392), (Rate_calculator!$B$8*L392*(Rate_calculator!$B$92-1)))</f>
        <v>0</v>
      </c>
      <c r="F392" s="151">
        <f>B392+C392+D392+E392+Rate_calculator!$B$26</f>
        <v>7448.2475674378184</v>
      </c>
      <c r="G392" s="1">
        <f>Rate_calculator!$B$26</f>
        <v>50</v>
      </c>
      <c r="H392" s="159"/>
      <c r="I392" s="159">
        <f>EXP(-Rate_calculator!$B$17*A392)</f>
        <v>8.2133608611312677E-7</v>
      </c>
      <c r="J392" s="159">
        <f>EXP(-Rate_calculator!$B$18*A392)</f>
        <v>4.2966714233530701E-4</v>
      </c>
      <c r="K392" s="159">
        <f>EXP(-Rate_calculator!$B$19*A392)</f>
        <v>0.99385571649744109</v>
      </c>
      <c r="L392" s="159">
        <f>EXP(-Rate_calculator!$B$20*A392)</f>
        <v>8.9811201667602415E-3</v>
      </c>
      <c r="M392" s="159">
        <f t="shared" si="1"/>
        <v>4.2884580624919389E-4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">
      <c r="A393" s="160">
        <f>A392+(Rate_calculator!$B$22+Rate_calculator!$B$23)/Rate_calculator!$B$24</f>
        <v>17.116010000000067</v>
      </c>
      <c r="B393" s="151">
        <f>IF(A393&lt;=Rate_calculator!$B$22, Rate_calculator!$B$5*(1-I393), Rate_calculator!$B$5*I393*(Rate_calculator!$B$89-1))</f>
        <v>0.49471506362121664</v>
      </c>
      <c r="C393" s="151">
        <f>IF(A393&lt;=Rate_calculator!$B$22, (Rate_calculator!$B$5+Rate_calculator!$B$6)*(1-J393)+Rate_calculator!$B$5*Rate_calculator!$B$18/Rate_calculator!$B$93*M393, (Rate_calculator!$B$5*Rate_calculator!$B$18*I393*(Rate_calculator!$B$89-1)/Rate_calculator!$B$93)+(Rate_calculator!$B$5*J393*(Rate_calculator!$B$90+Rate_calculator!$B$18/Rate_calculator!$B$93-Rate_calculator!$B$18*Rate_calculator!$B$90/Rate_calculator!$B$93-1))+(Rate_calculator!$B$6*J393*(Rate_calculator!$B$90-1)))</f>
        <v>214.89696299304526</v>
      </c>
      <c r="D393" s="151">
        <f>IF(A393&lt;=Rate_calculator!$B$22, Rate_calculator!$B$7*(1-K393), Rate_calculator!$B$7*K393*(Rate_calculator!$B$91-1))</f>
        <v>7178.3968694709656</v>
      </c>
      <c r="E393" s="151">
        <f>IF(A393&lt;=Rate_calculator!$B$22, Rate_calculator!$B$8*(1-L393), (Rate_calculator!$B$8*L393*(Rate_calculator!$B$92-1)))</f>
        <v>0</v>
      </c>
      <c r="F393" s="151">
        <f>B393+C393+D393+E393+Rate_calculator!$B$26</f>
        <v>7443.7885475276325</v>
      </c>
      <c r="G393" s="1">
        <f>Rate_calculator!$B$26</f>
        <v>50</v>
      </c>
      <c r="H393" s="159"/>
      <c r="I393" s="159">
        <f>EXP(-Rate_calculator!$B$17*A393)</f>
        <v>7.9220337642481284E-7</v>
      </c>
      <c r="J393" s="159">
        <f>EXP(-Rate_calculator!$B$18*A393)</f>
        <v>4.2116730913757992E-4</v>
      </c>
      <c r="K393" s="159">
        <f>EXP(-Rate_calculator!$B$19*A393)</f>
        <v>0.99383992959956446</v>
      </c>
      <c r="L393" s="159">
        <f>EXP(-Rate_calculator!$B$20*A393)</f>
        <v>8.8726957380637801E-3</v>
      </c>
      <c r="M393" s="159">
        <f t="shared" si="1"/>
        <v>4.2037510576115511E-4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">
      <c r="A394" s="160">
        <f>A393+(Rate_calculator!$B$22+Rate_calculator!$B$23)/Rate_calculator!$B$24</f>
        <v>17.160010000000067</v>
      </c>
      <c r="B394" s="151">
        <f>IF(A394&lt;=Rate_calculator!$B$22, Rate_calculator!$B$5*(1-I394), Rate_calculator!$B$5*I394*(Rate_calculator!$B$89-1))</f>
        <v>0.4771675692756101</v>
      </c>
      <c r="C394" s="151">
        <f>IF(A394&lt;=Rate_calculator!$B$22, (Rate_calculator!$B$5+Rate_calculator!$B$6)*(1-J394)+Rate_calculator!$B$5*Rate_calculator!$B$18/Rate_calculator!$B$93*M394, (Rate_calculator!$B$5*Rate_calculator!$B$18*I394*(Rate_calculator!$B$89-1)/Rate_calculator!$B$93)+(Rate_calculator!$B$5*J394*(Rate_calculator!$B$90+Rate_calculator!$B$18/Rate_calculator!$B$93-Rate_calculator!$B$18*Rate_calculator!$B$90/Rate_calculator!$B$93-1))+(Rate_calculator!$B$6*J394*(Rate_calculator!$B$90-1)))</f>
        <v>210.65540380074455</v>
      </c>
      <c r="D394" s="151">
        <f>IF(A394&lt;=Rate_calculator!$B$22, Rate_calculator!$B$7*(1-K394), Rate_calculator!$B$7*K394*(Rate_calculator!$B$91-1))</f>
        <v>7178.2828442493801</v>
      </c>
      <c r="E394" s="151">
        <f>IF(A394&lt;=Rate_calculator!$B$22, Rate_calculator!$B$8*(1-L394), (Rate_calculator!$B$8*L394*(Rate_calculator!$B$92-1)))</f>
        <v>0</v>
      </c>
      <c r="F394" s="151">
        <f>B394+C394+D394+E394+Rate_calculator!$B$26</f>
        <v>7439.4154156193999</v>
      </c>
      <c r="G394" s="1">
        <f>Rate_calculator!$B$26</f>
        <v>50</v>
      </c>
      <c r="H394" s="159"/>
      <c r="I394" s="159">
        <f>EXP(-Rate_calculator!$B$17*A394)</f>
        <v>7.6410400106593275E-7</v>
      </c>
      <c r="J394" s="159">
        <f>EXP(-Rate_calculator!$B$18*A394)</f>
        <v>4.1283562276159177E-4</v>
      </c>
      <c r="K394" s="159">
        <f>EXP(-Rate_calculator!$B$19*A394)</f>
        <v>0.99382414295245469</v>
      </c>
      <c r="L394" s="159">
        <f>EXP(-Rate_calculator!$B$20*A394)</f>
        <v>8.7655802615380796E-3</v>
      </c>
      <c r="M394" s="159">
        <f t="shared" si="1"/>
        <v>4.1207151876052582E-4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">
      <c r="A395" s="160">
        <f>A394+(Rate_calculator!$B$22+Rate_calculator!$B$23)/Rate_calculator!$B$24</f>
        <v>17.204010000000068</v>
      </c>
      <c r="B395" s="151">
        <f>IF(A395&lt;=Rate_calculator!$B$22, Rate_calculator!$B$5*(1-I395), Rate_calculator!$B$5*I395*(Rate_calculator!$B$89-1))</f>
        <v>0.46024248281779995</v>
      </c>
      <c r="C395" s="151">
        <f>IF(A395&lt;=Rate_calculator!$B$22, (Rate_calculator!$B$5+Rate_calculator!$B$6)*(1-J395)+Rate_calculator!$B$5*Rate_calculator!$B$18/Rate_calculator!$B$93*M395, (Rate_calculator!$B$5*Rate_calculator!$B$18*I395*(Rate_calculator!$B$89-1)/Rate_calculator!$B$93)+(Rate_calculator!$B$5*J395*(Rate_calculator!$B$90+Rate_calculator!$B$18/Rate_calculator!$B$93-Rate_calculator!$B$18*Rate_calculator!$B$90/Rate_calculator!$B$93-1))+(Rate_calculator!$B$6*J395*(Rate_calculator!$B$90-1)))</f>
        <v>206.4974117729557</v>
      </c>
      <c r="D395" s="151">
        <f>IF(A395&lt;=Rate_calculator!$B$22, Rate_calculator!$B$7*(1-K395), Rate_calculator!$B$7*K395*(Rate_calculator!$B$91-1))</f>
        <v>7178.1688208390287</v>
      </c>
      <c r="E395" s="151">
        <f>IF(A395&lt;=Rate_calculator!$B$22, Rate_calculator!$B$8*(1-L395), (Rate_calculator!$B$8*L395*(Rate_calculator!$B$92-1)))</f>
        <v>0</v>
      </c>
      <c r="F395" s="151">
        <f>B395+C395+D395+E395+Rate_calculator!$B$26</f>
        <v>7435.1264750948021</v>
      </c>
      <c r="G395" s="1">
        <f>Rate_calculator!$B$26</f>
        <v>50</v>
      </c>
      <c r="H395" s="159"/>
      <c r="I395" s="159">
        <f>EXP(-Rate_calculator!$B$17*A395)</f>
        <v>7.3700130777009014E-7</v>
      </c>
      <c r="J395" s="159">
        <f>EXP(-Rate_calculator!$B$18*A395)</f>
        <v>4.0466875686516506E-4</v>
      </c>
      <c r="K395" s="159">
        <f>EXP(-Rate_calculator!$B$19*A395)</f>
        <v>0.99380835655610789</v>
      </c>
      <c r="L395" s="159">
        <f>EXP(-Rate_calculator!$B$20*A395)</f>
        <v>8.6597579348791226E-3</v>
      </c>
      <c r="M395" s="159">
        <f t="shared" si="1"/>
        <v>4.0393175555739498E-4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">
      <c r="A396" s="160">
        <f>A395+(Rate_calculator!$B$22+Rate_calculator!$B$23)/Rate_calculator!$B$24</f>
        <v>17.248010000000068</v>
      </c>
      <c r="B396" s="151">
        <f>IF(A396&lt;=Rate_calculator!$B$22, Rate_calculator!$B$5*(1-I396), Rate_calculator!$B$5*I396*(Rate_calculator!$B$89-1))</f>
        <v>0.4439177275016028</v>
      </c>
      <c r="C396" s="151">
        <f>IF(A396&lt;=Rate_calculator!$B$22, (Rate_calculator!$B$5+Rate_calculator!$B$6)*(1-J396)+Rate_calculator!$B$5*Rate_calculator!$B$18/Rate_calculator!$B$93*M396, (Rate_calculator!$B$5*Rate_calculator!$B$18*I396*(Rate_calculator!$B$89-1)/Rate_calculator!$B$93)+(Rate_calculator!$B$5*J396*(Rate_calculator!$B$90+Rate_calculator!$B$18/Rate_calculator!$B$93-Rate_calculator!$B$18*Rate_calculator!$B$90/Rate_calculator!$B$93-1))+(Rate_calculator!$B$6*J396*(Rate_calculator!$B$90-1)))</f>
        <v>202.42134584563692</v>
      </c>
      <c r="D396" s="151">
        <f>IF(A396&lt;=Rate_calculator!$B$22, Rate_calculator!$B$7*(1-K396), Rate_calculator!$B$7*K396*(Rate_calculator!$B$91-1))</f>
        <v>7178.0547992398824</v>
      </c>
      <c r="E396" s="151">
        <f>IF(A396&lt;=Rate_calculator!$B$22, Rate_calculator!$B$8*(1-L396), (Rate_calculator!$B$8*L396*(Rate_calculator!$B$92-1)))</f>
        <v>0</v>
      </c>
      <c r="F396" s="151">
        <f>B396+C396+D396+E396+Rate_calculator!$B$26</f>
        <v>7430.9200628130211</v>
      </c>
      <c r="G396" s="1">
        <f>Rate_calculator!$B$26</f>
        <v>50</v>
      </c>
      <c r="H396" s="159"/>
      <c r="I396" s="159">
        <f>EXP(-Rate_calculator!$B$17*A396)</f>
        <v>7.1085994432314615E-7</v>
      </c>
      <c r="J396" s="159">
        <f>EXP(-Rate_calculator!$B$18*A396)</f>
        <v>3.9666345090904638E-4</v>
      </c>
      <c r="K396" s="159">
        <f>EXP(-Rate_calculator!$B$19*A396)</f>
        <v>0.99379257041051994</v>
      </c>
      <c r="L396" s="159">
        <f>EXP(-Rate_calculator!$B$20*A396)</f>
        <v>8.5552131465559504E-3</v>
      </c>
      <c r="M396" s="159">
        <f t="shared" si="1"/>
        <v>3.9595259096472326E-4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">
      <c r="A397" s="160">
        <f>A396+(Rate_calculator!$B$22+Rate_calculator!$B$23)/Rate_calculator!$B$24</f>
        <v>17.292010000000069</v>
      </c>
      <c r="B397" s="151">
        <f>IF(A397&lt;=Rate_calculator!$B$22, Rate_calculator!$B$5*(1-I397), Rate_calculator!$B$5*I397*(Rate_calculator!$B$89-1))</f>
        <v>0.42817200964084023</v>
      </c>
      <c r="C397" s="151">
        <f>IF(A397&lt;=Rate_calculator!$B$22, (Rate_calculator!$B$5+Rate_calculator!$B$6)*(1-J397)+Rate_calculator!$B$5*Rate_calculator!$B$18/Rate_calculator!$B$93*M397, (Rate_calculator!$B$5*Rate_calculator!$B$18*I397*(Rate_calculator!$B$89-1)/Rate_calculator!$B$93)+(Rate_calculator!$B$5*J397*(Rate_calculator!$B$90+Rate_calculator!$B$18/Rate_calculator!$B$93-Rate_calculator!$B$18*Rate_calculator!$B$90/Rate_calculator!$B$93-1))+(Rate_calculator!$B$6*J397*(Rate_calculator!$B$90-1)))</f>
        <v>198.42559698996465</v>
      </c>
      <c r="D397" s="151">
        <f>IF(A397&lt;=Rate_calculator!$B$22, Rate_calculator!$B$7*(1-K397), Rate_calculator!$B$7*K397*(Rate_calculator!$B$91-1))</f>
        <v>7177.9407794519102</v>
      </c>
      <c r="E397" s="151">
        <f>IF(A397&lt;=Rate_calculator!$B$22, Rate_calculator!$B$8*(1-L397), (Rate_calculator!$B$8*L397*(Rate_calculator!$B$92-1)))</f>
        <v>0</v>
      </c>
      <c r="F397" s="151">
        <f>B397+C397+D397+E397+Rate_calculator!$B$26</f>
        <v>7426.7945484515158</v>
      </c>
      <c r="G397" s="1">
        <f>Rate_calculator!$B$26</f>
        <v>50</v>
      </c>
      <c r="H397" s="159"/>
      <c r="I397" s="159">
        <f>EXP(-Rate_calculator!$B$17*A397)</f>
        <v>6.8564581245050263E-7</v>
      </c>
      <c r="J397" s="159">
        <f>EXP(-Rate_calculator!$B$18*A397)</f>
        <v>3.8881650885516552E-4</v>
      </c>
      <c r="K397" s="159">
        <f>EXP(-Rate_calculator!$B$19*A397)</f>
        <v>0.99377678451568707</v>
      </c>
      <c r="L397" s="159">
        <f>EXP(-Rate_calculator!$B$20*A397)</f>
        <v>8.4519304735075611E-3</v>
      </c>
      <c r="M397" s="159">
        <f t="shared" si="1"/>
        <v>3.8813086304271502E-4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">
      <c r="A398" s="160">
        <f>A397+(Rate_calculator!$B$22+Rate_calculator!$B$23)/Rate_calculator!$B$24</f>
        <v>17.336010000000069</v>
      </c>
      <c r="B398" s="151">
        <f>IF(A398&lt;=Rate_calculator!$B$22, Rate_calculator!$B$5*(1-I398), Rate_calculator!$B$5*I398*(Rate_calculator!$B$89-1))</f>
        <v>0.41298479083427503</v>
      </c>
      <c r="C398" s="151">
        <f>IF(A398&lt;=Rate_calculator!$B$22, (Rate_calculator!$B$5+Rate_calculator!$B$6)*(1-J398)+Rate_calculator!$B$5*Rate_calculator!$B$18/Rate_calculator!$B$93*M398, (Rate_calculator!$B$5*Rate_calculator!$B$18*I398*(Rate_calculator!$B$89-1)/Rate_calculator!$B$93)+(Rate_calculator!$B$5*J398*(Rate_calculator!$B$90+Rate_calculator!$B$18/Rate_calculator!$B$93-Rate_calculator!$B$18*Rate_calculator!$B$90/Rate_calculator!$B$93-1))+(Rate_calculator!$B$6*J398*(Rate_calculator!$B$90-1)))</f>
        <v>194.50858759381606</v>
      </c>
      <c r="D398" s="151">
        <f>IF(A398&lt;=Rate_calculator!$B$22, Rate_calculator!$B$7*(1-K398), Rate_calculator!$B$7*K398*(Rate_calculator!$B$91-1))</f>
        <v>7177.8267614750857</v>
      </c>
      <c r="E398" s="151">
        <f>IF(A398&lt;=Rate_calculator!$B$22, Rate_calculator!$B$8*(1-L398), (Rate_calculator!$B$8*L398*(Rate_calculator!$B$92-1)))</f>
        <v>0</v>
      </c>
      <c r="F398" s="151">
        <f>B398+C398+D398+E398+Rate_calculator!$B$26</f>
        <v>7422.7483338597358</v>
      </c>
      <c r="G398" s="1">
        <f>Rate_calculator!$B$26</f>
        <v>50</v>
      </c>
      <c r="H398" s="159"/>
      <c r="I398" s="159">
        <f>EXP(-Rate_calculator!$B$17*A398)</f>
        <v>6.6132602333998683E-7</v>
      </c>
      <c r="J398" s="159">
        <f>EXP(-Rate_calculator!$B$18*A398)</f>
        <v>3.8112479789065279E-4</v>
      </c>
      <c r="K398" s="159">
        <f>EXP(-Rate_calculator!$B$19*A398)</f>
        <v>0.99376099887160518</v>
      </c>
      <c r="L398" s="159">
        <f>EXP(-Rate_calculator!$B$20*A398)</f>
        <v>8.3498946788676028E-3</v>
      </c>
      <c r="M398" s="159">
        <f t="shared" si="1"/>
        <v>3.8046347186731279E-4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">
      <c r="A399" s="160">
        <f>A398+(Rate_calculator!$B$22+Rate_calculator!$B$23)/Rate_calculator!$B$24</f>
        <v>17.38001000000007</v>
      </c>
      <c r="B399" s="151">
        <f>IF(A399&lt;=Rate_calculator!$B$22, Rate_calculator!$B$5*(1-I399), Rate_calculator!$B$5*I399*(Rate_calculator!$B$89-1))</f>
        <v>0.3983362611757269</v>
      </c>
      <c r="C399" s="151">
        <f>IF(A399&lt;=Rate_calculator!$B$22, (Rate_calculator!$B$5+Rate_calculator!$B$6)*(1-J399)+Rate_calculator!$B$5*Rate_calculator!$B$18/Rate_calculator!$B$93*M399, (Rate_calculator!$B$5*Rate_calculator!$B$18*I399*(Rate_calculator!$B$89-1)/Rate_calculator!$B$93)+(Rate_calculator!$B$5*J399*(Rate_calculator!$B$90+Rate_calculator!$B$18/Rate_calculator!$B$93-Rate_calculator!$B$18*Rate_calculator!$B$90/Rate_calculator!$B$93-1))+(Rate_calculator!$B$6*J399*(Rate_calculator!$B$90-1)))</f>
        <v>190.66877085494485</v>
      </c>
      <c r="D399" s="151">
        <f>IF(A399&lt;=Rate_calculator!$B$22, Rate_calculator!$B$7*(1-K399), Rate_calculator!$B$7*K399*(Rate_calculator!$B$91-1))</f>
        <v>7177.7127453093808</v>
      </c>
      <c r="E399" s="151">
        <f>IF(A399&lt;=Rate_calculator!$B$22, Rate_calculator!$B$8*(1-L399), (Rate_calculator!$B$8*L399*(Rate_calculator!$B$92-1)))</f>
        <v>0</v>
      </c>
      <c r="F399" s="151">
        <f>B399+C399+D399+E399+Rate_calculator!$B$26</f>
        <v>7418.7798524255013</v>
      </c>
      <c r="G399" s="1">
        <f>Rate_calculator!$B$26</f>
        <v>50</v>
      </c>
      <c r="H399" s="159"/>
      <c r="I399" s="159">
        <f>EXP(-Rate_calculator!$B$17*A399)</f>
        <v>6.3786885474233518E-7</v>
      </c>
      <c r="J399" s="159">
        <f>EXP(-Rate_calculator!$B$18*A399)</f>
        <v>3.7358524717709147E-4</v>
      </c>
      <c r="K399" s="159">
        <f>EXP(-Rate_calculator!$B$19*A399)</f>
        <v>0.99374521347827038</v>
      </c>
      <c r="L399" s="159">
        <f>EXP(-Rate_calculator!$B$20*A399)</f>
        <v>8.2490907097165674E-3</v>
      </c>
      <c r="M399" s="159">
        <f t="shared" si="1"/>
        <v>3.7294737832234913E-4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">
      <c r="A400" s="160">
        <f>A399+(Rate_calculator!$B$22+Rate_calculator!$B$23)/Rate_calculator!$B$24</f>
        <v>17.42401000000007</v>
      </c>
      <c r="B400" s="151">
        <f>IF(A400&lt;=Rate_calculator!$B$22, Rate_calculator!$B$5*(1-I400), Rate_calculator!$B$5*I400*(Rate_calculator!$B$89-1))</f>
        <v>0.38420731341442943</v>
      </c>
      <c r="C400" s="151">
        <f>IF(A400&lt;=Rate_calculator!$B$22, (Rate_calculator!$B$5+Rate_calculator!$B$6)*(1-J400)+Rate_calculator!$B$5*Rate_calculator!$B$18/Rate_calculator!$B$93*M400, (Rate_calculator!$B$5*Rate_calculator!$B$18*I400*(Rate_calculator!$B$89-1)/Rate_calculator!$B$93)+(Rate_calculator!$B$5*J400*(Rate_calculator!$B$90+Rate_calculator!$B$18/Rate_calculator!$B$93-Rate_calculator!$B$18*Rate_calculator!$B$90/Rate_calculator!$B$93-1))+(Rate_calculator!$B$6*J400*(Rate_calculator!$B$90-1)))</f>
        <v>186.9046301856439</v>
      </c>
      <c r="D400" s="151">
        <f>IF(A400&lt;=Rate_calculator!$B$22, Rate_calculator!$B$7*(1-K400), Rate_calculator!$B$7*K400*(Rate_calculator!$B$91-1))</f>
        <v>7177.5987309547645</v>
      </c>
      <c r="E400" s="151">
        <f>IF(A400&lt;=Rate_calculator!$B$22, Rate_calculator!$B$8*(1-L400), (Rate_calculator!$B$8*L400*(Rate_calculator!$B$92-1)))</f>
        <v>0</v>
      </c>
      <c r="F400" s="151">
        <f>B400+C400+D400+E400+Rate_calculator!$B$26</f>
        <v>7414.8875684538225</v>
      </c>
      <c r="G400" s="1">
        <f>Rate_calculator!$B$26</f>
        <v>50</v>
      </c>
      <c r="H400" s="159"/>
      <c r="I400" s="159">
        <f>EXP(-Rate_calculator!$B$17*A400)</f>
        <v>6.1524370959332943E-7</v>
      </c>
      <c r="J400" s="159">
        <f>EXP(-Rate_calculator!$B$18*A400)</f>
        <v>3.661948466245197E-4</v>
      </c>
      <c r="K400" s="159">
        <f>EXP(-Rate_calculator!$B$19*A400)</f>
        <v>0.99372942833567857</v>
      </c>
      <c r="L400" s="159">
        <f>EXP(-Rate_calculator!$B$20*A400)</f>
        <v>8.149503694861053E-3</v>
      </c>
      <c r="M400" s="159">
        <f t="shared" si="1"/>
        <v>3.6557960291492636E-4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">
      <c r="A401" s="160">
        <f>A400+(Rate_calculator!$B$22+Rate_calculator!$B$23)/Rate_calculator!$B$24</f>
        <v>17.468010000000071</v>
      </c>
      <c r="B401" s="151">
        <f>IF(A401&lt;=Rate_calculator!$B$22, Rate_calculator!$B$5*(1-I401), Rate_calculator!$B$5*I401*(Rate_calculator!$B$89-1))</f>
        <v>0.37057951803190997</v>
      </c>
      <c r="C401" s="151">
        <f>IF(A401&lt;=Rate_calculator!$B$22, (Rate_calculator!$B$5+Rate_calculator!$B$6)*(1-J401)+Rate_calculator!$B$5*Rate_calculator!$B$18/Rate_calculator!$B$93*M401, (Rate_calculator!$B$5*Rate_calculator!$B$18*I401*(Rate_calculator!$B$89-1)/Rate_calculator!$B$93)+(Rate_calculator!$B$5*J401*(Rate_calculator!$B$90+Rate_calculator!$B$18/Rate_calculator!$B$93-Rate_calculator!$B$18*Rate_calculator!$B$90/Rate_calculator!$B$93-1))+(Rate_calculator!$B$6*J401*(Rate_calculator!$B$90-1)))</f>
        <v>183.21467862867962</v>
      </c>
      <c r="D401" s="151">
        <f>IF(A401&lt;=Rate_calculator!$B$22, Rate_calculator!$B$7*(1-K401), Rate_calculator!$B$7*K401*(Rate_calculator!$B$91-1))</f>
        <v>7177.4847184112077</v>
      </c>
      <c r="E401" s="151">
        <f>IF(A401&lt;=Rate_calculator!$B$22, Rate_calculator!$B$8*(1-L401), (Rate_calculator!$B$8*L401*(Rate_calculator!$B$92-1)))</f>
        <v>0</v>
      </c>
      <c r="F401" s="151">
        <f>B401+C401+D401+E401+Rate_calculator!$B$26</f>
        <v>7411.0699765579193</v>
      </c>
      <c r="G401" s="1">
        <f>Rate_calculator!$B$26</f>
        <v>50</v>
      </c>
      <c r="H401" s="159"/>
      <c r="I401" s="159">
        <f>EXP(-Rate_calculator!$B$17*A401)</f>
        <v>5.9342107610359109E-7</v>
      </c>
      <c r="J401" s="159">
        <f>EXP(-Rate_calculator!$B$18*A401)</f>
        <v>3.5895064568967921E-4</v>
      </c>
      <c r="K401" s="159">
        <f>EXP(-Rate_calculator!$B$19*A401)</f>
        <v>0.99371364344382573</v>
      </c>
      <c r="L401" s="159">
        <f>EXP(-Rate_calculator!$B$20*A401)</f>
        <v>8.05111894263991E-3</v>
      </c>
      <c r="M401" s="159">
        <f t="shared" si="1"/>
        <v>3.5835722461357563E-4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">
      <c r="A402" s="160">
        <f>A401+(Rate_calculator!$B$22+Rate_calculator!$B$23)/Rate_calculator!$B$24</f>
        <v>17.512010000000071</v>
      </c>
      <c r="B402" s="151">
        <f>IF(A402&lt;=Rate_calculator!$B$22, Rate_calculator!$B$5*(1-I402), Rate_calculator!$B$5*I402*(Rate_calculator!$B$89-1))</f>
        <v>0.35743509920289002</v>
      </c>
      <c r="C402" s="151">
        <f>IF(A402&lt;=Rate_calculator!$B$22, (Rate_calculator!$B$5+Rate_calculator!$B$6)*(1-J402)+Rate_calculator!$B$5*Rate_calculator!$B$18/Rate_calculator!$B$93*M402, (Rate_calculator!$B$5*Rate_calculator!$B$18*I402*(Rate_calculator!$B$89-1)/Rate_calculator!$B$93)+(Rate_calculator!$B$5*J402*(Rate_calculator!$B$90+Rate_calculator!$B$18/Rate_calculator!$B$93-Rate_calculator!$B$18*Rate_calculator!$B$90/Rate_calculator!$B$93-1))+(Rate_calculator!$B$6*J402*(Rate_calculator!$B$90-1)))</f>
        <v>179.59745828430016</v>
      </c>
      <c r="D402" s="151">
        <f>IF(A402&lt;=Rate_calculator!$B$22, Rate_calculator!$B$7*(1-K402), Rate_calculator!$B$7*K402*(Rate_calculator!$B$91-1))</f>
        <v>7177.370707678685</v>
      </c>
      <c r="E402" s="151">
        <f>IF(A402&lt;=Rate_calculator!$B$22, Rate_calculator!$B$8*(1-L402), (Rate_calculator!$B$8*L402*(Rate_calculator!$B$92-1)))</f>
        <v>0</v>
      </c>
      <c r="F402" s="151">
        <f>B402+C402+D402+E402+Rate_calculator!$B$26</f>
        <v>7407.3256010621881</v>
      </c>
      <c r="G402" s="1">
        <f>Rate_calculator!$B$26</f>
        <v>50</v>
      </c>
      <c r="H402" s="159"/>
      <c r="I402" s="159">
        <f>EXP(-Rate_calculator!$B$17*A402)</f>
        <v>5.7237248926398688E-7</v>
      </c>
      <c r="J402" s="159">
        <f>EXP(-Rate_calculator!$B$18*A402)</f>
        <v>3.5184975219804327E-4</v>
      </c>
      <c r="K402" s="159">
        <f>EXP(-Rate_calculator!$B$19*A402)</f>
        <v>0.993697858802708</v>
      </c>
      <c r="L402" s="159">
        <f>EXP(-Rate_calculator!$B$20*A402)</f>
        <v>7.9539219387568302E-3</v>
      </c>
      <c r="M402" s="159">
        <f t="shared" si="1"/>
        <v>3.5127737970877928E-4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">
      <c r="A403" s="160">
        <f>A402+(Rate_calculator!$B$22+Rate_calculator!$B$23)/Rate_calculator!$B$24</f>
        <v>17.556010000000072</v>
      </c>
      <c r="B403" s="151">
        <f>IF(A403&lt;=Rate_calculator!$B$22, Rate_calculator!$B$5*(1-I403), Rate_calculator!$B$5*I403*(Rate_calculator!$B$89-1))</f>
        <v>0.34475691160885652</v>
      </c>
      <c r="C403" s="151">
        <f>IF(A403&lt;=Rate_calculator!$B$22, (Rate_calculator!$B$5+Rate_calculator!$B$6)*(1-J403)+Rate_calculator!$B$5*Rate_calculator!$B$18/Rate_calculator!$B$93*M403, (Rate_calculator!$B$5*Rate_calculator!$B$18*I403*(Rate_calculator!$B$89-1)/Rate_calculator!$B$93)+(Rate_calculator!$B$5*J403*(Rate_calculator!$B$90+Rate_calculator!$B$18/Rate_calculator!$B$93-Rate_calculator!$B$18*Rate_calculator!$B$90/Rate_calculator!$B$93-1))+(Rate_calculator!$B$6*J403*(Rate_calculator!$B$90-1)))</f>
        <v>176.0515397481081</v>
      </c>
      <c r="D403" s="151">
        <f>IF(A403&lt;=Rate_calculator!$B$22, Rate_calculator!$B$7*(1-K403), Rate_calculator!$B$7*K403*(Rate_calculator!$B$91-1))</f>
        <v>7177.2566987571636</v>
      </c>
      <c r="E403" s="151">
        <f>IF(A403&lt;=Rate_calculator!$B$22, Rate_calculator!$B$8*(1-L403), (Rate_calculator!$B$8*L403*(Rate_calculator!$B$92-1)))</f>
        <v>0</v>
      </c>
      <c r="F403" s="151">
        <f>B403+C403+D403+E403+Rate_calculator!$B$26</f>
        <v>7403.6529954168809</v>
      </c>
      <c r="G403" s="1">
        <f>Rate_calculator!$B$26</f>
        <v>50</v>
      </c>
      <c r="H403" s="159"/>
      <c r="I403" s="159">
        <f>EXP(-Rate_calculator!$B$17*A403)</f>
        <v>5.5207049371644364E-7</v>
      </c>
      <c r="J403" s="159">
        <f>EXP(-Rate_calculator!$B$18*A403)</f>
        <v>3.448893311891426E-4</v>
      </c>
      <c r="K403" s="159">
        <f>EXP(-Rate_calculator!$B$19*A403)</f>
        <v>0.99368207441232137</v>
      </c>
      <c r="L403" s="159">
        <f>EXP(-Rate_calculator!$B$20*A403)</f>
        <v>7.8578983441391151E-3</v>
      </c>
      <c r="M403" s="159">
        <f t="shared" si="1"/>
        <v>3.4433726069542614E-4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">
      <c r="A404" s="160">
        <f>A403+(Rate_calculator!$B$22+Rate_calculator!$B$23)/Rate_calculator!$B$24</f>
        <v>17.600010000000072</v>
      </c>
      <c r="B404" s="151">
        <f>IF(A404&lt;=Rate_calculator!$B$22, Rate_calculator!$B$5*(1-I404), Rate_calculator!$B$5*I404*(Rate_calculator!$B$89-1))</f>
        <v>0.33252841807404709</v>
      </c>
      <c r="C404" s="151">
        <f>IF(A404&lt;=Rate_calculator!$B$22, (Rate_calculator!$B$5+Rate_calculator!$B$6)*(1-J404)+Rate_calculator!$B$5*Rate_calculator!$B$18/Rate_calculator!$B$93*M404, (Rate_calculator!$B$5*Rate_calculator!$B$18*I404*(Rate_calculator!$B$89-1)/Rate_calculator!$B$93)+(Rate_calculator!$B$5*J404*(Rate_calculator!$B$90+Rate_calculator!$B$18/Rate_calculator!$B$93-Rate_calculator!$B$18*Rate_calculator!$B$90/Rate_calculator!$B$93-1))+(Rate_calculator!$B$6*J404*(Rate_calculator!$B$90-1)))</f>
        <v>172.57552155960582</v>
      </c>
      <c r="D404" s="151">
        <f>IF(A404&lt;=Rate_calculator!$B$22, Rate_calculator!$B$7*(1-K404), Rate_calculator!$B$7*K404*(Rate_calculator!$B$91-1))</f>
        <v>7177.1426916466171</v>
      </c>
      <c r="E404" s="151">
        <f>IF(A404&lt;=Rate_calculator!$B$22, Rate_calculator!$B$8*(1-L404), (Rate_calculator!$B$8*L404*(Rate_calculator!$B$92-1)))</f>
        <v>0</v>
      </c>
      <c r="F404" s="151">
        <f>B404+C404+D404+E404+Rate_calculator!$B$26</f>
        <v>7400.0507416242972</v>
      </c>
      <c r="G404" s="1">
        <f>Rate_calculator!$B$26</f>
        <v>50</v>
      </c>
      <c r="H404" s="159"/>
      <c r="I404" s="159">
        <f>EXP(-Rate_calculator!$B$17*A404)</f>
        <v>5.3248860794172154E-7</v>
      </c>
      <c r="J404" s="159">
        <f>EXP(-Rate_calculator!$B$18*A404)</f>
        <v>3.3806660378473817E-4</v>
      </c>
      <c r="K404" s="159">
        <f>EXP(-Rate_calculator!$B$19*A404)</f>
        <v>0.99366629027266185</v>
      </c>
      <c r="L404" s="159">
        <f>EXP(-Rate_calculator!$B$20*A404)</f>
        <v>7.7630339928222913E-3</v>
      </c>
      <c r="M404" s="159">
        <f t="shared" si="1"/>
        <v>3.3753411517679644E-4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">
      <c r="A405" s="160">
        <f>A404+(Rate_calculator!$B$22+Rate_calculator!$B$23)/Rate_calculator!$B$24</f>
        <v>17.644010000000073</v>
      </c>
      <c r="B405" s="151">
        <f>IF(A405&lt;=Rate_calculator!$B$22, Rate_calculator!$B$5*(1-I405), Rate_calculator!$B$5*I405*(Rate_calculator!$B$89-1))</f>
        <v>0.32073366799468528</v>
      </c>
      <c r="C405" s="151">
        <f>IF(A405&lt;=Rate_calculator!$B$22, (Rate_calculator!$B$5+Rate_calculator!$B$6)*(1-J405)+Rate_calculator!$B$5*Rate_calculator!$B$18/Rate_calculator!$B$93*M405, (Rate_calculator!$B$5*Rate_calculator!$B$18*I405*(Rate_calculator!$B$89-1)/Rate_calculator!$B$93)+(Rate_calculator!$B$5*J405*(Rate_calculator!$B$90+Rate_calculator!$B$18/Rate_calculator!$B$93-Rate_calculator!$B$18*Rate_calculator!$B$90/Rate_calculator!$B$93-1))+(Rate_calculator!$B$6*J405*(Rate_calculator!$B$90-1)))</f>
        <v>169.16802966121313</v>
      </c>
      <c r="D405" s="151">
        <f>IF(A405&lt;=Rate_calculator!$B$22, Rate_calculator!$B$7*(1-K405), Rate_calculator!$B$7*K405*(Rate_calculator!$B$91-1))</f>
        <v>7177.0286863470155</v>
      </c>
      <c r="E405" s="151">
        <f>IF(A405&lt;=Rate_calculator!$B$22, Rate_calculator!$B$8*(1-L405), (Rate_calculator!$B$8*L405*(Rate_calculator!$B$92-1)))</f>
        <v>0</v>
      </c>
      <c r="F405" s="151">
        <f>B405+C405+D405+E405+Rate_calculator!$B$26</f>
        <v>7396.5174496762229</v>
      </c>
      <c r="G405" s="1">
        <f>Rate_calculator!$B$26</f>
        <v>50</v>
      </c>
      <c r="H405" s="159"/>
      <c r="I405" s="159">
        <f>EXP(-Rate_calculator!$B$17*A405)</f>
        <v>5.136012897174448E-7</v>
      </c>
      <c r="J405" s="159">
        <f>EXP(-Rate_calculator!$B$18*A405)</f>
        <v>3.313788460793798E-4</v>
      </c>
      <c r="K405" s="159">
        <f>EXP(-Rate_calculator!$B$19*A405)</f>
        <v>0.99365050638372532</v>
      </c>
      <c r="L405" s="159">
        <f>EXP(-Rate_calculator!$B$20*A405)</f>
        <v>7.669314889860261E-3</v>
      </c>
      <c r="M405" s="159">
        <f t="shared" si="1"/>
        <v>3.3086524478966235E-4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">
      <c r="A406" s="160">
        <f>A405+(Rate_calculator!$B$22+Rate_calculator!$B$23)/Rate_calculator!$B$24</f>
        <v>17.688010000000073</v>
      </c>
      <c r="B406" s="151">
        <f>IF(A406&lt;=Rate_calculator!$B$22, Rate_calculator!$B$5*(1-I406), Rate_calculator!$B$5*I406*(Rate_calculator!$B$89-1))</f>
        <v>0.30935727653333378</v>
      </c>
      <c r="C406" s="151">
        <f>IF(A406&lt;=Rate_calculator!$B$22, (Rate_calculator!$B$5+Rate_calculator!$B$6)*(1-J406)+Rate_calculator!$B$5*Rate_calculator!$B$18/Rate_calculator!$B$93*M406, (Rate_calculator!$B$5*Rate_calculator!$B$18*I406*(Rate_calculator!$B$89-1)/Rate_calculator!$B$93)+(Rate_calculator!$B$5*J406*(Rate_calculator!$B$90+Rate_calculator!$B$18/Rate_calculator!$B$93-Rate_calculator!$B$18*Rate_calculator!$B$90/Rate_calculator!$B$93-1))+(Rate_calculator!$B$6*J406*(Rate_calculator!$B$90-1)))</f>
        <v>165.82771686756899</v>
      </c>
      <c r="D406" s="151">
        <f>IF(A406&lt;=Rate_calculator!$B$22, Rate_calculator!$B$7*(1-K406), Rate_calculator!$B$7*K406*(Rate_calculator!$B$91-1))</f>
        <v>7176.9146828583316</v>
      </c>
      <c r="E406" s="151">
        <f>IF(A406&lt;=Rate_calculator!$B$22, Rate_calculator!$B$8*(1-L406), (Rate_calculator!$B$8*L406*(Rate_calculator!$B$92-1)))</f>
        <v>0</v>
      </c>
      <c r="F406" s="151">
        <f>B406+C406+D406+E406+Rate_calculator!$B$26</f>
        <v>7393.051757002434</v>
      </c>
      <c r="G406" s="1">
        <f>Rate_calculator!$B$26</f>
        <v>50</v>
      </c>
      <c r="H406" s="159"/>
      <c r="I406" s="159">
        <f>EXP(-Rate_calculator!$B$17*A406)</f>
        <v>4.9538390280134007E-7</v>
      </c>
      <c r="J406" s="159">
        <f>EXP(-Rate_calculator!$B$18*A406)</f>
        <v>3.2482338805291512E-4</v>
      </c>
      <c r="K406" s="159">
        <f>EXP(-Rate_calculator!$B$19*A406)</f>
        <v>0.99363472274550801</v>
      </c>
      <c r="L406" s="159">
        <f>EXP(-Rate_calculator!$B$20*A406)</f>
        <v>7.5767272092606896E-3</v>
      </c>
      <c r="M406" s="159">
        <f t="shared" si="1"/>
        <v>3.2432800415011377E-4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">
      <c r="A407" s="160">
        <f>A406+(Rate_calculator!$B$22+Rate_calculator!$B$23)/Rate_calculator!$B$24</f>
        <v>17.732010000000074</v>
      </c>
      <c r="B407" s="151">
        <f>IF(A407&lt;=Rate_calculator!$B$22, Rate_calculator!$B$5*(1-I407), Rate_calculator!$B$5*I407*(Rate_calculator!$B$89-1))</f>
        <v>0.29838440455121645</v>
      </c>
      <c r="C407" s="151">
        <f>IF(A407&lt;=Rate_calculator!$B$22, (Rate_calculator!$B$5+Rate_calculator!$B$6)*(1-J407)+Rate_calculator!$B$5*Rate_calculator!$B$18/Rate_calculator!$B$93*M407, (Rate_calculator!$B$5*Rate_calculator!$B$18*I407*(Rate_calculator!$B$89-1)/Rate_calculator!$B$93)+(Rate_calculator!$B$5*J407*(Rate_calculator!$B$90+Rate_calculator!$B$18/Rate_calculator!$B$93-Rate_calculator!$B$18*Rate_calculator!$B$90/Rate_calculator!$B$93-1))+(Rate_calculator!$B$6*J407*(Rate_calculator!$B$90-1)))</f>
        <v>162.55326234492856</v>
      </c>
      <c r="D407" s="151">
        <f>IF(A407&lt;=Rate_calculator!$B$22, Rate_calculator!$B$7*(1-K407), Rate_calculator!$B$7*K407*(Rate_calculator!$B$91-1))</f>
        <v>7176.8006811805353</v>
      </c>
      <c r="E407" s="151">
        <f>IF(A407&lt;=Rate_calculator!$B$22, Rate_calculator!$B$8*(1-L407), (Rate_calculator!$B$8*L407*(Rate_calculator!$B$92-1)))</f>
        <v>0</v>
      </c>
      <c r="F407" s="151">
        <f>B407+C407+D407+E407+Rate_calculator!$B$26</f>
        <v>7389.6523279300154</v>
      </c>
      <c r="G407" s="1">
        <f>Rate_calculator!$B$26</f>
        <v>50</v>
      </c>
      <c r="H407" s="159"/>
      <c r="I407" s="159">
        <f>EXP(-Rate_calculator!$B$17*A407)</f>
        <v>4.7781268479620923E-7</v>
      </c>
      <c r="J407" s="159">
        <f>EXP(-Rate_calculator!$B$18*A407)</f>
        <v>3.1839761250451249E-4</v>
      </c>
      <c r="K407" s="159">
        <f>EXP(-Rate_calculator!$B$19*A407)</f>
        <v>0.99361893935800594</v>
      </c>
      <c r="L407" s="159">
        <f>EXP(-Rate_calculator!$B$20*A407)</f>
        <v>7.4852572919453051E-3</v>
      </c>
      <c r="M407" s="159">
        <f t="shared" si="1"/>
        <v>3.1791979981971627E-4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">
      <c r="A408" s="160">
        <f>A407+(Rate_calculator!$B$22+Rate_calculator!$B$23)/Rate_calculator!$B$24</f>
        <v>17.776010000000074</v>
      </c>
      <c r="B408" s="151">
        <f>IF(A408&lt;=Rate_calculator!$B$22, Rate_calculator!$B$5*(1-I408), Rate_calculator!$B$5*I408*(Rate_calculator!$B$89-1))</f>
        <v>0.2878007392523394</v>
      </c>
      <c r="C408" s="151">
        <f>IF(A408&lt;=Rate_calculator!$B$22, (Rate_calculator!$B$5+Rate_calculator!$B$6)*(1-J408)+Rate_calculator!$B$5*Rate_calculator!$B$18/Rate_calculator!$B$93*M408, (Rate_calculator!$B$5*Rate_calculator!$B$18*I408*(Rate_calculator!$B$89-1)/Rate_calculator!$B$93)+(Rate_calculator!$B$5*J408*(Rate_calculator!$B$90+Rate_calculator!$B$18/Rate_calculator!$B$93-Rate_calculator!$B$18*Rate_calculator!$B$90/Rate_calculator!$B$93-1))+(Rate_calculator!$B$6*J408*(Rate_calculator!$B$90-1)))</f>
        <v>159.34337110046559</v>
      </c>
      <c r="D408" s="151">
        <f>IF(A408&lt;=Rate_calculator!$B$22, Rate_calculator!$B$7*(1-K408), Rate_calculator!$B$7*K408*(Rate_calculator!$B$91-1))</f>
        <v>7176.6866813135985</v>
      </c>
      <c r="E408" s="151">
        <f>IF(A408&lt;=Rate_calculator!$B$22, Rate_calculator!$B$8*(1-L408), (Rate_calculator!$B$8*L408*(Rate_calculator!$B$92-1)))</f>
        <v>0</v>
      </c>
      <c r="F408" s="151">
        <f>B408+C408+D408+E408+Rate_calculator!$B$26</f>
        <v>7386.3178531533167</v>
      </c>
      <c r="G408" s="1">
        <f>Rate_calculator!$B$26</f>
        <v>50</v>
      </c>
      <c r="H408" s="159"/>
      <c r="I408" s="159">
        <f>EXP(-Rate_calculator!$B$17*A408)</f>
        <v>4.6086471615472848E-7</v>
      </c>
      <c r="J408" s="159">
        <f>EXP(-Rate_calculator!$B$18*A408)</f>
        <v>3.1209895400776663E-4</v>
      </c>
      <c r="K408" s="159">
        <f>EXP(-Rate_calculator!$B$19*A408)</f>
        <v>0.99360315622121487</v>
      </c>
      <c r="L408" s="159">
        <f>EXP(-Rate_calculator!$B$20*A408)</f>
        <v>7.3948916437348595E-3</v>
      </c>
      <c r="M408" s="159">
        <f t="shared" si="1"/>
        <v>3.1163808929161191E-4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">
      <c r="A409" s="160">
        <f>A408+(Rate_calculator!$B$22+Rate_calculator!$B$23)/Rate_calculator!$B$24</f>
        <v>17.820010000000075</v>
      </c>
      <c r="B409" s="151">
        <f>IF(A409&lt;=Rate_calculator!$B$22, Rate_calculator!$B$5*(1-I409), Rate_calculator!$B$5*I409*(Rate_calculator!$B$89-1))</f>
        <v>0.27759247551416766</v>
      </c>
      <c r="C409" s="151">
        <f>IF(A409&lt;=Rate_calculator!$B$22, (Rate_calculator!$B$5+Rate_calculator!$B$6)*(1-J409)+Rate_calculator!$B$5*Rate_calculator!$B$18/Rate_calculator!$B$93*M409, (Rate_calculator!$B$5*Rate_calculator!$B$18*I409*(Rate_calculator!$B$89-1)/Rate_calculator!$B$93)+(Rate_calculator!$B$5*J409*(Rate_calculator!$B$90+Rate_calculator!$B$18/Rate_calculator!$B$93-Rate_calculator!$B$18*Rate_calculator!$B$90/Rate_calculator!$B$93-1))+(Rate_calculator!$B$6*J409*(Rate_calculator!$B$90-1)))</f>
        <v>156.19677348130517</v>
      </c>
      <c r="D409" s="151">
        <f>IF(A409&lt;=Rate_calculator!$B$22, Rate_calculator!$B$7*(1-K409), Rate_calculator!$B$7*K409*(Rate_calculator!$B$91-1))</f>
        <v>7176.5726832574919</v>
      </c>
      <c r="E409" s="151">
        <f>IF(A409&lt;=Rate_calculator!$B$22, Rate_calculator!$B$8*(1-L409), (Rate_calculator!$B$8*L409*(Rate_calculator!$B$92-1)))</f>
        <v>0</v>
      </c>
      <c r="F409" s="151">
        <f>B409+C409+D409+E409+Rate_calculator!$B$26</f>
        <v>7383.0470492143113</v>
      </c>
      <c r="G409" s="1">
        <f>Rate_calculator!$B$26</f>
        <v>50</v>
      </c>
      <c r="H409" s="159"/>
      <c r="I409" s="159">
        <f>EXP(-Rate_calculator!$B$17*A409)</f>
        <v>4.4451789028365183E-7</v>
      </c>
      <c r="J409" s="159">
        <f>EXP(-Rate_calculator!$B$18*A409)</f>
        <v>3.0592489788647953E-4</v>
      </c>
      <c r="K409" s="159">
        <f>EXP(-Rate_calculator!$B$19*A409)</f>
        <v>0.99358737333513114</v>
      </c>
      <c r="L409" s="159">
        <f>EXP(-Rate_calculator!$B$20*A409)</f>
        <v>7.3056169333583455E-3</v>
      </c>
      <c r="M409" s="159">
        <f t="shared" si="1"/>
        <v>3.0548037999619587E-4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">
      <c r="A410" s="160">
        <f>A409+(Rate_calculator!$B$22+Rate_calculator!$B$23)/Rate_calculator!$B$24</f>
        <v>17.864010000000075</v>
      </c>
      <c r="B410" s="151">
        <f>IF(A410&lt;=Rate_calculator!$B$22, Rate_calculator!$B$5*(1-I410), Rate_calculator!$B$5*I410*(Rate_calculator!$B$89-1))</f>
        <v>0.26774629788049575</v>
      </c>
      <c r="C410" s="151">
        <f>IF(A410&lt;=Rate_calculator!$B$22, (Rate_calculator!$B$5+Rate_calculator!$B$6)*(1-J410)+Rate_calculator!$B$5*Rate_calculator!$B$18/Rate_calculator!$B$93*M410, (Rate_calculator!$B$5*Rate_calculator!$B$18*I410*(Rate_calculator!$B$89-1)/Rate_calculator!$B$93)+(Rate_calculator!$B$5*J410*(Rate_calculator!$B$90+Rate_calculator!$B$18/Rate_calculator!$B$93-Rate_calculator!$B$18*Rate_calculator!$B$90/Rate_calculator!$B$93-1))+(Rate_calculator!$B$6*J410*(Rate_calculator!$B$90-1)))</f>
        <v>153.11222468310316</v>
      </c>
      <c r="D410" s="151">
        <f>IF(A410&lt;=Rate_calculator!$B$22, Rate_calculator!$B$7*(1-K410), Rate_calculator!$B$7*K410*(Rate_calculator!$B$91-1))</f>
        <v>7176.4586870121884</v>
      </c>
      <c r="E410" s="151">
        <f>IF(A410&lt;=Rate_calculator!$B$22, Rate_calculator!$B$8*(1-L410), (Rate_calculator!$B$8*L410*(Rate_calculator!$B$92-1)))</f>
        <v>0</v>
      </c>
      <c r="F410" s="151">
        <f>B410+C410+D410+E410+Rate_calculator!$B$26</f>
        <v>7379.8386579931721</v>
      </c>
      <c r="G410" s="1">
        <f>Rate_calculator!$B$26</f>
        <v>50</v>
      </c>
      <c r="H410" s="159"/>
      <c r="I410" s="159">
        <f>EXP(-Rate_calculator!$B$17*A410)</f>
        <v>4.2875088470840701E-7</v>
      </c>
      <c r="J410" s="159">
        <f>EXP(-Rate_calculator!$B$18*A410)</f>
        <v>2.9987297921070278E-4</v>
      </c>
      <c r="K410" s="159">
        <f>EXP(-Rate_calculator!$B$19*A410)</f>
        <v>0.99357159069975054</v>
      </c>
      <c r="L410" s="159">
        <f>EXP(-Rate_calculator!$B$20*A410)</f>
        <v>7.2174199904863163E-3</v>
      </c>
      <c r="M410" s="159">
        <f t="shared" si="1"/>
        <v>2.9944422832599434E-4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">
      <c r="A411" s="160">
        <f>A410+(Rate_calculator!$B$22+Rate_calculator!$B$23)/Rate_calculator!$B$24</f>
        <v>17.908010000000075</v>
      </c>
      <c r="B411" s="151">
        <f>IF(A411&lt;=Rate_calculator!$B$22, Rate_calculator!$B$5*(1-I411), Rate_calculator!$B$5*I411*(Rate_calculator!$B$89-1))</f>
        <v>0.25824936319303265</v>
      </c>
      <c r="C411" s="151">
        <f>IF(A411&lt;=Rate_calculator!$B$22, (Rate_calculator!$B$5+Rate_calculator!$B$6)*(1-J411)+Rate_calculator!$B$5*Rate_calculator!$B$18/Rate_calculator!$B$93*M411, (Rate_calculator!$B$5*Rate_calculator!$B$18*I411*(Rate_calculator!$B$89-1)/Rate_calculator!$B$93)+(Rate_calculator!$B$5*J411*(Rate_calculator!$B$90+Rate_calculator!$B$18/Rate_calculator!$B$93-Rate_calculator!$B$18*Rate_calculator!$B$90/Rate_calculator!$B$93-1))+(Rate_calculator!$B$6*J411*(Rate_calculator!$B$90-1)))</f>
        <v>150.08850426799535</v>
      </c>
      <c r="D411" s="151">
        <f>IF(A411&lt;=Rate_calculator!$B$22, Rate_calculator!$B$7*(1-K411), Rate_calculator!$B$7*K411*(Rate_calculator!$B$91-1))</f>
        <v>7176.3446925776561</v>
      </c>
      <c r="E411" s="151">
        <f>IF(A411&lt;=Rate_calculator!$B$22, Rate_calculator!$B$8*(1-L411), (Rate_calculator!$B$8*L411*(Rate_calculator!$B$92-1)))</f>
        <v>0</v>
      </c>
      <c r="F411" s="151">
        <f>B411+C411+D411+E411+Rate_calculator!$B$26</f>
        <v>7376.6914462088444</v>
      </c>
      <c r="G411" s="1">
        <f>Rate_calculator!$B$26</f>
        <v>50</v>
      </c>
      <c r="H411" s="159"/>
      <c r="I411" s="159">
        <f>EXP(-Rate_calculator!$B$17*A411)</f>
        <v>4.1354313326048536E-7</v>
      </c>
      <c r="J411" s="159">
        <f>EXP(-Rate_calculator!$B$18*A411)</f>
        <v>2.9394078181263592E-4</v>
      </c>
      <c r="K411" s="159">
        <f>EXP(-Rate_calculator!$B$19*A411)</f>
        <v>0.99355580831506907</v>
      </c>
      <c r="L411" s="159">
        <f>EXP(-Rate_calculator!$B$20*A411)</f>
        <v>7.1302878037879181E-3</v>
      </c>
      <c r="M411" s="159">
        <f t="shared" si="1"/>
        <v>2.9352723867937544E-4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">
      <c r="A412" s="160">
        <f>A411+(Rate_calculator!$B$22+Rate_calculator!$B$23)/Rate_calculator!$B$24</f>
        <v>17.952010000000076</v>
      </c>
      <c r="B412" s="151">
        <f>IF(A412&lt;=Rate_calculator!$B$22, Rate_calculator!$B$5*(1-I412), Rate_calculator!$B$5*I412*(Rate_calculator!$B$89-1))</f>
        <v>0.2490892838390393</v>
      </c>
      <c r="C412" s="151">
        <f>IF(A412&lt;=Rate_calculator!$B$22, (Rate_calculator!$B$5+Rate_calculator!$B$6)*(1-J412)+Rate_calculator!$B$5*Rate_calculator!$B$18/Rate_calculator!$B$93*M412, (Rate_calculator!$B$5*Rate_calculator!$B$18*I412*(Rate_calculator!$B$89-1)/Rate_calculator!$B$93)+(Rate_calculator!$B$5*J412*(Rate_calculator!$B$90+Rate_calculator!$B$18/Rate_calculator!$B$93-Rate_calculator!$B$18*Rate_calculator!$B$90/Rate_calculator!$B$93-1))+(Rate_calculator!$B$6*J412*(Rate_calculator!$B$90-1)))</f>
        <v>147.12441569174766</v>
      </c>
      <c r="D412" s="151">
        <f>IF(A412&lt;=Rate_calculator!$B$22, Rate_calculator!$B$7*(1-K412), Rate_calculator!$B$7*K412*(Rate_calculator!$B$91-1))</f>
        <v>7176.2306999538696</v>
      </c>
      <c r="E412" s="151">
        <f>IF(A412&lt;=Rate_calculator!$B$22, Rate_calculator!$B$8*(1-L412), (Rate_calculator!$B$8*L412*(Rate_calculator!$B$92-1)))</f>
        <v>0</v>
      </c>
      <c r="F412" s="151">
        <f>B412+C412+D412+E412+Rate_calculator!$B$26</f>
        <v>7373.6042049294565</v>
      </c>
      <c r="G412" s="1">
        <f>Rate_calculator!$B$26</f>
        <v>50</v>
      </c>
      <c r="H412" s="159"/>
      <c r="I412" s="159">
        <f>EXP(-Rate_calculator!$B$17*A412)</f>
        <v>3.9887479925133767E-7</v>
      </c>
      <c r="J412" s="159">
        <f>EXP(-Rate_calculator!$B$18*A412)</f>
        <v>2.8812593732199749E-4</v>
      </c>
      <c r="K412" s="159">
        <f>EXP(-Rate_calculator!$B$19*A412)</f>
        <v>0.99354002618108295</v>
      </c>
      <c r="L412" s="159">
        <f>EXP(-Rate_calculator!$B$20*A412)</f>
        <v>7.0442075190113775E-3</v>
      </c>
      <c r="M412" s="159">
        <f t="shared" si="1"/>
        <v>2.8772706252274614E-4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">
      <c r="A413" s="160">
        <f>A412+(Rate_calculator!$B$22+Rate_calculator!$B$23)/Rate_calculator!$B$24</f>
        <v>17.996010000000076</v>
      </c>
      <c r="B413" s="151">
        <f>IF(A413&lt;=Rate_calculator!$B$22, Rate_calculator!$B$5*(1-I413), Rate_calculator!$B$5*I413*(Rate_calculator!$B$89-1))</f>
        <v>0.24025411159317595</v>
      </c>
      <c r="C413" s="151">
        <f>IF(A413&lt;=Rate_calculator!$B$22, (Rate_calculator!$B$5+Rate_calculator!$B$6)*(1-J413)+Rate_calculator!$B$5*Rate_calculator!$B$18/Rate_calculator!$B$93*M413, (Rate_calculator!$B$5*Rate_calculator!$B$18*I413*(Rate_calculator!$B$89-1)/Rate_calculator!$B$93)+(Rate_calculator!$B$5*J413*(Rate_calculator!$B$90+Rate_calculator!$B$18/Rate_calculator!$B$93-Rate_calculator!$B$18*Rate_calculator!$B$90/Rate_calculator!$B$93-1))+(Rate_calculator!$B$6*J413*(Rate_calculator!$B$90-1)))</f>
        <v>144.21878583993373</v>
      </c>
      <c r="D413" s="151">
        <f>IF(A413&lt;=Rate_calculator!$B$22, Rate_calculator!$B$7*(1-K413), Rate_calculator!$B$7*K413*(Rate_calculator!$B$91-1))</f>
        <v>7176.116709140797</v>
      </c>
      <c r="E413" s="151">
        <f>IF(A413&lt;=Rate_calculator!$B$22, Rate_calculator!$B$8*(1-L413), (Rate_calculator!$B$8*L413*(Rate_calculator!$B$92-1)))</f>
        <v>0</v>
      </c>
      <c r="F413" s="151">
        <f>B413+C413+D413+E413+Rate_calculator!$B$26</f>
        <v>7370.5757490923243</v>
      </c>
      <c r="G413" s="1">
        <f>Rate_calculator!$B$26</f>
        <v>50</v>
      </c>
      <c r="H413" s="159"/>
      <c r="I413" s="159">
        <f>EXP(-Rate_calculator!$B$17*A413)</f>
        <v>3.8472674959779646E-7</v>
      </c>
      <c r="J413" s="159">
        <f>EXP(-Rate_calculator!$B$18*A413)</f>
        <v>2.8242612422047653E-4</v>
      </c>
      <c r="K413" s="159">
        <f>EXP(-Rate_calculator!$B$19*A413)</f>
        <v>0.99352424429778807</v>
      </c>
      <c r="L413" s="159">
        <f>EXP(-Rate_calculator!$B$20*A413)</f>
        <v>6.9591664370876691E-3</v>
      </c>
      <c r="M413" s="159">
        <f t="shared" si="1"/>
        <v>2.8204139747087871E-4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">
      <c r="A414" s="160">
        <f>A413+(Rate_calculator!$B$22+Rate_calculator!$B$23)/Rate_calculator!$B$24</f>
        <v>18.040010000000077</v>
      </c>
      <c r="B414" s="151">
        <f>IF(A414&lt;=Rate_calculator!$B$22, Rate_calculator!$B$5*(1-I414), Rate_calculator!$B$5*I414*(Rate_calculator!$B$89-1))</f>
        <v>0.23173232203247301</v>
      </c>
      <c r="C414" s="151">
        <f>IF(A414&lt;=Rate_calculator!$B$22, (Rate_calculator!$B$5+Rate_calculator!$B$6)*(1-J414)+Rate_calculator!$B$5*Rate_calculator!$B$18/Rate_calculator!$B$93*M414, (Rate_calculator!$B$5*Rate_calculator!$B$18*I414*(Rate_calculator!$B$89-1)/Rate_calculator!$B$93)+(Rate_calculator!$B$5*J414*(Rate_calculator!$B$90+Rate_calculator!$B$18/Rate_calculator!$B$93-Rate_calculator!$B$18*Rate_calculator!$B$90/Rate_calculator!$B$93-1))+(Rate_calculator!$B$6*J414*(Rate_calculator!$B$90-1)))</f>
        <v>141.37046457297518</v>
      </c>
      <c r="D414" s="151">
        <f>IF(A414&lt;=Rate_calculator!$B$22, Rate_calculator!$B$7*(1-K414), Rate_calculator!$B$7*K414*(Rate_calculator!$B$91-1))</f>
        <v>7176.0027201384119</v>
      </c>
      <c r="E414" s="151">
        <f>IF(A414&lt;=Rate_calculator!$B$22, Rate_calculator!$B$8*(1-L414), (Rate_calculator!$B$8*L414*(Rate_calculator!$B$92-1)))</f>
        <v>0</v>
      </c>
      <c r="F414" s="151">
        <f>B414+C414+D414+E414+Rate_calculator!$B$26</f>
        <v>7367.60491703342</v>
      </c>
      <c r="G414" s="1">
        <f>Rate_calculator!$B$26</f>
        <v>50</v>
      </c>
      <c r="H414" s="159"/>
      <c r="I414" s="159">
        <f>EXP(-Rate_calculator!$B$17*A414)</f>
        <v>3.7108052986526059E-7</v>
      </c>
      <c r="J414" s="159">
        <f>EXP(-Rate_calculator!$B$18*A414)</f>
        <v>2.7683906691489108E-4</v>
      </c>
      <c r="K414" s="159">
        <f>EXP(-Rate_calculator!$B$19*A414)</f>
        <v>0.99350846266518045</v>
      </c>
      <c r="L414" s="159">
        <f>EXP(-Rate_calculator!$B$20*A414)</f>
        <v>6.8751520122570737E-3</v>
      </c>
      <c r="M414" s="159">
        <f t="shared" si="1"/>
        <v>2.7646798638502582E-4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">
      <c r="A415" s="160">
        <f>A414+(Rate_calculator!$B$22+Rate_calculator!$B$23)/Rate_calculator!$B$24</f>
        <v>18.084010000000077</v>
      </c>
      <c r="B415" s="151">
        <f>IF(A415&lt;=Rate_calculator!$B$22, Rate_calculator!$B$5*(1-I415), Rate_calculator!$B$5*I415*(Rate_calculator!$B$89-1))</f>
        <v>0.22351279950410202</v>
      </c>
      <c r="C415" s="151">
        <f>IF(A415&lt;=Rate_calculator!$B$22, (Rate_calculator!$B$5+Rate_calculator!$B$6)*(1-J415)+Rate_calculator!$B$5*Rate_calculator!$B$18/Rate_calculator!$B$93*M415, (Rate_calculator!$B$5*Rate_calculator!$B$18*I415*(Rate_calculator!$B$89-1)/Rate_calculator!$B$93)+(Rate_calculator!$B$5*J415*(Rate_calculator!$B$90+Rate_calculator!$B$18/Rate_calculator!$B$93-Rate_calculator!$B$18*Rate_calculator!$B$90/Rate_calculator!$B$93-1))+(Rate_calculator!$B$6*J415*(Rate_calculator!$B$90-1)))</f>
        <v>138.57832427987702</v>
      </c>
      <c r="D415" s="151">
        <f>IF(A415&lt;=Rate_calculator!$B$22, Rate_calculator!$B$7*(1-K415), Rate_calculator!$B$7*K415*(Rate_calculator!$B$91-1))</f>
        <v>7175.8887329466852</v>
      </c>
      <c r="E415" s="151">
        <f>IF(A415&lt;=Rate_calculator!$B$22, Rate_calculator!$B$8*(1-L415), (Rate_calculator!$B$8*L415*(Rate_calculator!$B$92-1)))</f>
        <v>0</v>
      </c>
      <c r="F415" s="151">
        <f>B415+C415+D415+E415+Rate_calculator!$B$26</f>
        <v>7364.6905700260668</v>
      </c>
      <c r="G415" s="1">
        <f>Rate_calculator!$B$26</f>
        <v>50</v>
      </c>
      <c r="H415" s="159"/>
      <c r="I415" s="159">
        <f>EXP(-Rate_calculator!$B$17*A415)</f>
        <v>3.5791834019609589E-7</v>
      </c>
      <c r="J415" s="159">
        <f>EXP(-Rate_calculator!$B$18*A415)</f>
        <v>2.713625348286778E-4</v>
      </c>
      <c r="K415" s="159">
        <f>EXP(-Rate_calculator!$B$19*A415)</f>
        <v>0.99349268128325618</v>
      </c>
      <c r="L415" s="159">
        <f>EXP(-Rate_calculator!$B$20*A415)</f>
        <v>6.7921518502183486E-3</v>
      </c>
      <c r="M415" s="159">
        <f t="shared" si="1"/>
        <v>2.7100461648848172E-4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">
      <c r="A416" s="160">
        <f>A415+(Rate_calculator!$B$22+Rate_calculator!$B$23)/Rate_calculator!$B$24</f>
        <v>18.128010000000078</v>
      </c>
      <c r="B416" s="151">
        <f>IF(A416&lt;=Rate_calculator!$B$22, Rate_calculator!$B$5*(1-I416), Rate_calculator!$B$5*I416*(Rate_calculator!$B$89-1))</f>
        <v>0.21558482262634135</v>
      </c>
      <c r="C416" s="151">
        <f>IF(A416&lt;=Rate_calculator!$B$22, (Rate_calculator!$B$5+Rate_calculator!$B$6)*(1-J416)+Rate_calculator!$B$5*Rate_calculator!$B$18/Rate_calculator!$B$93*M416, (Rate_calculator!$B$5*Rate_calculator!$B$18*I416*(Rate_calculator!$B$89-1)/Rate_calculator!$B$93)+(Rate_calculator!$B$5*J416*(Rate_calculator!$B$90+Rate_calculator!$B$18/Rate_calculator!$B$93-Rate_calculator!$B$18*Rate_calculator!$B$90/Rate_calculator!$B$93-1))+(Rate_calculator!$B$6*J416*(Rate_calculator!$B$90-1)))</f>
        <v>135.84125944050172</v>
      </c>
      <c r="D416" s="151">
        <f>IF(A416&lt;=Rate_calculator!$B$22, Rate_calculator!$B$7*(1-K416), Rate_calculator!$B$7*K416*(Rate_calculator!$B$91-1))</f>
        <v>7175.774747565586</v>
      </c>
      <c r="E416" s="151">
        <f>IF(A416&lt;=Rate_calculator!$B$22, Rate_calculator!$B$8*(1-L416), (Rate_calculator!$B$8*L416*(Rate_calculator!$B$92-1)))</f>
        <v>0</v>
      </c>
      <c r="F416" s="151">
        <f>B416+C416+D416+E416+Rate_calculator!$B$26</f>
        <v>7361.8315918287144</v>
      </c>
      <c r="G416" s="1">
        <f>Rate_calculator!$B$26</f>
        <v>50</v>
      </c>
      <c r="H416" s="159"/>
      <c r="I416" s="159">
        <f>EXP(-Rate_calculator!$B$17*A416)</f>
        <v>3.4522301209185885E-7</v>
      </c>
      <c r="J416" s="159">
        <f>EXP(-Rate_calculator!$B$18*A416)</f>
        <v>2.659943415113585E-4</v>
      </c>
      <c r="K416" s="159">
        <f>EXP(-Rate_calculator!$B$19*A416)</f>
        <v>0.99347690015201107</v>
      </c>
      <c r="L416" s="159">
        <f>EXP(-Rate_calculator!$B$20*A416)</f>
        <v>6.7101537063002726E-3</v>
      </c>
      <c r="M416" s="159">
        <f t="shared" si="1"/>
        <v>2.6564911849926662E-4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">
      <c r="A417" s="160">
        <f>A416+(Rate_calculator!$B$22+Rate_calculator!$B$23)/Rate_calculator!$B$24</f>
        <v>18.172010000000078</v>
      </c>
      <c r="B417" s="151">
        <f>IF(A417&lt;=Rate_calculator!$B$22, Rate_calculator!$B$5*(1-I417), Rate_calculator!$B$5*I417*(Rate_calculator!$B$89-1))</f>
        <v>0.20793805030381793</v>
      </c>
      <c r="C417" s="151">
        <f>IF(A417&lt;=Rate_calculator!$B$22, (Rate_calculator!$B$5+Rate_calculator!$B$6)*(1-J417)+Rate_calculator!$B$5*Rate_calculator!$B$18/Rate_calculator!$B$93*M417, (Rate_calculator!$B$5*Rate_calculator!$B$18*I417*(Rate_calculator!$B$89-1)/Rate_calculator!$B$93)+(Rate_calculator!$B$5*J417*(Rate_calculator!$B$90+Rate_calculator!$B$18/Rate_calculator!$B$93-Rate_calculator!$B$18*Rate_calculator!$B$90/Rate_calculator!$B$93-1))+(Rate_calculator!$B$6*J417*(Rate_calculator!$B$90-1)))</f>
        <v>133.15818619621911</v>
      </c>
      <c r="D417" s="151">
        <f>IF(A417&lt;=Rate_calculator!$B$22, Rate_calculator!$B$7*(1-K417), Rate_calculator!$B$7*K417*(Rate_calculator!$B$91-1))</f>
        <v>7175.660763995088</v>
      </c>
      <c r="E417" s="151">
        <f>IF(A417&lt;=Rate_calculator!$B$22, Rate_calculator!$B$8*(1-L417), (Rate_calculator!$B$8*L417*(Rate_calculator!$B$92-1)))</f>
        <v>0</v>
      </c>
      <c r="F417" s="151">
        <f>B417+C417+D417+E417+Rate_calculator!$B$26</f>
        <v>7359.0268882416112</v>
      </c>
      <c r="G417" s="1">
        <f>Rate_calculator!$B$26</f>
        <v>50</v>
      </c>
      <c r="H417" s="159"/>
      <c r="I417" s="159">
        <f>EXP(-Rate_calculator!$B$17*A417)</f>
        <v>3.3297798601904644E-7</v>
      </c>
      <c r="J417" s="159">
        <f>EXP(-Rate_calculator!$B$18*A417)</f>
        <v>2.6073234376562085E-4</v>
      </c>
      <c r="K417" s="159">
        <f>EXP(-Rate_calculator!$B$19*A417)</f>
        <v>0.99346111927144143</v>
      </c>
      <c r="L417" s="159">
        <f>EXP(-Rate_calculator!$B$20*A417)</f>
        <v>6.6291454836552013E-3</v>
      </c>
      <c r="M417" s="159">
        <f t="shared" si="1"/>
        <v>2.6039936577960178E-4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">
      <c r="A418" s="160">
        <f>A417+(Rate_calculator!$B$22+Rate_calculator!$B$23)/Rate_calculator!$B$24</f>
        <v>18.216010000000079</v>
      </c>
      <c r="B418" s="151">
        <f>IF(A418&lt;=Rate_calculator!$B$22, Rate_calculator!$B$5*(1-I418), Rate_calculator!$B$5*I418*(Rate_calculator!$B$89-1))</f>
        <v>0.2005625082387871</v>
      </c>
      <c r="C418" s="151">
        <f>IF(A418&lt;=Rate_calculator!$B$22, (Rate_calculator!$B$5+Rate_calculator!$B$6)*(1-J418)+Rate_calculator!$B$5*Rate_calculator!$B$18/Rate_calculator!$B$93*M418, (Rate_calculator!$B$5*Rate_calculator!$B$18*I418*(Rate_calculator!$B$89-1)/Rate_calculator!$B$93)+(Rate_calculator!$B$5*J418*(Rate_calculator!$B$90+Rate_calculator!$B$18/Rate_calculator!$B$93-Rate_calculator!$B$18*Rate_calculator!$B$90/Rate_calculator!$B$93-1))+(Rate_calculator!$B$6*J418*(Rate_calculator!$B$90-1)))</f>
        <v>130.52804192877997</v>
      </c>
      <c r="D418" s="151">
        <f>IF(A418&lt;=Rate_calculator!$B$22, Rate_calculator!$B$7*(1-K418), Rate_calculator!$B$7*K418*(Rate_calculator!$B$91-1))</f>
        <v>7175.5467822351629</v>
      </c>
      <c r="E418" s="151">
        <f>IF(A418&lt;=Rate_calculator!$B$22, Rate_calculator!$B$8*(1-L418), (Rate_calculator!$B$8*L418*(Rate_calculator!$B$92-1)))</f>
        <v>0</v>
      </c>
      <c r="F418" s="151">
        <f>B418+C418+D418+E418+Rate_calculator!$B$26</f>
        <v>7356.2753866721814</v>
      </c>
      <c r="G418" s="1">
        <f>Rate_calculator!$B$26</f>
        <v>50</v>
      </c>
      <c r="H418" s="159"/>
      <c r="I418" s="159">
        <f>EXP(-Rate_calculator!$B$17*A418)</f>
        <v>3.2116728980916843E-7</v>
      </c>
      <c r="J418" s="159">
        <f>EXP(-Rate_calculator!$B$18*A418)</f>
        <v>2.5557444079167031E-4</v>
      </c>
      <c r="K418" s="159">
        <f>EXP(-Rate_calculator!$B$19*A418)</f>
        <v>0.99344533864154305</v>
      </c>
      <c r="L418" s="159">
        <f>EXP(-Rate_calculator!$B$20*A418)</f>
        <v>6.5491152314744953E-3</v>
      </c>
      <c r="M418" s="159">
        <f t="shared" si="1"/>
        <v>2.5525327350186112E-4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">
      <c r="A419" s="160">
        <f>A418+(Rate_calculator!$B$22+Rate_calculator!$B$23)/Rate_calculator!$B$24</f>
        <v>18.260010000000079</v>
      </c>
      <c r="B419" s="151">
        <f>IF(A419&lt;=Rate_calculator!$B$22, Rate_calculator!$B$5*(1-I419), Rate_calculator!$B$5*I419*(Rate_calculator!$B$89-1))</f>
        <v>0.19344857592085912</v>
      </c>
      <c r="C419" s="151">
        <f>IF(A419&lt;=Rate_calculator!$B$22, (Rate_calculator!$B$5+Rate_calculator!$B$6)*(1-J419)+Rate_calculator!$B$5*Rate_calculator!$B$18/Rate_calculator!$B$93*M419, (Rate_calculator!$B$5*Rate_calculator!$B$18*I419*(Rate_calculator!$B$89-1)/Rate_calculator!$B$93)+(Rate_calculator!$B$5*J419*(Rate_calculator!$B$90+Rate_calculator!$B$18/Rate_calculator!$B$93-Rate_calculator!$B$18*Rate_calculator!$B$90/Rate_calculator!$B$93-1))+(Rate_calculator!$B$6*J419*(Rate_calculator!$B$90-1)))</f>
        <v>127.9497848472554</v>
      </c>
      <c r="D419" s="151">
        <f>IF(A419&lt;=Rate_calculator!$B$22, Rate_calculator!$B$7*(1-K419), Rate_calculator!$B$7*K419*(Rate_calculator!$B$91-1))</f>
        <v>7175.4328022857808</v>
      </c>
      <c r="E419" s="151">
        <f>IF(A419&lt;=Rate_calculator!$B$22, Rate_calculator!$B$8*(1-L419), (Rate_calculator!$B$8*L419*(Rate_calculator!$B$92-1)))</f>
        <v>0</v>
      </c>
      <c r="F419" s="151">
        <f>B419+C419+D419+E419+Rate_calculator!$B$26</f>
        <v>7353.5760357089566</v>
      </c>
      <c r="G419" s="1">
        <f>Rate_calculator!$B$26</f>
        <v>50</v>
      </c>
      <c r="H419" s="159"/>
      <c r="I419" s="159">
        <f>EXP(-Rate_calculator!$B$17*A419)</f>
        <v>3.0977551782497198E-7</v>
      </c>
      <c r="J419" s="159">
        <f>EXP(-Rate_calculator!$B$18*A419)</f>
        <v>2.5051857334850374E-4</v>
      </c>
      <c r="K419" s="159">
        <f>EXP(-Rate_calculator!$B$19*A419)</f>
        <v>0.99342955826231216</v>
      </c>
      <c r="L419" s="159">
        <f>EXP(-Rate_calculator!$B$20*A419)</f>
        <v>6.4700511432254602E-3</v>
      </c>
      <c r="M419" s="159">
        <f t="shared" si="1"/>
        <v>2.5020879783067877E-4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">
      <c r="A420" s="160">
        <f>A419+(Rate_calculator!$B$22+Rate_calculator!$B$23)/Rate_calculator!$B$24</f>
        <v>18.30401000000008</v>
      </c>
      <c r="B420" s="151">
        <f>IF(A420&lt;=Rate_calculator!$B$22, Rate_calculator!$B$5*(1-I420), Rate_calculator!$B$5*I420*(Rate_calculator!$B$89-1))</f>
        <v>0.18658697407819561</v>
      </c>
      <c r="C420" s="151">
        <f>IF(A420&lt;=Rate_calculator!$B$22, (Rate_calculator!$B$5+Rate_calculator!$B$6)*(1-J420)+Rate_calculator!$B$5*Rate_calculator!$B$18/Rate_calculator!$B$93*M420, (Rate_calculator!$B$5*Rate_calculator!$B$18*I420*(Rate_calculator!$B$89-1)/Rate_calculator!$B$93)+(Rate_calculator!$B$5*J420*(Rate_calculator!$B$90+Rate_calculator!$B$18/Rate_calculator!$B$93-Rate_calculator!$B$18*Rate_calculator!$B$90/Rate_calculator!$B$93-1))+(Rate_calculator!$B$6*J420*(Rate_calculator!$B$90-1)))</f>
        <v>125.42239358289812</v>
      </c>
      <c r="D420" s="151">
        <f>IF(A420&lt;=Rate_calculator!$B$22, Rate_calculator!$B$7*(1-K420), Rate_calculator!$B$7*K420*(Rate_calculator!$B$91-1))</f>
        <v>7175.3188241469106</v>
      </c>
      <c r="E420" s="151">
        <f>IF(A420&lt;=Rate_calculator!$B$22, Rate_calculator!$B$8*(1-L420), (Rate_calculator!$B$8*L420*(Rate_calculator!$B$92-1)))</f>
        <v>0</v>
      </c>
      <c r="F420" s="151">
        <f>B420+C420+D420+E420+Rate_calculator!$B$26</f>
        <v>7350.927804703887</v>
      </c>
      <c r="G420" s="1">
        <f>Rate_calculator!$B$26</f>
        <v>50</v>
      </c>
      <c r="H420" s="159"/>
      <c r="I420" s="159">
        <f>EXP(-Rate_calculator!$B$17*A420)</f>
        <v>2.9878781086563283E-7</v>
      </c>
      <c r="J420" s="159">
        <f>EXP(-Rate_calculator!$B$18*A420)</f>
        <v>2.4556272293178042E-4</v>
      </c>
      <c r="K420" s="159">
        <f>EXP(-Rate_calculator!$B$19*A420)</f>
        <v>0.99341377813374454</v>
      </c>
      <c r="L420" s="159">
        <f>EXP(-Rate_calculator!$B$20*A420)</f>
        <v>6.3919415549095774E-3</v>
      </c>
      <c r="M420" s="159">
        <f t="shared" si="1"/>
        <v>2.452639351209148E-4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">
      <c r="A421" s="160">
        <f>A420+(Rate_calculator!$B$22+Rate_calculator!$B$23)/Rate_calculator!$B$24</f>
        <v>18.34801000000008</v>
      </c>
      <c r="B421" s="151">
        <f>IF(A421&lt;=Rate_calculator!$B$22, Rate_calculator!$B$5*(1-I421), Rate_calculator!$B$5*I421*(Rate_calculator!$B$89-1))</f>
        <v>0.17996875257381093</v>
      </c>
      <c r="C421" s="151">
        <f>IF(A421&lt;=Rate_calculator!$B$22, (Rate_calculator!$B$5+Rate_calculator!$B$6)*(1-J421)+Rate_calculator!$B$5*Rate_calculator!$B$18/Rate_calculator!$B$93*M421, (Rate_calculator!$B$5*Rate_calculator!$B$18*I421*(Rate_calculator!$B$89-1)/Rate_calculator!$B$93)+(Rate_calculator!$B$5*J421*(Rate_calculator!$B$90+Rate_calculator!$B$18/Rate_calculator!$B$93-Rate_calculator!$B$18*Rate_calculator!$B$90/Rate_calculator!$B$93-1))+(Rate_calculator!$B$6*J421*(Rate_calculator!$B$90-1)))</f>
        <v>122.9448667917721</v>
      </c>
      <c r="D421" s="151">
        <f>IF(A421&lt;=Rate_calculator!$B$22, Rate_calculator!$B$7*(1-K421), Rate_calculator!$B$7*K421*(Rate_calculator!$B$91-1))</f>
        <v>7175.2048478185261</v>
      </c>
      <c r="E421" s="151">
        <f>IF(A421&lt;=Rate_calculator!$B$22, Rate_calculator!$B$8*(1-L421), (Rate_calculator!$B$8*L421*(Rate_calculator!$B$92-1)))</f>
        <v>0</v>
      </c>
      <c r="F421" s="151">
        <f>B421+C421+D421+E421+Rate_calculator!$B$26</f>
        <v>7348.3296833628719</v>
      </c>
      <c r="G421" s="1">
        <f>Rate_calculator!$B$26</f>
        <v>50</v>
      </c>
      <c r="H421" s="159"/>
      <c r="I421" s="159">
        <f>EXP(-Rate_calculator!$B$17*A421)</f>
        <v>2.8818983678470776E-7</v>
      </c>
      <c r="J421" s="159">
        <f>EXP(-Rate_calculator!$B$18*A421)</f>
        <v>2.407049109679532E-4</v>
      </c>
      <c r="K421" s="159">
        <f>EXP(-Rate_calculator!$B$19*A421)</f>
        <v>0.9933979982558363</v>
      </c>
      <c r="L421" s="159">
        <f>EXP(-Rate_calculator!$B$20*A421)</f>
        <v>6.3147749433417636E-3</v>
      </c>
      <c r="M421" s="159">
        <f t="shared" si="1"/>
        <v>2.404167211311685E-4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">
      <c r="A422" s="160">
        <f>A421+(Rate_calculator!$B$22+Rate_calculator!$B$23)/Rate_calculator!$B$24</f>
        <v>18.392010000000081</v>
      </c>
      <c r="B422" s="151">
        <f>IF(A422&lt;=Rate_calculator!$B$22, Rate_calculator!$B$5*(1-I422), Rate_calculator!$B$5*I422*(Rate_calculator!$B$89-1))</f>
        <v>0.17358527873119359</v>
      </c>
      <c r="C422" s="151">
        <f>IF(A422&lt;=Rate_calculator!$B$22, (Rate_calculator!$B$5+Rate_calculator!$B$6)*(1-J422)+Rate_calculator!$B$5*Rate_calculator!$B$18/Rate_calculator!$B$93*M422, (Rate_calculator!$B$5*Rate_calculator!$B$18*I422*(Rate_calculator!$B$89-1)/Rate_calculator!$B$93)+(Rate_calculator!$B$5*J422*(Rate_calculator!$B$90+Rate_calculator!$B$18/Rate_calculator!$B$93-Rate_calculator!$B$18*Rate_calculator!$B$90/Rate_calculator!$B$93-1))+(Rate_calculator!$B$6*J422*(Rate_calculator!$B$90-1)))</f>
        <v>120.51622276500996</v>
      </c>
      <c r="D422" s="151">
        <f>IF(A422&lt;=Rate_calculator!$B$22, Rate_calculator!$B$7*(1-K422), Rate_calculator!$B$7*K422*(Rate_calculator!$B$91-1))</f>
        <v>7175.090873300599</v>
      </c>
      <c r="E422" s="151">
        <f>IF(A422&lt;=Rate_calculator!$B$22, Rate_calculator!$B$8*(1-L422), (Rate_calculator!$B$8*L422*(Rate_calculator!$B$92-1)))</f>
        <v>0</v>
      </c>
      <c r="F422" s="151">
        <f>B422+C422+D422+E422+Rate_calculator!$B$26</f>
        <v>7345.7806813443403</v>
      </c>
      <c r="G422" s="1">
        <f>Rate_calculator!$B$26</f>
        <v>50</v>
      </c>
      <c r="H422" s="159"/>
      <c r="I422" s="159">
        <f>EXP(-Rate_calculator!$B$17*A422)</f>
        <v>2.7796777179557115E-7</v>
      </c>
      <c r="J422" s="159">
        <f>EXP(-Rate_calculator!$B$18*A422)</f>
        <v>2.3594319802434479E-4</v>
      </c>
      <c r="K422" s="159">
        <f>EXP(-Rate_calculator!$B$19*A422)</f>
        <v>0.99338221862858356</v>
      </c>
      <c r="L422" s="159">
        <f>EXP(-Rate_calculator!$B$20*A422)</f>
        <v>6.2385399244504012E-3</v>
      </c>
      <c r="M422" s="159">
        <f t="shared" si="1"/>
        <v>2.3566523025254923E-4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">
      <c r="A423" s="160">
        <f>A422+(Rate_calculator!$B$22+Rate_calculator!$B$23)/Rate_calculator!$B$24</f>
        <v>18.436010000000081</v>
      </c>
      <c r="B423" s="151">
        <f>IF(A423&lt;=Rate_calculator!$B$22, Rate_calculator!$B$5*(1-I423), Rate_calculator!$B$5*I423*(Rate_calculator!$B$89-1))</f>
        <v>0.16742822607401356</v>
      </c>
      <c r="C423" s="151">
        <f>IF(A423&lt;=Rate_calculator!$B$22, (Rate_calculator!$B$5+Rate_calculator!$B$6)*(1-J423)+Rate_calculator!$B$5*Rate_calculator!$B$18/Rate_calculator!$B$93*M423, (Rate_calculator!$B$5*Rate_calculator!$B$18*I423*(Rate_calculator!$B$89-1)/Rate_calculator!$B$93)+(Rate_calculator!$B$5*J423*(Rate_calculator!$B$90+Rate_calculator!$B$18/Rate_calculator!$B$93-Rate_calculator!$B$18*Rate_calculator!$B$90/Rate_calculator!$B$93-1))+(Rate_calculator!$B$6*J423*(Rate_calculator!$B$90-1)))</f>
        <v>118.13549904655125</v>
      </c>
      <c r="D423" s="151">
        <f>IF(A423&lt;=Rate_calculator!$B$22, Rate_calculator!$B$7*(1-K423), Rate_calculator!$B$7*K423*(Rate_calculator!$B$91-1))</f>
        <v>7174.9769005931012</v>
      </c>
      <c r="E423" s="151">
        <f>IF(A423&lt;=Rate_calculator!$B$22, Rate_calculator!$B$8*(1-L423), (Rate_calculator!$B$8*L423*(Rate_calculator!$B$92-1)))</f>
        <v>0</v>
      </c>
      <c r="F423" s="151">
        <f>B423+C423+D423+E423+Rate_calculator!$B$26</f>
        <v>7343.2798278657265</v>
      </c>
      <c r="G423" s="1">
        <f>Rate_calculator!$B$26</f>
        <v>50</v>
      </c>
      <c r="H423" s="159"/>
      <c r="I423" s="159">
        <f>EXP(-Rate_calculator!$B$17*A423)</f>
        <v>2.6810828243994081E-7</v>
      </c>
      <c r="J423" s="159">
        <f>EXP(-Rate_calculator!$B$18*A423)</f>
        <v>2.3127568303484605E-4</v>
      </c>
      <c r="K423" s="159">
        <f>EXP(-Rate_calculator!$B$19*A423)</f>
        <v>0.9933664392519822</v>
      </c>
      <c r="L423" s="159">
        <f>EXP(-Rate_calculator!$B$20*A423)</f>
        <v>6.163225251597894E-3</v>
      </c>
      <c r="M423" s="159">
        <f t="shared" si="1"/>
        <v>2.310075747524061E-4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">
      <c r="A424" s="160">
        <f>A423+(Rate_calculator!$B$22+Rate_calculator!$B$23)/Rate_calculator!$B$24</f>
        <v>18.480010000000082</v>
      </c>
      <c r="B424" s="151">
        <f>IF(A424&lt;=Rate_calculator!$B$22, Rate_calculator!$B$5*(1-I424), Rate_calculator!$B$5*I424*(Rate_calculator!$B$89-1))</f>
        <v>0.16148956346523125</v>
      </c>
      <c r="C424" s="151">
        <f>IF(A424&lt;=Rate_calculator!$B$22, (Rate_calculator!$B$5+Rate_calculator!$B$6)*(1-J424)+Rate_calculator!$B$5*Rate_calculator!$B$18/Rate_calculator!$B$93*M424, (Rate_calculator!$B$5*Rate_calculator!$B$18*I424*(Rate_calculator!$B$89-1)/Rate_calculator!$B$93)+(Rate_calculator!$B$5*J424*(Rate_calculator!$B$90+Rate_calculator!$B$18/Rate_calculator!$B$93-Rate_calculator!$B$18*Rate_calculator!$B$90/Rate_calculator!$B$93-1))+(Rate_calculator!$B$6*J424*(Rate_calculator!$B$90-1)))</f>
        <v>115.80175205822614</v>
      </c>
      <c r="D424" s="151">
        <f>IF(A424&lt;=Rate_calculator!$B$22, Rate_calculator!$B$7*(1-K424), Rate_calculator!$B$7*K424*(Rate_calculator!$B$91-1))</f>
        <v>7174.8629296960007</v>
      </c>
      <c r="E424" s="151">
        <f>IF(A424&lt;=Rate_calculator!$B$22, Rate_calculator!$B$8*(1-L424), (Rate_calculator!$B$8*L424*(Rate_calculator!$B$92-1)))</f>
        <v>0</v>
      </c>
      <c r="F424" s="151">
        <f>B424+C424+D424+E424+Rate_calculator!$B$26</f>
        <v>7340.8261713176917</v>
      </c>
      <c r="G424" s="1">
        <f>Rate_calculator!$B$26</f>
        <v>50</v>
      </c>
      <c r="H424" s="159"/>
      <c r="I424" s="159">
        <f>EXP(-Rate_calculator!$B$17*A424)</f>
        <v>2.5859850819597864E-7</v>
      </c>
      <c r="J424" s="159">
        <f>EXP(-Rate_calculator!$B$18*A424)</f>
        <v>2.2670050254093612E-4</v>
      </c>
      <c r="K424" s="159">
        <f>EXP(-Rate_calculator!$B$19*A424)</f>
        <v>0.99335066012602835</v>
      </c>
      <c r="L424" s="159">
        <f>EXP(-Rate_calculator!$B$20*A424)</f>
        <v>6.0888198139214915E-3</v>
      </c>
      <c r="M424" s="159">
        <f t="shared" si="1"/>
        <v>2.2644190403274013E-4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">
      <c r="A425" s="160">
        <f>A424+(Rate_calculator!$B$22+Rate_calculator!$B$23)/Rate_calculator!$B$24</f>
        <v>18.524010000000082</v>
      </c>
      <c r="B425" s="151">
        <f>IF(A425&lt;=Rate_calculator!$B$22, Rate_calculator!$B$5*(1-I425), Rate_calculator!$B$5*I425*(Rate_calculator!$B$89-1))</f>
        <v>0.15576154463144393</v>
      </c>
      <c r="C425" s="151">
        <f>IF(A425&lt;=Rate_calculator!$B$22, (Rate_calculator!$B$5+Rate_calculator!$B$6)*(1-J425)+Rate_calculator!$B$5*Rate_calculator!$B$18/Rate_calculator!$B$93*M425, (Rate_calculator!$B$5*Rate_calculator!$B$18*I425*(Rate_calculator!$B$89-1)/Rate_calculator!$B$93)+(Rate_calculator!$B$5*J425*(Rate_calculator!$B$90+Rate_calculator!$B$18/Rate_calculator!$B$93-Rate_calculator!$B$18*Rate_calculator!$B$90/Rate_calculator!$B$93-1))+(Rate_calculator!$B$6*J425*(Rate_calculator!$B$90-1)))</f>
        <v>113.5140567320435</v>
      </c>
      <c r="D425" s="151">
        <f>IF(A425&lt;=Rate_calculator!$B$22, Rate_calculator!$B$7*(1-K425), Rate_calculator!$B$7*K425*(Rate_calculator!$B$91-1))</f>
        <v>7174.7489606092704</v>
      </c>
      <c r="E425" s="151">
        <f>IF(A425&lt;=Rate_calculator!$B$22, Rate_calculator!$B$8*(1-L425), (Rate_calculator!$B$8*L425*(Rate_calculator!$B$92-1)))</f>
        <v>0</v>
      </c>
      <c r="F425" s="151">
        <f>B425+C425+D425+E425+Rate_calculator!$B$26</f>
        <v>7338.4187788859454</v>
      </c>
      <c r="G425" s="1">
        <f>Rate_calculator!$B$26</f>
        <v>50</v>
      </c>
      <c r="H425" s="159"/>
      <c r="I425" s="159">
        <f>EXP(-Rate_calculator!$B$17*A425)</f>
        <v>2.4942604470328502E-7</v>
      </c>
      <c r="J425" s="159">
        <f>EXP(-Rate_calculator!$B$18*A425)</f>
        <v>2.2221582994771461E-4</v>
      </c>
      <c r="K425" s="159">
        <f>EXP(-Rate_calculator!$B$19*A425)</f>
        <v>0.99333488125071789</v>
      </c>
      <c r="L425" s="159">
        <f>EXP(-Rate_calculator!$B$20*A425)</f>
        <v>6.0153126346941723E-3</v>
      </c>
      <c r="M425" s="159">
        <f t="shared" si="1"/>
        <v>2.2196640390301133E-4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">
      <c r="A426" s="160">
        <f>A425+(Rate_calculator!$B$22+Rate_calculator!$B$23)/Rate_calculator!$B$24</f>
        <v>18.568010000000083</v>
      </c>
      <c r="B426" s="151">
        <f>IF(A426&lt;=Rate_calculator!$B$22, Rate_calculator!$B$5*(1-I426), Rate_calculator!$B$5*I426*(Rate_calculator!$B$89-1))</f>
        <v>0.15023669805879988</v>
      </c>
      <c r="C426" s="151">
        <f>IF(A426&lt;=Rate_calculator!$B$22, (Rate_calculator!$B$5+Rate_calculator!$B$6)*(1-J426)+Rate_calculator!$B$5*Rate_calculator!$B$18/Rate_calculator!$B$93*M426, (Rate_calculator!$B$5*Rate_calculator!$B$18*I426*(Rate_calculator!$B$89-1)/Rate_calculator!$B$93)+(Rate_calculator!$B$5*J426*(Rate_calculator!$B$90+Rate_calculator!$B$18/Rate_calculator!$B$93-Rate_calculator!$B$18*Rate_calculator!$B$90/Rate_calculator!$B$93-1))+(Rate_calculator!$B$6*J426*(Rate_calculator!$B$90-1)))</f>
        <v>111.27150614955104</v>
      </c>
      <c r="D426" s="151">
        <f>IF(A426&lt;=Rate_calculator!$B$22, Rate_calculator!$B$7*(1-K426), Rate_calculator!$B$7*K426*(Rate_calculator!$B$91-1))</f>
        <v>7174.6349933328838</v>
      </c>
      <c r="E426" s="151">
        <f>IF(A426&lt;=Rate_calculator!$B$22, Rate_calculator!$B$8*(1-L426), (Rate_calculator!$B$8*L426*(Rate_calculator!$B$92-1)))</f>
        <v>0</v>
      </c>
      <c r="F426" s="151">
        <f>B426+C426+D426+E426+Rate_calculator!$B$26</f>
        <v>7336.0567361804933</v>
      </c>
      <c r="G426" s="1">
        <f>Rate_calculator!$B$26</f>
        <v>50</v>
      </c>
      <c r="H426" s="159"/>
      <c r="I426" s="159">
        <f>EXP(-Rate_calculator!$B$17*A426)</f>
        <v>2.4057892758289586E-7</v>
      </c>
      <c r="J426" s="159">
        <f>EXP(-Rate_calculator!$B$18*A426)</f>
        <v>2.1781987479465339E-4</v>
      </c>
      <c r="K426" s="159">
        <f>EXP(-Rate_calculator!$B$19*A426)</f>
        <v>0.99331910262604706</v>
      </c>
      <c r="L426" s="159">
        <f>EXP(-Rate_calculator!$B$20*A426)</f>
        <v>5.9426928697052586E-3</v>
      </c>
      <c r="M426" s="159">
        <f t="shared" si="1"/>
        <v>2.1757929586707051E-4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">
      <c r="A427" s="160">
        <f>A426+(Rate_calculator!$B$22+Rate_calculator!$B$23)/Rate_calculator!$B$24</f>
        <v>18.612010000000083</v>
      </c>
      <c r="B427" s="151">
        <f>IF(A427&lt;=Rate_calculator!$B$22, Rate_calculator!$B$5*(1-I427), Rate_calculator!$B$5*I427*(Rate_calculator!$B$89-1))</f>
        <v>0.14490781724730337</v>
      </c>
      <c r="C427" s="151">
        <f>IF(A427&lt;=Rate_calculator!$B$22, (Rate_calculator!$B$5+Rate_calculator!$B$6)*(1-J427)+Rate_calculator!$B$5*Rate_calculator!$B$18/Rate_calculator!$B$93*M427, (Rate_calculator!$B$5*Rate_calculator!$B$18*I427*(Rate_calculator!$B$89-1)/Rate_calculator!$B$93)+(Rate_calculator!$B$5*J427*(Rate_calculator!$B$90+Rate_calculator!$B$18/Rate_calculator!$B$93-Rate_calculator!$B$18*Rate_calculator!$B$90/Rate_calculator!$B$93-1))+(Rate_calculator!$B$6*J427*(Rate_calculator!$B$90-1)))</f>
        <v>109.07321118813132</v>
      </c>
      <c r="D427" s="151">
        <f>IF(A427&lt;=Rate_calculator!$B$22, Rate_calculator!$B$7*(1-K427), Rate_calculator!$B$7*K427*(Rate_calculator!$B$91-1))</f>
        <v>7174.5210278668073</v>
      </c>
      <c r="E427" s="151">
        <f>IF(A427&lt;=Rate_calculator!$B$22, Rate_calculator!$B$8*(1-L427), (Rate_calculator!$B$8*L427*(Rate_calculator!$B$92-1)))</f>
        <v>0</v>
      </c>
      <c r="F427" s="151">
        <f>B427+C427+D427+E427+Rate_calculator!$B$26</f>
        <v>7333.7391468721862</v>
      </c>
      <c r="G427" s="1">
        <f>Rate_calculator!$B$26</f>
        <v>50</v>
      </c>
      <c r="H427" s="159"/>
      <c r="I427" s="159">
        <f>EXP(-Rate_calculator!$B$17*A427)</f>
        <v>2.3204561683118361E-7</v>
      </c>
      <c r="J427" s="159">
        <f>EXP(-Rate_calculator!$B$18*A427)</f>
        <v>2.1351088204077081E-4</v>
      </c>
      <c r="K427" s="159">
        <f>EXP(-Rate_calculator!$B$19*A427)</f>
        <v>0.99330332425201162</v>
      </c>
      <c r="L427" s="159">
        <f>EXP(-Rate_calculator!$B$20*A427)</f>
        <v>5.8709498056606357E-3</v>
      </c>
      <c r="M427" s="159">
        <f t="shared" si="1"/>
        <v>2.1327883642393962E-4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">
      <c r="A428" s="160">
        <f>A427+(Rate_calculator!$B$22+Rate_calculator!$B$23)/Rate_calculator!$B$24</f>
        <v>18.656010000000084</v>
      </c>
      <c r="B428" s="151">
        <f>IF(A428&lt;=Rate_calculator!$B$22, Rate_calculator!$B$5*(1-I428), Rate_calculator!$B$5*I428*(Rate_calculator!$B$89-1))</f>
        <v>0.13976795131080114</v>
      </c>
      <c r="C428" s="151">
        <f>IF(A428&lt;=Rate_calculator!$B$22, (Rate_calculator!$B$5+Rate_calculator!$B$6)*(1-J428)+Rate_calculator!$B$5*Rate_calculator!$B$18/Rate_calculator!$B$93*M428, (Rate_calculator!$B$5*Rate_calculator!$B$18*I428*(Rate_calculator!$B$89-1)/Rate_calculator!$B$93)+(Rate_calculator!$B$5*J428*(Rate_calculator!$B$90+Rate_calculator!$B$18/Rate_calculator!$B$93-Rate_calculator!$B$18*Rate_calculator!$B$90/Rate_calculator!$B$93-1))+(Rate_calculator!$B$6*J428*(Rate_calculator!$B$90-1)))</f>
        <v>106.91830017410732</v>
      </c>
      <c r="D428" s="151">
        <f>IF(A428&lt;=Rate_calculator!$B$22, Rate_calculator!$B$7*(1-K428), Rate_calculator!$B$7*K428*(Rate_calculator!$B$91-1))</f>
        <v>7174.4070642110164</v>
      </c>
      <c r="E428" s="151">
        <f>IF(A428&lt;=Rate_calculator!$B$22, Rate_calculator!$B$8*(1-L428), (Rate_calculator!$B$8*L428*(Rate_calculator!$B$92-1)))</f>
        <v>0</v>
      </c>
      <c r="F428" s="151">
        <f>B428+C428+D428+E428+Rate_calculator!$B$26</f>
        <v>7331.4651323364342</v>
      </c>
      <c r="G428" s="1">
        <f>Rate_calculator!$B$26</f>
        <v>50</v>
      </c>
      <c r="H428" s="159"/>
      <c r="I428" s="159">
        <f>EXP(-Rate_calculator!$B$17*A428)</f>
        <v>2.2381498176730855E-7</v>
      </c>
      <c r="J428" s="159">
        <f>EXP(-Rate_calculator!$B$18*A428)</f>
        <v>2.0928713136395046E-4</v>
      </c>
      <c r="K428" s="159">
        <f>EXP(-Rate_calculator!$B$19*A428)</f>
        <v>0.9932875461286077</v>
      </c>
      <c r="L428" s="159">
        <f>EXP(-Rate_calculator!$B$20*A428)</f>
        <v>5.8000728586022621E-3</v>
      </c>
      <c r="M428" s="159">
        <f t="shared" si="1"/>
        <v>2.0906331638218315E-4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">
      <c r="A429" s="160">
        <f>A428+(Rate_calculator!$B$22+Rate_calculator!$B$23)/Rate_calculator!$B$24</f>
        <v>18.700010000000084</v>
      </c>
      <c r="B429" s="151">
        <f>IF(A429&lt;=Rate_calculator!$B$22, Rate_calculator!$B$5*(1-I429), Rate_calculator!$B$5*I429*(Rate_calculator!$B$89-1))</f>
        <v>0.13481039591038352</v>
      </c>
      <c r="C429" s="151">
        <f>IF(A429&lt;=Rate_calculator!$B$22, (Rate_calculator!$B$5+Rate_calculator!$B$6)*(1-J429)+Rate_calculator!$B$5*Rate_calculator!$B$18/Rate_calculator!$B$93*M429, (Rate_calculator!$B$5*Rate_calculator!$B$18*I429*(Rate_calculator!$B$89-1)/Rate_calculator!$B$93)+(Rate_calculator!$B$5*J429*(Rate_calculator!$B$90+Rate_calculator!$B$18/Rate_calculator!$B$93-Rate_calculator!$B$18*Rate_calculator!$B$90/Rate_calculator!$B$93-1))+(Rate_calculator!$B$6*J429*(Rate_calculator!$B$90-1)))</f>
        <v>104.80591854252788</v>
      </c>
      <c r="D429" s="151">
        <f>IF(A429&lt;=Rate_calculator!$B$22, Rate_calculator!$B$7*(1-K429), Rate_calculator!$B$7*K429*(Rate_calculator!$B$91-1))</f>
        <v>7174.293102365481</v>
      </c>
      <c r="E429" s="151">
        <f>IF(A429&lt;=Rate_calculator!$B$22, Rate_calculator!$B$8*(1-L429), (Rate_calculator!$B$8*L429*(Rate_calculator!$B$92-1)))</f>
        <v>0</v>
      </c>
      <c r="F429" s="151">
        <f>B429+C429+D429+E429+Rate_calculator!$B$26</f>
        <v>7329.233831303919</v>
      </c>
      <c r="G429" s="1">
        <f>Rate_calculator!$B$26</f>
        <v>50</v>
      </c>
      <c r="H429" s="159"/>
      <c r="I429" s="159">
        <f>EXP(-Rate_calculator!$B$17*A429)</f>
        <v>2.1587628651457836E-7</v>
      </c>
      <c r="J429" s="159">
        <f>EXP(-Rate_calculator!$B$18*A429)</f>
        <v>2.051469364741209E-4</v>
      </c>
      <c r="K429" s="159">
        <f>EXP(-Rate_calculator!$B$19*A429)</f>
        <v>0.99327176825583141</v>
      </c>
      <c r="L429" s="159">
        <f>EXP(-Rate_calculator!$B$20*A429)</f>
        <v>5.7300515723467576E-3</v>
      </c>
      <c r="M429" s="159">
        <f t="shared" si="1"/>
        <v>2.0493106018760633E-4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">
      <c r="A430" s="160">
        <f>A429+(Rate_calculator!$B$22+Rate_calculator!$B$23)/Rate_calculator!$B$24</f>
        <v>18.744010000000085</v>
      </c>
      <c r="B430" s="151">
        <f>IF(A430&lt;=Rate_calculator!$B$22, Rate_calculator!$B$5*(1-I430), Rate_calculator!$B$5*I430*(Rate_calculator!$B$89-1))</f>
        <v>0.13002868450937891</v>
      </c>
      <c r="C430" s="151">
        <f>IF(A430&lt;=Rate_calculator!$B$22, (Rate_calculator!$B$5+Rate_calculator!$B$6)*(1-J430)+Rate_calculator!$B$5*Rate_calculator!$B$18/Rate_calculator!$B$93*M430, (Rate_calculator!$B$5*Rate_calculator!$B$18*I430*(Rate_calculator!$B$89-1)/Rate_calculator!$B$93)+(Rate_calculator!$B$5*J430*(Rate_calculator!$B$90+Rate_calculator!$B$18/Rate_calculator!$B$93-Rate_calculator!$B$18*Rate_calculator!$B$90/Rate_calculator!$B$93-1))+(Rate_calculator!$B$6*J430*(Rate_calculator!$B$90-1)))</f>
        <v>102.73522850350538</v>
      </c>
      <c r="D430" s="151">
        <f>IF(A430&lt;=Rate_calculator!$B$22, Rate_calculator!$B$7*(1-K430), Rate_calculator!$B$7*K430*(Rate_calculator!$B$91-1))</f>
        <v>7174.1791423301711</v>
      </c>
      <c r="E430" s="151">
        <f>IF(A430&lt;=Rate_calculator!$B$22, Rate_calculator!$B$8*(1-L430), (Rate_calculator!$B$8*L430*(Rate_calculator!$B$92-1)))</f>
        <v>0</v>
      </c>
      <c r="F430" s="151">
        <f>B430+C430+D430+E430+Rate_calculator!$B$26</f>
        <v>7327.0443995181859</v>
      </c>
      <c r="G430" s="1">
        <f>Rate_calculator!$B$26</f>
        <v>50</v>
      </c>
      <c r="H430" s="159"/>
      <c r="I430" s="159">
        <f>EXP(-Rate_calculator!$B$17*A430)</f>
        <v>2.0821917599678484E-7</v>
      </c>
      <c r="J430" s="159">
        <f>EXP(-Rate_calculator!$B$18*A430)</f>
        <v>2.0108864444001907E-4</v>
      </c>
      <c r="K430" s="159">
        <f>EXP(-Rate_calculator!$B$19*A430)</f>
        <v>0.99325599063367864</v>
      </c>
      <c r="L430" s="159">
        <f>EXP(-Rate_calculator!$B$20*A430)</f>
        <v>5.6608756169428476E-3</v>
      </c>
      <c r="M430" s="159">
        <f t="shared" si="1"/>
        <v>2.0088042526402228E-4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">
      <c r="A431" s="160">
        <f>A430+(Rate_calculator!$B$22+Rate_calculator!$B$23)/Rate_calculator!$B$24</f>
        <v>18.788010000000085</v>
      </c>
      <c r="B431" s="151">
        <f>IF(A431&lt;=Rate_calculator!$B$22, Rate_calculator!$B$5*(1-I431), Rate_calculator!$B$5*I431*(Rate_calculator!$B$89-1))</f>
        <v>0.12541657993853045</v>
      </c>
      <c r="C431" s="151">
        <f>IF(A431&lt;=Rate_calculator!$B$22, (Rate_calculator!$B$5+Rate_calculator!$B$6)*(1-J431)+Rate_calculator!$B$5*Rate_calculator!$B$18/Rate_calculator!$B$93*M431, (Rate_calculator!$B$5*Rate_calculator!$B$18*I431*(Rate_calculator!$B$89-1)/Rate_calculator!$B$93)+(Rate_calculator!$B$5*J431*(Rate_calculator!$B$90+Rate_calculator!$B$18/Rate_calculator!$B$93-Rate_calculator!$B$18*Rate_calculator!$B$90/Rate_calculator!$B$93-1))+(Rate_calculator!$B$6*J431*(Rate_calculator!$B$90-1)))</f>
        <v>100.70540871498619</v>
      </c>
      <c r="D431" s="151">
        <f>IF(A431&lt;=Rate_calculator!$B$22, Rate_calculator!$B$7*(1-K431), Rate_calculator!$B$7*K431*(Rate_calculator!$B$91-1))</f>
        <v>7174.0651841050603</v>
      </c>
      <c r="E431" s="151">
        <f>IF(A431&lt;=Rate_calculator!$B$22, Rate_calculator!$B$8*(1-L431), (Rate_calculator!$B$8*L431*(Rate_calculator!$B$92-1)))</f>
        <v>0</v>
      </c>
      <c r="F431" s="151">
        <f>B431+C431+D431+E431+Rate_calculator!$B$26</f>
        <v>7324.8960093999849</v>
      </c>
      <c r="G431" s="1">
        <f>Rate_calculator!$B$26</f>
        <v>50</v>
      </c>
      <c r="H431" s="159"/>
      <c r="I431" s="159">
        <f>EXP(-Rate_calculator!$B$17*A431)</f>
        <v>2.0083366243124695E-7</v>
      </c>
      <c r="J431" s="159">
        <f>EXP(-Rate_calculator!$B$18*A431)</f>
        <v>1.9711063502927552E-4</v>
      </c>
      <c r="K431" s="159">
        <f>EXP(-Rate_calculator!$B$19*A431)</f>
        <v>0.99324021326214551</v>
      </c>
      <c r="L431" s="159">
        <f>EXP(-Rate_calculator!$B$20*A431)</f>
        <v>5.5925347871474294E-3</v>
      </c>
      <c r="M431" s="159">
        <f t="shared" si="1"/>
        <v>1.9690980136684427E-4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">
      <c r="A432" s="160">
        <f>A431+(Rate_calculator!$B$22+Rate_calculator!$B$23)/Rate_calculator!$B$24</f>
        <v>18.832010000000086</v>
      </c>
      <c r="B432" s="151">
        <f>IF(A432&lt;=Rate_calculator!$B$22, Rate_calculator!$B$5*(1-I432), Rate_calculator!$B$5*I432*(Rate_calculator!$B$89-1))</f>
        <v>0.12096806626035855</v>
      </c>
      <c r="C432" s="151">
        <f>IF(A432&lt;=Rate_calculator!$B$22, (Rate_calculator!$B$5+Rate_calculator!$B$6)*(1-J432)+Rate_calculator!$B$5*Rate_calculator!$B$18/Rate_calculator!$B$93*M432, (Rate_calculator!$B$5*Rate_calculator!$B$18*I432*(Rate_calculator!$B$89-1)/Rate_calculator!$B$93)+(Rate_calculator!$B$5*J432*(Rate_calculator!$B$90+Rate_calculator!$B$18/Rate_calculator!$B$93-Rate_calculator!$B$18*Rate_calculator!$B$90/Rate_calculator!$B$93-1))+(Rate_calculator!$B$6*J432*(Rate_calculator!$B$90-1)))</f>
        <v>98.715653961829318</v>
      </c>
      <c r="D432" s="151">
        <f>IF(A432&lt;=Rate_calculator!$B$22, Rate_calculator!$B$7*(1-K432), Rate_calculator!$B$7*K432*(Rate_calculator!$B$91-1))</f>
        <v>7173.9512276901169</v>
      </c>
      <c r="E432" s="151">
        <f>IF(A432&lt;=Rate_calculator!$B$22, Rate_calculator!$B$8*(1-L432), (Rate_calculator!$B$8*L432*(Rate_calculator!$B$92-1)))</f>
        <v>0</v>
      </c>
      <c r="F432" s="151">
        <f>B432+C432+D432+E432+Rate_calculator!$B$26</f>
        <v>7322.7878497182064</v>
      </c>
      <c r="G432" s="1">
        <f>Rate_calculator!$B$26</f>
        <v>50</v>
      </c>
      <c r="H432" s="159"/>
      <c r="I432" s="159">
        <f>EXP(-Rate_calculator!$B$17*A432)</f>
        <v>1.9371011230094804E-7</v>
      </c>
      <c r="J432" s="159">
        <f>EXP(-Rate_calculator!$B$18*A432)</f>
        <v>1.9321132006155218E-4</v>
      </c>
      <c r="K432" s="159">
        <f>EXP(-Rate_calculator!$B$19*A432)</f>
        <v>0.99322443614122791</v>
      </c>
      <c r="L432" s="159">
        <f>EXP(-Rate_calculator!$B$20*A432)</f>
        <v>5.5250190009200279E-3</v>
      </c>
      <c r="M432" s="159">
        <f t="shared" si="1"/>
        <v>1.9301760994925123E-4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">
      <c r="A433" s="160">
        <f>A432+(Rate_calculator!$B$22+Rate_calculator!$B$23)/Rate_calculator!$B$24</f>
        <v>18.876010000000086</v>
      </c>
      <c r="B433" s="151">
        <f>IF(A433&lt;=Rate_calculator!$B$22, Rate_calculator!$B$5*(1-I433), Rate_calculator!$B$5*I433*(Rate_calculator!$B$89-1))</f>
        <v>0.11667734092209041</v>
      </c>
      <c r="C433" s="151">
        <f>IF(A433&lt;=Rate_calculator!$B$22, (Rate_calculator!$B$5+Rate_calculator!$B$6)*(1-J433)+Rate_calculator!$B$5*Rate_calculator!$B$18/Rate_calculator!$B$93*M433, (Rate_calculator!$B$5*Rate_calculator!$B$18*I433*(Rate_calculator!$B$89-1)/Rate_calculator!$B$93)+(Rate_calculator!$B$5*J433*(Rate_calculator!$B$90+Rate_calculator!$B$18/Rate_calculator!$B$93-Rate_calculator!$B$18*Rate_calculator!$B$90/Rate_calculator!$B$93-1))+(Rate_calculator!$B$6*J433*(Rate_calculator!$B$90-1)))</f>
        <v>96.765174841076728</v>
      </c>
      <c r="D433" s="151">
        <f>IF(A433&lt;=Rate_calculator!$B$22, Rate_calculator!$B$7*(1-K433), Rate_calculator!$B$7*K433*(Rate_calculator!$B$91-1))</f>
        <v>7173.8372730853143</v>
      </c>
      <c r="E433" s="151">
        <f>IF(A433&lt;=Rate_calculator!$B$22, Rate_calculator!$B$8*(1-L433), (Rate_calculator!$B$8*L433*(Rate_calculator!$B$92-1)))</f>
        <v>0</v>
      </c>
      <c r="F433" s="151">
        <f>B433+C433+D433+E433+Rate_calculator!$B$26</f>
        <v>7320.7191252673128</v>
      </c>
      <c r="G433" s="1">
        <f>Rate_calculator!$B$26</f>
        <v>50</v>
      </c>
      <c r="H433" s="159"/>
      <c r="I433" s="159">
        <f>EXP(-Rate_calculator!$B$17*A433)</f>
        <v>1.8683923378876655E-7</v>
      </c>
      <c r="J433" s="159">
        <f>EXP(-Rate_calculator!$B$18*A433)</f>
        <v>1.8938914277447867E-4</v>
      </c>
      <c r="K433" s="159">
        <f>EXP(-Rate_calculator!$B$19*A433)</f>
        <v>0.99320865927092195</v>
      </c>
      <c r="L433" s="159">
        <f>EXP(-Rate_calculator!$B$20*A433)</f>
        <v>5.4583182979354525E-3</v>
      </c>
      <c r="M433" s="159">
        <f t="shared" si="1"/>
        <v>1.8920230354068989E-4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">
      <c r="A434" s="160">
        <f>A433+(Rate_calculator!$B$22+Rate_calculator!$B$23)/Rate_calculator!$B$24</f>
        <v>18.920010000000087</v>
      </c>
      <c r="B434" s="151">
        <f>IF(A434&lt;=Rate_calculator!$B$22, Rate_calculator!$B$5*(1-I434), Rate_calculator!$B$5*I434*(Rate_calculator!$B$89-1))</f>
        <v>0.11253880718692524</v>
      </c>
      <c r="C434" s="151">
        <f>IF(A434&lt;=Rate_calculator!$B$22, (Rate_calculator!$B$5+Rate_calculator!$B$6)*(1-J434)+Rate_calculator!$B$5*Rate_calculator!$B$18/Rate_calculator!$B$93*M434, (Rate_calculator!$B$5*Rate_calculator!$B$18*I434*(Rate_calculator!$B$89-1)/Rate_calculator!$B$93)+(Rate_calculator!$B$5*J434*(Rate_calculator!$B$90+Rate_calculator!$B$18/Rate_calculator!$B$93-Rate_calculator!$B$18*Rate_calculator!$B$90/Rate_calculator!$B$93-1))+(Rate_calculator!$B$6*J434*(Rate_calculator!$B$90-1)))</f>
        <v>94.853197453295749</v>
      </c>
      <c r="D434" s="151">
        <f>IF(A434&lt;=Rate_calculator!$B$22, Rate_calculator!$B$7*(1-K434), Rate_calculator!$B$7*K434*(Rate_calculator!$B$91-1))</f>
        <v>7173.7233202906245</v>
      </c>
      <c r="E434" s="151">
        <f>IF(A434&lt;=Rate_calculator!$B$22, Rate_calculator!$B$8*(1-L434), (Rate_calculator!$B$8*L434*(Rate_calculator!$B$92-1)))</f>
        <v>0</v>
      </c>
      <c r="F434" s="151">
        <f>B434+C434+D434+E434+Rate_calculator!$B$26</f>
        <v>7318.6890565511076</v>
      </c>
      <c r="G434" s="1">
        <f>Rate_calculator!$B$26</f>
        <v>50</v>
      </c>
      <c r="H434" s="159"/>
      <c r="I434" s="159">
        <f>EXP(-Rate_calculator!$B$17*A434)</f>
        <v>1.802120646574136E-7</v>
      </c>
      <c r="J434" s="159">
        <f>EXP(-Rate_calculator!$B$18*A434)</f>
        <v>1.8564257720212854E-4</v>
      </c>
      <c r="K434" s="159">
        <f>EXP(-Rate_calculator!$B$19*A434)</f>
        <v>0.99319288265122374</v>
      </c>
      <c r="L434" s="159">
        <f>EXP(-Rate_calculator!$B$20*A434)</f>
        <v>5.3924228381143661E-3</v>
      </c>
      <c r="M434" s="159">
        <f t="shared" si="1"/>
        <v>1.8546236513747113E-4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">
      <c r="A435" s="160">
        <f>A434+(Rate_calculator!$B$22+Rate_calculator!$B$23)/Rate_calculator!$B$24</f>
        <v>18.964010000000087</v>
      </c>
      <c r="B435" s="151">
        <f>IF(A435&lt;=Rate_calculator!$B$22, Rate_calculator!$B$5*(1-I435), Rate_calculator!$B$5*I435*(Rate_calculator!$B$89-1))</f>
        <v>0.10854706683376335</v>
      </c>
      <c r="C435" s="151">
        <f>IF(A435&lt;=Rate_calculator!$B$22, (Rate_calculator!$B$5+Rate_calculator!$B$6)*(1-J435)+Rate_calculator!$B$5*Rate_calculator!$B$18/Rate_calculator!$B$93*M435, (Rate_calculator!$B$5*Rate_calculator!$B$18*I435*(Rate_calculator!$B$89-1)/Rate_calculator!$B$93)+(Rate_calculator!$B$5*J435*(Rate_calculator!$B$90+Rate_calculator!$B$18/Rate_calculator!$B$93-Rate_calculator!$B$18*Rate_calculator!$B$90/Rate_calculator!$B$93-1))+(Rate_calculator!$B$6*J435*(Rate_calculator!$B$90-1)))</f>
        <v>92.978963099881852</v>
      </c>
      <c r="D435" s="151">
        <f>IF(A435&lt;=Rate_calculator!$B$22, Rate_calculator!$B$7*(1-K435), Rate_calculator!$B$7*K435*(Rate_calculator!$B$91-1))</f>
        <v>7173.6093693060166</v>
      </c>
      <c r="E435" s="151">
        <f>IF(A435&lt;=Rate_calculator!$B$22, Rate_calculator!$B$8*(1-L435), (Rate_calculator!$B$8*L435*(Rate_calculator!$B$92-1)))</f>
        <v>0</v>
      </c>
      <c r="F435" s="151">
        <f>B435+C435+D435+E435+Rate_calculator!$B$26</f>
        <v>7316.6968794727318</v>
      </c>
      <c r="G435" s="1">
        <f>Rate_calculator!$B$26</f>
        <v>50</v>
      </c>
      <c r="H435" s="159"/>
      <c r="I435" s="159">
        <f>EXP(-Rate_calculator!$B$17*A435)</f>
        <v>1.7381996055927104E-7</v>
      </c>
      <c r="J435" s="159">
        <f>EXP(-Rate_calculator!$B$18*A435)</f>
        <v>1.81970127565794E-4</v>
      </c>
      <c r="K435" s="159">
        <f>EXP(-Rate_calculator!$B$19*A435)</f>
        <v>0.99317710628212907</v>
      </c>
      <c r="L435" s="159">
        <f>EXP(-Rate_calculator!$B$20*A435)</f>
        <v>5.3273229001716349E-3</v>
      </c>
      <c r="M435" s="159">
        <f t="shared" si="1"/>
        <v>1.8179630760523473E-4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">
      <c r="A436" s="160">
        <f>A435+(Rate_calculator!$B$22+Rate_calculator!$B$23)/Rate_calculator!$B$24</f>
        <v>19.008010000000088</v>
      </c>
      <c r="B436" s="151">
        <f>IF(A436&lt;=Rate_calculator!$B$22, Rate_calculator!$B$5*(1-I436), Rate_calculator!$B$5*I436*(Rate_calculator!$B$89-1))</f>
        <v>0.10469691311587309</v>
      </c>
      <c r="C436" s="151">
        <f>IF(A436&lt;=Rate_calculator!$B$22, (Rate_calculator!$B$5+Rate_calculator!$B$6)*(1-J436)+Rate_calculator!$B$5*Rate_calculator!$B$18/Rate_calculator!$B$93*M436, (Rate_calculator!$B$5*Rate_calculator!$B$18*I436*(Rate_calculator!$B$89-1)/Rate_calculator!$B$93)+(Rate_calculator!$B$5*J436*(Rate_calculator!$B$90+Rate_calculator!$B$18/Rate_calculator!$B$93-Rate_calculator!$B$18*Rate_calculator!$B$90/Rate_calculator!$B$93-1))+(Rate_calculator!$B$6*J436*(Rate_calculator!$B$90-1)))</f>
        <v>91.141727986206703</v>
      </c>
      <c r="D436" s="151">
        <f>IF(A436&lt;=Rate_calculator!$B$22, Rate_calculator!$B$7*(1-K436), Rate_calculator!$B$7*K436*(Rate_calculator!$B$91-1))</f>
        <v>7173.4954201314631</v>
      </c>
      <c r="E436" s="151">
        <f>IF(A436&lt;=Rate_calculator!$B$22, Rate_calculator!$B$8*(1-L436), (Rate_calculator!$B$8*L436*(Rate_calculator!$B$92-1)))</f>
        <v>0</v>
      </c>
      <c r="F436" s="151">
        <f>B436+C436+D436+E436+Rate_calculator!$B$26</f>
        <v>7314.741845030786</v>
      </c>
      <c r="G436" s="1">
        <f>Rate_calculator!$B$26</f>
        <v>50</v>
      </c>
      <c r="H436" s="159"/>
      <c r="I436" s="159">
        <f>EXP(-Rate_calculator!$B$17*A436)</f>
        <v>1.6765458376087514E-7</v>
      </c>
      <c r="J436" s="159">
        <f>EXP(-Rate_calculator!$B$18*A436)</f>
        <v>1.7837032767681061E-4</v>
      </c>
      <c r="K436" s="159">
        <f>EXP(-Rate_calculator!$B$19*A436)</f>
        <v>0.99316133016363417</v>
      </c>
      <c r="L436" s="159">
        <f>EXP(-Rate_calculator!$B$20*A436)</f>
        <v>5.2630088801821828E-3</v>
      </c>
      <c r="M436" s="159">
        <f t="shared" si="1"/>
        <v>1.7820267309304975E-4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">
      <c r="A437" s="160">
        <f>A436+(Rate_calculator!$B$22+Rate_calculator!$B$23)/Rate_calculator!$B$24</f>
        <v>19.052010000000088</v>
      </c>
      <c r="B437" s="151">
        <f>IF(A437&lt;=Rate_calculator!$B$22, Rate_calculator!$B$5*(1-I437), Rate_calculator!$B$5*I437*(Rate_calculator!$B$89-1))</f>
        <v>0.10098332396931359</v>
      </c>
      <c r="C437" s="151">
        <f>IF(A437&lt;=Rate_calculator!$B$22, (Rate_calculator!$B$5+Rate_calculator!$B$6)*(1-J437)+Rate_calculator!$B$5*Rate_calculator!$B$18/Rate_calculator!$B$93*M437, (Rate_calculator!$B$5*Rate_calculator!$B$18*I437*(Rate_calculator!$B$89-1)/Rate_calculator!$B$93)+(Rate_calculator!$B$5*J437*(Rate_calculator!$B$90+Rate_calculator!$B$18/Rate_calculator!$B$93-Rate_calculator!$B$18*Rate_calculator!$B$90/Rate_calculator!$B$93-1))+(Rate_calculator!$B$6*J437*(Rate_calculator!$B$90-1)))</f>
        <v>89.340762930503033</v>
      </c>
      <c r="D437" s="151">
        <f>IF(A437&lt;=Rate_calculator!$B$22, Rate_calculator!$B$7*(1-K437), Rate_calculator!$B$7*K437*(Rate_calculator!$B$91-1))</f>
        <v>7173.3814727669333</v>
      </c>
      <c r="E437" s="151">
        <f>IF(A437&lt;=Rate_calculator!$B$22, Rate_calculator!$B$8*(1-L437), (Rate_calculator!$B$8*L437*(Rate_calculator!$B$92-1)))</f>
        <v>0</v>
      </c>
      <c r="F437" s="151">
        <f>B437+C437+D437+E437+Rate_calculator!$B$26</f>
        <v>7312.8232190214057</v>
      </c>
      <c r="G437" s="1">
        <f>Rate_calculator!$B$26</f>
        <v>50</v>
      </c>
      <c r="H437" s="159"/>
      <c r="I437" s="159">
        <f>EXP(-Rate_calculator!$B$17*A437)</f>
        <v>1.6170789226734203E-7</v>
      </c>
      <c r="J437" s="159">
        <f>EXP(-Rate_calculator!$B$18*A437)</f>
        <v>1.7484174035119755E-4</v>
      </c>
      <c r="K437" s="159">
        <f>EXP(-Rate_calculator!$B$19*A437)</f>
        <v>0.99314555429573492</v>
      </c>
      <c r="L437" s="159">
        <f>EXP(-Rate_calculator!$B$20*A437)</f>
        <v>5.1994712901641659E-3</v>
      </c>
      <c r="M437" s="159">
        <f t="shared" si="1"/>
        <v>1.7468003245893021E-4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">
      <c r="A438" s="160">
        <f>A437+(Rate_calculator!$B$22+Rate_calculator!$B$23)/Rate_calculator!$B$24</f>
        <v>19.096010000000089</v>
      </c>
      <c r="B438" s="151">
        <f>IF(A438&lt;=Rate_calculator!$B$22, Rate_calculator!$B$5*(1-I438), Rate_calculator!$B$5*I438*(Rate_calculator!$B$89-1))</f>
        <v>9.7401455462255482E-2</v>
      </c>
      <c r="C438" s="151">
        <f>IF(A438&lt;=Rate_calculator!$B$22, (Rate_calculator!$B$5+Rate_calculator!$B$6)*(1-J438)+Rate_calculator!$B$5*Rate_calculator!$B$18/Rate_calculator!$B$93*M438, (Rate_calculator!$B$5*Rate_calculator!$B$18*I438*(Rate_calculator!$B$89-1)/Rate_calculator!$B$93)+(Rate_calculator!$B$5*J438*(Rate_calculator!$B$90+Rate_calculator!$B$18/Rate_calculator!$B$93-Rate_calculator!$B$18*Rate_calculator!$B$90/Rate_calculator!$B$93-1))+(Rate_calculator!$B$6*J438*(Rate_calculator!$B$90-1)))</f>
        <v>87.575353078374704</v>
      </c>
      <c r="D438" s="151">
        <f>IF(A438&lt;=Rate_calculator!$B$22, Rate_calculator!$B$7*(1-K438), Rate_calculator!$B$7*K438*(Rate_calculator!$B$91-1))</f>
        <v>7173.2675272124006</v>
      </c>
      <c r="E438" s="151">
        <f>IF(A438&lt;=Rate_calculator!$B$22, Rate_calculator!$B$8*(1-L438), (Rate_calculator!$B$8*L438*(Rate_calculator!$B$92-1)))</f>
        <v>0</v>
      </c>
      <c r="F438" s="151">
        <f>B438+C438+D438+E438+Rate_calculator!$B$26</f>
        <v>7310.9402817462378</v>
      </c>
      <c r="G438" s="1">
        <f>Rate_calculator!$B$26</f>
        <v>50</v>
      </c>
      <c r="H438" s="159"/>
      <c r="I438" s="159">
        <f>EXP(-Rate_calculator!$B$17*A438)</f>
        <v>1.5597212933255147E-7</v>
      </c>
      <c r="J438" s="159">
        <f>EXP(-Rate_calculator!$B$18*A438)</f>
        <v>1.7138295683587424E-4</v>
      </c>
      <c r="K438" s="159">
        <f>EXP(-Rate_calculator!$B$19*A438)</f>
        <v>0.99312977867842733</v>
      </c>
      <c r="L438" s="159">
        <f>EXP(-Rate_calculator!$B$20*A438)</f>
        <v>5.1367007566792463E-3</v>
      </c>
      <c r="M438" s="159">
        <f t="shared" si="1"/>
        <v>1.7122698470654169E-4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">
      <c r="A439" s="160">
        <f>A438+(Rate_calculator!$B$22+Rate_calculator!$B$23)/Rate_calculator!$B$24</f>
        <v>19.140010000000089</v>
      </c>
      <c r="B439" s="151">
        <f>IF(A439&lt;=Rate_calculator!$B$22, Rate_calculator!$B$5*(1-I439), Rate_calculator!$B$5*I439*(Rate_calculator!$B$89-1))</f>
        <v>9.3946635476651982E-2</v>
      </c>
      <c r="C439" s="151">
        <f>IF(A439&lt;=Rate_calculator!$B$22, (Rate_calculator!$B$5+Rate_calculator!$B$6)*(1-J439)+Rate_calculator!$B$5*Rate_calculator!$B$18/Rate_calculator!$B$93*M439, (Rate_calculator!$B$5*Rate_calculator!$B$18*I439*(Rate_calculator!$B$89-1)/Rate_calculator!$B$93)+(Rate_calculator!$B$5*J439*(Rate_calculator!$B$90+Rate_calculator!$B$18/Rate_calculator!$B$93-Rate_calculator!$B$18*Rate_calculator!$B$90/Rate_calculator!$B$93-1))+(Rate_calculator!$B$6*J439*(Rate_calculator!$B$90-1)))</f>
        <v>85.84479762282875</v>
      </c>
      <c r="D439" s="151">
        <f>IF(A439&lt;=Rate_calculator!$B$22, Rate_calculator!$B$7*(1-K439), Rate_calculator!$B$7*K439*(Rate_calculator!$B$91-1))</f>
        <v>7173.153583467838</v>
      </c>
      <c r="E439" s="151">
        <f>IF(A439&lt;=Rate_calculator!$B$22, Rate_calculator!$B$8*(1-L439), (Rate_calculator!$B$8*L439*(Rate_calculator!$B$92-1)))</f>
        <v>0</v>
      </c>
      <c r="F439" s="151">
        <f>B439+C439+D439+E439+Rate_calculator!$B$26</f>
        <v>7309.0923277261436</v>
      </c>
      <c r="G439" s="1">
        <f>Rate_calculator!$B$26</f>
        <v>50</v>
      </c>
      <c r="H439" s="159"/>
      <c r="I439" s="159">
        <f>EXP(-Rate_calculator!$B$17*A439)</f>
        <v>1.5043981334140031E-7</v>
      </c>
      <c r="J439" s="159">
        <f>EXP(-Rate_calculator!$B$18*A439)</f>
        <v>1.6799259624623129E-4</v>
      </c>
      <c r="K439" s="159">
        <f>EXP(-Rate_calculator!$B$19*A439)</f>
        <v>0.99311400331170763</v>
      </c>
      <c r="L439" s="159">
        <f>EXP(-Rate_calculator!$B$20*A439)</f>
        <v>5.0746880194497725E-3</v>
      </c>
      <c r="M439" s="159">
        <f t="shared" si="1"/>
        <v>1.6784215643288989E-4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">
      <c r="A440" s="160">
        <f>A439+(Rate_calculator!$B$22+Rate_calculator!$B$23)/Rate_calculator!$B$24</f>
        <v>19.184010000000089</v>
      </c>
      <c r="B440" s="151">
        <f>IF(A440&lt;=Rate_calculator!$B$22, Rate_calculator!$B$5*(1-I440), Rate_calculator!$B$5*I440*(Rate_calculator!$B$89-1))</f>
        <v>9.0614357614020494E-2</v>
      </c>
      <c r="C440" s="151">
        <f>IF(A440&lt;=Rate_calculator!$B$22, (Rate_calculator!$B$5+Rate_calculator!$B$6)*(1-J440)+Rate_calculator!$B$5*Rate_calculator!$B$18/Rate_calculator!$B$93*M440, (Rate_calculator!$B$5*Rate_calculator!$B$18*I440*(Rate_calculator!$B$89-1)/Rate_calculator!$B$93)+(Rate_calculator!$B$5*J440*(Rate_calculator!$B$90+Rate_calculator!$B$18/Rate_calculator!$B$93-Rate_calculator!$B$18*Rate_calculator!$B$90/Rate_calculator!$B$93-1))+(Rate_calculator!$B$6*J440*(Rate_calculator!$B$90-1)))</f>
        <v>84.148409529722358</v>
      </c>
      <c r="D440" s="151">
        <f>IF(A440&lt;=Rate_calculator!$B$22, Rate_calculator!$B$7*(1-K440), Rate_calculator!$B$7*K440*(Rate_calculator!$B$91-1))</f>
        <v>7173.0396415332116</v>
      </c>
      <c r="E440" s="151">
        <f>IF(A440&lt;=Rate_calculator!$B$22, Rate_calculator!$B$8*(1-L440), (Rate_calculator!$B$8*L440*(Rate_calculator!$B$92-1)))</f>
        <v>0</v>
      </c>
      <c r="F440" s="151">
        <f>B440+C440+D440+E440+Rate_calculator!$B$26</f>
        <v>7307.2786654205484</v>
      </c>
      <c r="G440" s="1">
        <f>Rate_calculator!$B$26</f>
        <v>50</v>
      </c>
      <c r="H440" s="159"/>
      <c r="I440" s="159">
        <f>EXP(-Rate_calculator!$B$17*A440)</f>
        <v>1.451037280509319E-7</v>
      </c>
      <c r="J440" s="159">
        <f>EXP(-Rate_calculator!$B$18*A440)</f>
        <v>1.6466930501482543E-4</v>
      </c>
      <c r="K440" s="159">
        <f>EXP(-Rate_calculator!$B$19*A440)</f>
        <v>0.99309822819557159</v>
      </c>
      <c r="L440" s="159">
        <f>EXP(-Rate_calculator!$B$20*A440)</f>
        <v>5.013423929992644E-3</v>
      </c>
      <c r="M440" s="159">
        <f t="shared" si="1"/>
        <v>1.6452420128677451E-4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">
      <c r="A441" s="160">
        <f>A440+(Rate_calculator!$B$22+Rate_calculator!$B$23)/Rate_calculator!$B$24</f>
        <v>19.22801000000009</v>
      </c>
      <c r="B441" s="151">
        <f>IF(A441&lt;=Rate_calculator!$B$22, Rate_calculator!$B$5*(1-I441), Rate_calculator!$B$5*I441*(Rate_calculator!$B$89-1))</f>
        <v>8.7400275317387172E-2</v>
      </c>
      <c r="C441" s="151">
        <f>IF(A441&lt;=Rate_calculator!$B$22, (Rate_calculator!$B$5+Rate_calculator!$B$6)*(1-J441)+Rate_calculator!$B$5*Rate_calculator!$B$18/Rate_calculator!$B$93*M441, (Rate_calculator!$B$5*Rate_calculator!$B$18*I441*(Rate_calculator!$B$89-1)/Rate_calculator!$B$93)+(Rate_calculator!$B$5*J441*(Rate_calculator!$B$90+Rate_calculator!$B$18/Rate_calculator!$B$93-Rate_calculator!$B$18*Rate_calculator!$B$90/Rate_calculator!$B$93-1))+(Rate_calculator!$B$6*J441*(Rate_calculator!$B$90-1)))</f>
        <v>82.485515268523358</v>
      </c>
      <c r="D441" s="151">
        <f>IF(A441&lt;=Rate_calculator!$B$22, Rate_calculator!$B$7*(1-K441), Rate_calculator!$B$7*K441*(Rate_calculator!$B$91-1))</f>
        <v>7172.9257014084978</v>
      </c>
      <c r="E441" s="151">
        <f>IF(A441&lt;=Rate_calculator!$B$22, Rate_calculator!$B$8*(1-L441), (Rate_calculator!$B$8*L441*(Rate_calculator!$B$92-1)))</f>
        <v>0</v>
      </c>
      <c r="F441" s="151">
        <f>B441+C441+D441+E441+Rate_calculator!$B$26</f>
        <v>7305.498616952339</v>
      </c>
      <c r="G441" s="1">
        <f>Rate_calculator!$B$26</f>
        <v>50</v>
      </c>
      <c r="H441" s="159"/>
      <c r="I441" s="159">
        <f>EXP(-Rate_calculator!$B$17*A441)</f>
        <v>1.3995691317761388E-7</v>
      </c>
      <c r="J441" s="159">
        <f>EXP(-Rate_calculator!$B$18*A441)</f>
        <v>1.6141175635098245E-4</v>
      </c>
      <c r="K441" s="159">
        <f>EXP(-Rate_calculator!$B$19*A441)</f>
        <v>0.99308245333001532</v>
      </c>
      <c r="L441" s="159">
        <f>EXP(-Rate_calculator!$B$20*A441)</f>
        <v>4.9528994502696716E-3</v>
      </c>
      <c r="M441" s="159">
        <f t="shared" si="1"/>
        <v>1.6127179943780482E-4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">
      <c r="A442" s="160">
        <f>A441+(Rate_calculator!$B$22+Rate_calculator!$B$23)/Rate_calculator!$B$24</f>
        <v>19.27201000000009</v>
      </c>
      <c r="B442" s="151">
        <f>IF(A442&lt;=Rate_calculator!$B$22, Rate_calculator!$B$5*(1-I442), Rate_calculator!$B$5*I442*(Rate_calculator!$B$89-1))</f>
        <v>8.4300196201723743E-2</v>
      </c>
      <c r="C442" s="151">
        <f>IF(A442&lt;=Rate_calculator!$B$22, (Rate_calculator!$B$5+Rate_calculator!$B$6)*(1-J442)+Rate_calculator!$B$5*Rate_calculator!$B$18/Rate_calculator!$B$93*M442, (Rate_calculator!$B$5*Rate_calculator!$B$18*I442*(Rate_calculator!$B$89-1)/Rate_calculator!$B$93)+(Rate_calculator!$B$5*J442*(Rate_calculator!$B$90+Rate_calculator!$B$18/Rate_calculator!$B$93-Rate_calculator!$B$18*Rate_calculator!$B$90/Rate_calculator!$B$93-1))+(Rate_calculator!$B$6*J442*(Rate_calculator!$B$90-1)))</f>
        <v>80.855454548281571</v>
      </c>
      <c r="D442" s="151">
        <f>IF(A442&lt;=Rate_calculator!$B$22, Rate_calculator!$B$7*(1-K442), Rate_calculator!$B$7*K442*(Rate_calculator!$B$91-1))</f>
        <v>7172.811763093664</v>
      </c>
      <c r="E442" s="151">
        <f>IF(A442&lt;=Rate_calculator!$B$22, Rate_calculator!$B$8*(1-L442), (Rate_calculator!$B$8*L442*(Rate_calculator!$B$92-1)))</f>
        <v>0</v>
      </c>
      <c r="F442" s="151">
        <f>B442+C442+D442+E442+Rate_calculator!$B$26</f>
        <v>7303.7515178381473</v>
      </c>
      <c r="G442" s="1">
        <f>Rate_calculator!$B$26</f>
        <v>50</v>
      </c>
      <c r="H442" s="159"/>
      <c r="I442" s="159">
        <f>EXP(-Rate_calculator!$B$17*A442)</f>
        <v>1.3499265531848189E-7</v>
      </c>
      <c r="J442" s="159">
        <f>EXP(-Rate_calculator!$B$18*A442)</f>
        <v>1.5821864971108773E-4</v>
      </c>
      <c r="K442" s="159">
        <f>EXP(-Rate_calculator!$B$19*A442)</f>
        <v>0.99306667871503496</v>
      </c>
      <c r="L442" s="159">
        <f>EXP(-Rate_calculator!$B$20*A442)</f>
        <v>4.8931056513542483E-3</v>
      </c>
      <c r="M442" s="159">
        <f t="shared" si="1"/>
        <v>1.5808365705576925E-4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">
      <c r="A443" s="160">
        <f>A442+(Rate_calculator!$B$22+Rate_calculator!$B$23)/Rate_calculator!$B$24</f>
        <v>19.316010000000091</v>
      </c>
      <c r="B443" s="151">
        <f>IF(A443&lt;=Rate_calculator!$B$22, Rate_calculator!$B$5*(1-I443), Rate_calculator!$B$5*I443*(Rate_calculator!$B$89-1))</f>
        <v>8.1310076585483657E-2</v>
      </c>
      <c r="C443" s="151">
        <f>IF(A443&lt;=Rate_calculator!$B$22, (Rate_calculator!$B$5+Rate_calculator!$B$6)*(1-J443)+Rate_calculator!$B$5*Rate_calculator!$B$18/Rate_calculator!$B$93*M443, (Rate_calculator!$B$5*Rate_calculator!$B$18*I443*(Rate_calculator!$B$89-1)/Rate_calculator!$B$93)+(Rate_calculator!$B$5*J443*(Rate_calculator!$B$90+Rate_calculator!$B$18/Rate_calculator!$B$93-Rate_calculator!$B$18*Rate_calculator!$B$90/Rate_calculator!$B$93-1))+(Rate_calculator!$B$6*J443*(Rate_calculator!$B$90-1)))</f>
        <v>79.257580058714268</v>
      </c>
      <c r="D443" s="151">
        <f>IF(A443&lt;=Rate_calculator!$B$22, Rate_calculator!$B$7*(1-K443), Rate_calculator!$B$7*K443*(Rate_calculator!$B$91-1))</f>
        <v>7172.6978265886837</v>
      </c>
      <c r="E443" s="151">
        <f>IF(A443&lt;=Rate_calculator!$B$22, Rate_calculator!$B$8*(1-L443), (Rate_calculator!$B$8*L443*(Rate_calculator!$B$92-1)))</f>
        <v>0</v>
      </c>
      <c r="F443" s="151">
        <f>B443+C443+D443+E443+Rate_calculator!$B$26</f>
        <v>7302.0367167239838</v>
      </c>
      <c r="G443" s="1">
        <f>Rate_calculator!$B$26</f>
        <v>50</v>
      </c>
      <c r="H443" s="159"/>
      <c r="I443" s="159">
        <f>EXP(-Rate_calculator!$B$17*A443)</f>
        <v>1.3020447919430963E-7</v>
      </c>
      <c r="J443" s="159">
        <f>EXP(-Rate_calculator!$B$18*A443)</f>
        <v>1.5508871027935825E-4</v>
      </c>
      <c r="K443" s="159">
        <f>EXP(-Rate_calculator!$B$19*A443)</f>
        <v>0.99305090435062626</v>
      </c>
      <c r="L443" s="159">
        <f>EXP(-Rate_calculator!$B$20*A443)</f>
        <v>4.8340337121140801E-3</v>
      </c>
      <c r="M443" s="159">
        <f t="shared" si="1"/>
        <v>1.5495850580016395E-4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">
      <c r="A444" s="160">
        <f>A443+(Rate_calculator!$B$22+Rate_calculator!$B$23)/Rate_calculator!$B$24</f>
        <v>19.360010000000091</v>
      </c>
      <c r="B444" s="151">
        <f>IF(A444&lt;=Rate_calculator!$B$22, Rate_calculator!$B$5*(1-I444), Rate_calculator!$B$5*I444*(Rate_calculator!$B$89-1))</f>
        <v>7.8426016216104982E-2</v>
      </c>
      <c r="C444" s="151">
        <f>IF(A444&lt;=Rate_calculator!$B$22, (Rate_calculator!$B$5+Rate_calculator!$B$6)*(1-J444)+Rate_calculator!$B$5*Rate_calculator!$B$18/Rate_calculator!$B$93*M444, (Rate_calculator!$B$5*Rate_calculator!$B$18*I444*(Rate_calculator!$B$89-1)/Rate_calculator!$B$93)+(Rate_calculator!$B$5*J444*(Rate_calculator!$B$90+Rate_calculator!$B$18/Rate_calculator!$B$93-Rate_calculator!$B$18*Rate_calculator!$B$90/Rate_calculator!$B$93-1))+(Rate_calculator!$B$6*J444*(Rate_calculator!$B$90-1)))</f>
        <v>77.691257216306653</v>
      </c>
      <c r="D444" s="151">
        <f>IF(A444&lt;=Rate_calculator!$B$22, Rate_calculator!$B$7*(1-K444), Rate_calculator!$B$7*K444*(Rate_calculator!$B$91-1))</f>
        <v>7172.5838918935269</v>
      </c>
      <c r="E444" s="151">
        <f>IF(A444&lt;=Rate_calculator!$B$22, Rate_calculator!$B$8*(1-L444), (Rate_calculator!$B$8*L444*(Rate_calculator!$B$92-1)))</f>
        <v>0</v>
      </c>
      <c r="F444" s="151">
        <f>B444+C444+D444+E444+Rate_calculator!$B$26</f>
        <v>7300.3535751260497</v>
      </c>
      <c r="G444" s="1">
        <f>Rate_calculator!$B$26</f>
        <v>50</v>
      </c>
      <c r="H444" s="159"/>
      <c r="I444" s="159">
        <f>EXP(-Rate_calculator!$B$17*A444)</f>
        <v>1.2558613920338481E-7</v>
      </c>
      <c r="J444" s="159">
        <f>EXP(-Rate_calculator!$B$18*A444)</f>
        <v>1.5202068845888471E-4</v>
      </c>
      <c r="K444" s="159">
        <f>EXP(-Rate_calculator!$B$19*A444)</f>
        <v>0.99303513023678558</v>
      </c>
      <c r="L444" s="159">
        <f>EXP(-Rate_calculator!$B$20*A444)</f>
        <v>4.7756749179098511E-3</v>
      </c>
      <c r="M444" s="159">
        <f t="shared" si="1"/>
        <v>1.5189510231968133E-4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">
      <c r="A445" s="160">
        <f>A444+(Rate_calculator!$B$22+Rate_calculator!$B$23)/Rate_calculator!$B$24</f>
        <v>19.404010000000092</v>
      </c>
      <c r="B445" s="151">
        <f>IF(A445&lt;=Rate_calculator!$B$22, Rate_calculator!$B$5*(1-I445), Rate_calculator!$B$5*I445*(Rate_calculator!$B$89-1))</f>
        <v>7.564425318259814E-2</v>
      </c>
      <c r="C445" s="151">
        <f>IF(A445&lt;=Rate_calculator!$B$22, (Rate_calculator!$B$5+Rate_calculator!$B$6)*(1-J445)+Rate_calculator!$B$5*Rate_calculator!$B$18/Rate_calculator!$B$93*M445, (Rate_calculator!$B$5*Rate_calculator!$B$18*I445*(Rate_calculator!$B$89-1)/Rate_calculator!$B$93)+(Rate_calculator!$B$5*J445*(Rate_calculator!$B$90+Rate_calculator!$B$18/Rate_calculator!$B$93-Rate_calculator!$B$18*Rate_calculator!$B$90/Rate_calculator!$B$93-1))+(Rate_calculator!$B$6*J445*(Rate_calculator!$B$90-1)))</f>
        <v>76.155863915333427</v>
      </c>
      <c r="D445" s="151">
        <f>IF(A445&lt;=Rate_calculator!$B$22, Rate_calculator!$B$7*(1-K445), Rate_calculator!$B$7*K445*(Rate_calculator!$B$91-1))</f>
        <v>7172.4699590081664</v>
      </c>
      <c r="E445" s="151">
        <f>IF(A445&lt;=Rate_calculator!$B$22, Rate_calculator!$B$8*(1-L445), (Rate_calculator!$B$8*L445*(Rate_calculator!$B$92-1)))</f>
        <v>0</v>
      </c>
      <c r="F445" s="151">
        <f>B445+C445+D445+E445+Rate_calculator!$B$26</f>
        <v>7298.7014671766829</v>
      </c>
      <c r="G445" s="1">
        <f>Rate_calculator!$B$26</f>
        <v>50</v>
      </c>
      <c r="H445" s="159"/>
      <c r="I445" s="159">
        <f>EXP(-Rate_calculator!$B$17*A445)</f>
        <v>1.211316112748697E-7</v>
      </c>
      <c r="J445" s="159">
        <f>EXP(-Rate_calculator!$B$18*A445)</f>
        <v>1.4901335937274359E-4</v>
      </c>
      <c r="K445" s="159">
        <f>EXP(-Rate_calculator!$B$19*A445)</f>
        <v>0.99301935637350858</v>
      </c>
      <c r="L445" s="159">
        <f>EXP(-Rate_calculator!$B$20*A445)</f>
        <v>4.718020659309592E-3</v>
      </c>
      <c r="M445" s="159">
        <f t="shared" si="1"/>
        <v>1.4889222776146873E-4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">
      <c r="A446" s="160">
        <f>A445+(Rate_calculator!$B$22+Rate_calculator!$B$23)/Rate_calculator!$B$24</f>
        <v>19.448010000000092</v>
      </c>
      <c r="B446" s="151">
        <f>IF(A446&lt;=Rate_calculator!$B$22, Rate_calculator!$B$5*(1-I446), Rate_calculator!$B$5*I446*(Rate_calculator!$B$89-1))</f>
        <v>7.2961159008583701E-2</v>
      </c>
      <c r="C446" s="151">
        <f>IF(A446&lt;=Rate_calculator!$B$22, (Rate_calculator!$B$5+Rate_calculator!$B$6)*(1-J446)+Rate_calculator!$B$5*Rate_calculator!$B$18/Rate_calculator!$B$93*M446, (Rate_calculator!$B$5*Rate_calculator!$B$18*I446*(Rate_calculator!$B$89-1)/Rate_calculator!$B$93)+(Rate_calculator!$B$5*J446*(Rate_calculator!$B$90+Rate_calculator!$B$18/Rate_calculator!$B$93-Rate_calculator!$B$18*Rate_calculator!$B$90/Rate_calculator!$B$93-1))+(Rate_calculator!$B$6*J446*(Rate_calculator!$B$90-1)))</f>
        <v>74.65079028370549</v>
      </c>
      <c r="D446" s="151">
        <f>IF(A446&lt;=Rate_calculator!$B$22, Rate_calculator!$B$7*(1-K446), Rate_calculator!$B$7*K446*(Rate_calculator!$B$91-1))</f>
        <v>7172.356027932572</v>
      </c>
      <c r="E446" s="151">
        <f>IF(A446&lt;=Rate_calculator!$B$22, Rate_calculator!$B$8*(1-L446), (Rate_calculator!$B$8*L446*(Rate_calculator!$B$92-1)))</f>
        <v>0</v>
      </c>
      <c r="F446" s="151">
        <f>B446+C446+D446+E446+Rate_calculator!$B$26</f>
        <v>7297.0797793752863</v>
      </c>
      <c r="G446" s="1">
        <f>Rate_calculator!$B$26</f>
        <v>50</v>
      </c>
      <c r="H446" s="159"/>
      <c r="I446" s="159">
        <f>EXP(-Rate_calculator!$B$17*A446)</f>
        <v>1.1683508501112238E-7</v>
      </c>
      <c r="J446" s="159">
        <f>EXP(-Rate_calculator!$B$18*A446)</f>
        <v>1.4606552237497568E-4</v>
      </c>
      <c r="K446" s="159">
        <f>EXP(-Rate_calculator!$B$19*A446)</f>
        <v>0.99300358276079159</v>
      </c>
      <c r="L446" s="159">
        <f>EXP(-Rate_calculator!$B$20*A446)</f>
        <v>4.6610624308185602E-3</v>
      </c>
      <c r="M446" s="159">
        <f t="shared" si="1"/>
        <v>1.4594868728996454E-4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">
      <c r="A447" s="160">
        <f>A446+(Rate_calculator!$B$22+Rate_calculator!$B$23)/Rate_calculator!$B$24</f>
        <v>19.492010000000093</v>
      </c>
      <c r="B447" s="151">
        <f>IF(A447&lt;=Rate_calculator!$B$22, Rate_calculator!$B$5*(1-I447), Rate_calculator!$B$5*I447*(Rate_calculator!$B$89-1))</f>
        <v>7.0373233919380676E-2</v>
      </c>
      <c r="C447" s="151">
        <f>IF(A447&lt;=Rate_calculator!$B$22, (Rate_calculator!$B$5+Rate_calculator!$B$6)*(1-J447)+Rate_calculator!$B$5*Rate_calculator!$B$18/Rate_calculator!$B$93*M447, (Rate_calculator!$B$5*Rate_calculator!$B$18*I447*(Rate_calculator!$B$89-1)/Rate_calculator!$B$93)+(Rate_calculator!$B$5*J447*(Rate_calculator!$B$90+Rate_calculator!$B$18/Rate_calculator!$B$93-Rate_calculator!$B$18*Rate_calculator!$B$90/Rate_calculator!$B$93-1))+(Rate_calculator!$B$6*J447*(Rate_calculator!$B$90-1)))</f>
        <v>73.175438443552537</v>
      </c>
      <c r="D447" s="151">
        <f>IF(A447&lt;=Rate_calculator!$B$22, Rate_calculator!$B$7*(1-K447), Rate_calculator!$B$7*K447*(Rate_calculator!$B$91-1))</f>
        <v>7172.2420986667148</v>
      </c>
      <c r="E447" s="151">
        <f>IF(A447&lt;=Rate_calculator!$B$22, Rate_calculator!$B$8*(1-L447), (Rate_calculator!$B$8*L447*(Rate_calculator!$B$92-1)))</f>
        <v>0</v>
      </c>
      <c r="F447" s="151">
        <f>B447+C447+D447+E447+Rate_calculator!$B$26</f>
        <v>7295.4879103441872</v>
      </c>
      <c r="G447" s="1">
        <f>Rate_calculator!$B$26</f>
        <v>50</v>
      </c>
      <c r="H447" s="159"/>
      <c r="I447" s="159">
        <f>EXP(-Rate_calculator!$B$17*A447)</f>
        <v>1.1269095610873089E-7</v>
      </c>
      <c r="J447" s="159">
        <f>EXP(-Rate_calculator!$B$18*A447)</f>
        <v>1.4317600057124131E-4</v>
      </c>
      <c r="K447" s="159">
        <f>EXP(-Rate_calculator!$B$19*A447)</f>
        <v>0.99298780939863041</v>
      </c>
      <c r="L447" s="159">
        <f>EXP(-Rate_calculator!$B$20*A447)</f>
        <v>4.6047918296244607E-3</v>
      </c>
      <c r="M447" s="159">
        <f t="shared" si="1"/>
        <v>1.4306330961513257E-4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">
      <c r="A448" s="160">
        <f>A447+(Rate_calculator!$B$22+Rate_calculator!$B$23)/Rate_calculator!$B$24</f>
        <v>19.536010000000093</v>
      </c>
      <c r="B448" s="151">
        <f>IF(A448&lt;=Rate_calculator!$B$22, Rate_calculator!$B$5*(1-I448), Rate_calculator!$B$5*I448*(Rate_calculator!$B$89-1))</f>
        <v>6.7877102276969498E-2</v>
      </c>
      <c r="C448" s="151">
        <f>IF(A448&lt;=Rate_calculator!$B$22, (Rate_calculator!$B$5+Rate_calculator!$B$6)*(1-J448)+Rate_calculator!$B$5*Rate_calculator!$B$18/Rate_calculator!$B$93*M448, (Rate_calculator!$B$5*Rate_calculator!$B$18*I448*(Rate_calculator!$B$89-1)/Rate_calculator!$B$93)+(Rate_calculator!$B$5*J448*(Rate_calculator!$B$90+Rate_calculator!$B$18/Rate_calculator!$B$93-Rate_calculator!$B$18*Rate_calculator!$B$90/Rate_calculator!$B$93-1))+(Rate_calculator!$B$6*J448*(Rate_calculator!$B$90-1)))</f>
        <v>71.729222276449178</v>
      </c>
      <c r="D448" s="151">
        <f>IF(A448&lt;=Rate_calculator!$B$22, Rate_calculator!$B$7*(1-K448), Rate_calculator!$B$7*K448*(Rate_calculator!$B$91-1))</f>
        <v>7172.1281712105665</v>
      </c>
      <c r="E448" s="151">
        <f>IF(A448&lt;=Rate_calculator!$B$22, Rate_calculator!$B$8*(1-L448), (Rate_calculator!$B$8*L448*(Rate_calculator!$B$92-1)))</f>
        <v>0</v>
      </c>
      <c r="F448" s="151">
        <f>B448+C448+D448+E448+Rate_calculator!$B$26</f>
        <v>7293.9252705892923</v>
      </c>
      <c r="G448" s="1">
        <f>Rate_calculator!$B$26</f>
        <v>50</v>
      </c>
      <c r="H448" s="159"/>
      <c r="I448" s="159">
        <f>EXP(-Rate_calculator!$B$17*A448)</f>
        <v>1.0869381904837044E-7</v>
      </c>
      <c r="J448" s="159">
        <f>EXP(-Rate_calculator!$B$18*A448)</f>
        <v>1.4034364034895655E-4</v>
      </c>
      <c r="K448" s="159">
        <f>EXP(-Rate_calculator!$B$19*A448)</f>
        <v>0.99297203628702124</v>
      </c>
      <c r="L448" s="159">
        <f>EXP(-Rate_calculator!$B$20*A448)</f>
        <v>4.5492005543578181E-3</v>
      </c>
      <c r="M448" s="159">
        <f t="shared" si="1"/>
        <v>1.4023494652990818E-4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">
      <c r="A449" s="160">
        <f>A448+(Rate_calculator!$B$22+Rate_calculator!$B$23)/Rate_calculator!$B$24</f>
        <v>19.580010000000094</v>
      </c>
      <c r="B449" s="151">
        <f>IF(A449&lt;=Rate_calculator!$B$22, Rate_calculator!$B$5*(1-I449), Rate_calculator!$B$5*I449*(Rate_calculator!$B$89-1))</f>
        <v>6.5469508176877092E-2</v>
      </c>
      <c r="C449" s="151">
        <f>IF(A449&lt;=Rate_calculator!$B$22, (Rate_calculator!$B$5+Rate_calculator!$B$6)*(1-J449)+Rate_calculator!$B$5*Rate_calculator!$B$18/Rate_calculator!$B$93*M449, (Rate_calculator!$B$5*Rate_calculator!$B$18*I449*(Rate_calculator!$B$89-1)/Rate_calculator!$B$93)+(Rate_calculator!$B$5*J449*(Rate_calculator!$B$90+Rate_calculator!$B$18/Rate_calculator!$B$93-Rate_calculator!$B$18*Rate_calculator!$B$90/Rate_calculator!$B$93-1))+(Rate_calculator!$B$6*J449*(Rate_calculator!$B$90-1)))</f>
        <v>70.311567193197689</v>
      </c>
      <c r="D449" s="151">
        <f>IF(A449&lt;=Rate_calculator!$B$22, Rate_calculator!$B$7*(1-K449), Rate_calculator!$B$7*K449*(Rate_calculator!$B$91-1))</f>
        <v>7172.0142455640998</v>
      </c>
      <c r="E449" s="151">
        <f>IF(A449&lt;=Rate_calculator!$B$22, Rate_calculator!$B$8*(1-L449), (Rate_calculator!$B$8*L449*(Rate_calculator!$B$92-1)))</f>
        <v>0</v>
      </c>
      <c r="F449" s="151">
        <f>B449+C449+D449+E449+Rate_calculator!$B$26</f>
        <v>7292.3912822654747</v>
      </c>
      <c r="G449" s="1">
        <f>Rate_calculator!$B$26</f>
        <v>50</v>
      </c>
      <c r="H449" s="159"/>
      <c r="I449" s="159">
        <f>EXP(-Rate_calculator!$B$17*A449)</f>
        <v>1.0483846004395168E-7</v>
      </c>
      <c r="J449" s="159">
        <f>EXP(-Rate_calculator!$B$18*A449)</f>
        <v>1.3756731091672605E-4</v>
      </c>
      <c r="K449" s="159">
        <f>EXP(-Rate_calculator!$B$19*A449)</f>
        <v>0.99295626342596</v>
      </c>
      <c r="L449" s="159">
        <f>EXP(-Rate_calculator!$B$20*A449)</f>
        <v>4.4942804038673023E-3</v>
      </c>
      <c r="M449" s="159">
        <f t="shared" si="1"/>
        <v>1.374624724566821E-4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">
      <c r="A450" s="160">
        <f>A449+(Rate_calculator!$B$22+Rate_calculator!$B$23)/Rate_calculator!$B$24</f>
        <v>19.624010000000094</v>
      </c>
      <c r="B450" s="151">
        <f>IF(A450&lt;=Rate_calculator!$B$22, Rate_calculator!$B$5*(1-I450), Rate_calculator!$B$5*I450*(Rate_calculator!$B$89-1))</f>
        <v>6.314731120124005E-2</v>
      </c>
      <c r="C450" s="151">
        <f>IF(A450&lt;=Rate_calculator!$B$22, (Rate_calculator!$B$5+Rate_calculator!$B$6)*(1-J450)+Rate_calculator!$B$5*Rate_calculator!$B$18/Rate_calculator!$B$93*M450, (Rate_calculator!$B$5*Rate_calculator!$B$18*I450*(Rate_calculator!$B$89-1)/Rate_calculator!$B$93)+(Rate_calculator!$B$5*J450*(Rate_calculator!$B$90+Rate_calculator!$B$18/Rate_calculator!$B$93-Rate_calculator!$B$18*Rate_calculator!$B$90/Rate_calculator!$B$93-1))+(Rate_calculator!$B$6*J450*(Rate_calculator!$B$90-1)))</f>
        <v>68.921909908077907</v>
      </c>
      <c r="D450" s="151">
        <f>IF(A450&lt;=Rate_calculator!$B$22, Rate_calculator!$B$7*(1-K450), Rate_calculator!$B$7*K450*(Rate_calculator!$B$91-1))</f>
        <v>7171.900321727283</v>
      </c>
      <c r="E450" s="151">
        <f>IF(A450&lt;=Rate_calculator!$B$22, Rate_calculator!$B$8*(1-L450), (Rate_calculator!$B$8*L450*(Rate_calculator!$B$92-1)))</f>
        <v>0</v>
      </c>
      <c r="F450" s="151">
        <f>B450+C450+D450+E450+Rate_calculator!$B$26</f>
        <v>7290.885378946562</v>
      </c>
      <c r="G450" s="1">
        <f>Rate_calculator!$B$26</f>
        <v>50</v>
      </c>
      <c r="H450" s="159"/>
      <c r="I450" s="159">
        <f>EXP(-Rate_calculator!$B$17*A450)</f>
        <v>1.0111985024186223E-7</v>
      </c>
      <c r="J450" s="159">
        <f>EXP(-Rate_calculator!$B$18*A450)</f>
        <v>1.3484590385288433E-4</v>
      </c>
      <c r="K450" s="159">
        <f>EXP(-Rate_calculator!$B$19*A450)</f>
        <v>0.99294049081544267</v>
      </c>
      <c r="L450" s="159">
        <f>EXP(-Rate_calculator!$B$20*A450)</f>
        <v>4.4400232760098508E-3</v>
      </c>
      <c r="M450" s="159">
        <f t="shared" si="1"/>
        <v>1.3474478400264247E-4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">
      <c r="A451" s="160">
        <f>A450+(Rate_calculator!$B$22+Rate_calculator!$B$23)/Rate_calculator!$B$24</f>
        <v>19.668010000000095</v>
      </c>
      <c r="B451" s="151">
        <f>IF(A451&lt;=Rate_calculator!$B$22, Rate_calculator!$B$5*(1-I451), Rate_calculator!$B$5*I451*(Rate_calculator!$B$89-1))</f>
        <v>6.090748232250507E-2</v>
      </c>
      <c r="C451" s="151">
        <f>IF(A451&lt;=Rate_calculator!$B$22, (Rate_calculator!$B$5+Rate_calculator!$B$6)*(1-J451)+Rate_calculator!$B$5*Rate_calculator!$B$18/Rate_calculator!$B$93*M451, (Rate_calculator!$B$5*Rate_calculator!$B$18*I451*(Rate_calculator!$B$89-1)/Rate_calculator!$B$93)+(Rate_calculator!$B$5*J451*(Rate_calculator!$B$90+Rate_calculator!$B$18/Rate_calculator!$B$93-Rate_calculator!$B$18*Rate_calculator!$B$90/Rate_calculator!$B$93-1))+(Rate_calculator!$B$6*J451*(Rate_calculator!$B$90-1)))</f>
        <v>67.559698217481923</v>
      </c>
      <c r="D451" s="151">
        <f>IF(A451&lt;=Rate_calculator!$B$22, Rate_calculator!$B$7*(1-K451), Rate_calculator!$B$7*K451*(Rate_calculator!$B$91-1))</f>
        <v>7171.7863997000904</v>
      </c>
      <c r="E451" s="151">
        <f>IF(A451&lt;=Rate_calculator!$B$22, Rate_calculator!$B$8*(1-L451), (Rate_calculator!$B$8*L451*(Rate_calculator!$B$92-1)))</f>
        <v>0</v>
      </c>
      <c r="F451" s="151">
        <f>B451+C451+D451+E451+Rate_calculator!$B$26</f>
        <v>7289.4070053998948</v>
      </c>
      <c r="G451" s="1">
        <f>Rate_calculator!$B$26</f>
        <v>50</v>
      </c>
      <c r="H451" s="159"/>
      <c r="I451" s="159">
        <f>EXP(-Rate_calculator!$B$17*A451)</f>
        <v>9.753313916142859E-8</v>
      </c>
      <c r="J451" s="159">
        <f>EXP(-Rate_calculator!$B$18*A451)</f>
        <v>1.3217833266297041E-4</v>
      </c>
      <c r="K451" s="159">
        <f>EXP(-Rate_calculator!$B$19*A451)</f>
        <v>0.99292471845546526</v>
      </c>
      <c r="L451" s="159">
        <f>EXP(-Rate_calculator!$B$20*A451)</f>
        <v>4.3864211664554004E-3</v>
      </c>
      <c r="M451" s="159">
        <f t="shared" si="1"/>
        <v>1.3208079952380897E-4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">
      <c r="A452" s="160">
        <f>A451+(Rate_calculator!$B$22+Rate_calculator!$B$23)/Rate_calculator!$B$24</f>
        <v>19.712010000000095</v>
      </c>
      <c r="B452" s="151">
        <f>IF(A452&lt;=Rate_calculator!$B$22, Rate_calculator!$B$5*(1-I452), Rate_calculator!$B$5*I452*(Rate_calculator!$B$89-1))</f>
        <v>5.8747099952427086E-2</v>
      </c>
      <c r="C452" s="151">
        <f>IF(A452&lt;=Rate_calculator!$B$22, (Rate_calculator!$B$5+Rate_calculator!$B$6)*(1-J452)+Rate_calculator!$B$5*Rate_calculator!$B$18/Rate_calculator!$B$93*M452, (Rate_calculator!$B$5*Rate_calculator!$B$18*I452*(Rate_calculator!$B$89-1)/Rate_calculator!$B$93)+(Rate_calculator!$B$5*J452*(Rate_calculator!$B$90+Rate_calculator!$B$18/Rate_calculator!$B$93-Rate_calculator!$B$18*Rate_calculator!$B$90/Rate_calculator!$B$93-1))+(Rate_calculator!$B$6*J452*(Rate_calculator!$B$90-1)))</f>
        <v>66.224390782847919</v>
      </c>
      <c r="D452" s="151">
        <f>IF(A452&lt;=Rate_calculator!$B$22, Rate_calculator!$B$7*(1-K452), Rate_calculator!$B$7*K452*(Rate_calculator!$B$91-1))</f>
        <v>7171.6724794824913</v>
      </c>
      <c r="E452" s="151">
        <f>IF(A452&lt;=Rate_calculator!$B$22, Rate_calculator!$B$8*(1-L452), (Rate_calculator!$B$8*L452*(Rate_calculator!$B$92-1)))</f>
        <v>0</v>
      </c>
      <c r="F452" s="151">
        <f>B452+C452+D452+E452+Rate_calculator!$B$26</f>
        <v>7287.9556173652918</v>
      </c>
      <c r="G452" s="1">
        <f>Rate_calculator!$B$26</f>
        <v>50</v>
      </c>
      <c r="H452" s="159"/>
      <c r="I452" s="159">
        <f>EXP(-Rate_calculator!$B$17*A452)</f>
        <v>9.4073648368047733E-8</v>
      </c>
      <c r="J452" s="159">
        <f>EXP(-Rate_calculator!$B$18*A452)</f>
        <v>1.2956353234595634E-4</v>
      </c>
      <c r="K452" s="159">
        <f>EXP(-Rate_calculator!$B$19*A452)</f>
        <v>0.992908946346024</v>
      </c>
      <c r="L452" s="159">
        <f>EXP(-Rate_calculator!$B$20*A452)</f>
        <v>4.3334661675060258E-3</v>
      </c>
      <c r="M452" s="159">
        <f t="shared" si="1"/>
        <v>1.294694586975883E-4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">
      <c r="A453" s="160">
        <f>A452+(Rate_calculator!$B$22+Rate_calculator!$B$23)/Rate_calculator!$B$24</f>
        <v>19.756010000000096</v>
      </c>
      <c r="B453" s="151">
        <f>IF(A453&lt;=Rate_calculator!$B$22, Rate_calculator!$B$5*(1-I453), Rate_calculator!$B$5*I453*(Rate_calculator!$B$89-1))</f>
        <v>5.6663346131206702E-2</v>
      </c>
      <c r="C453" s="151">
        <f>IF(A453&lt;=Rate_calculator!$B$22, (Rate_calculator!$B$5+Rate_calculator!$B$6)*(1-J453)+Rate_calculator!$B$5*Rate_calculator!$B$18/Rate_calculator!$B$93*M453, (Rate_calculator!$B$5*Rate_calculator!$B$18*I453*(Rate_calculator!$B$89-1)/Rate_calculator!$B$93)+(Rate_calculator!$B$5*J453*(Rate_calculator!$B$90+Rate_calculator!$B$18/Rate_calculator!$B$93-Rate_calculator!$B$18*Rate_calculator!$B$90/Rate_calculator!$B$93-1))+(Rate_calculator!$B$6*J453*(Rate_calculator!$B$90-1)))</f>
        <v>64.915456917810701</v>
      </c>
      <c r="D453" s="151">
        <f>IF(A453&lt;=Rate_calculator!$B$22, Rate_calculator!$B$7*(1-K453), Rate_calculator!$B$7*K453*(Rate_calculator!$B$91-1))</f>
        <v>7171.5585610744574</v>
      </c>
      <c r="E453" s="151">
        <f>IF(A453&lt;=Rate_calculator!$B$22, Rate_calculator!$B$8*(1-L453), (Rate_calculator!$B$8*L453*(Rate_calculator!$B$92-1)))</f>
        <v>0</v>
      </c>
      <c r="F453" s="151">
        <f>B453+C453+D453+E453+Rate_calculator!$B$26</f>
        <v>7286.5306813383995</v>
      </c>
      <c r="G453" s="1">
        <f>Rate_calculator!$B$26</f>
        <v>50</v>
      </c>
      <c r="H453" s="159"/>
      <c r="I453" s="159">
        <f>EXP(-Rate_calculator!$B$17*A453)</f>
        <v>9.0736865370728679E-8</v>
      </c>
      <c r="J453" s="159">
        <f>EXP(-Rate_calculator!$B$18*A453)</f>
        <v>1.2700045896905501E-4</v>
      </c>
      <c r="K453" s="159">
        <f>EXP(-Rate_calculator!$B$19*A453)</f>
        <v>0.99289317448711467</v>
      </c>
      <c r="L453" s="159">
        <f>EXP(-Rate_calculator!$B$20*A453)</f>
        <v>4.2811504669293598E-3</v>
      </c>
      <c r="M453" s="159">
        <f t="shared" si="1"/>
        <v>1.2690972210368428E-4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">
      <c r="A454" s="160">
        <f>A453+(Rate_calculator!$B$22+Rate_calculator!$B$23)/Rate_calculator!$B$24</f>
        <v>19.800010000000096</v>
      </c>
      <c r="B454" s="151">
        <f>IF(A454&lt;=Rate_calculator!$B$22, Rate_calculator!$B$5*(1-I454), Rate_calculator!$B$5*I454*(Rate_calculator!$B$89-1))</f>
        <v>5.4653502851799728E-2</v>
      </c>
      <c r="C454" s="151">
        <f>IF(A454&lt;=Rate_calculator!$B$22, (Rate_calculator!$B$5+Rate_calculator!$B$6)*(1-J454)+Rate_calculator!$B$5*Rate_calculator!$B$18/Rate_calculator!$B$93*M454, (Rate_calculator!$B$5*Rate_calculator!$B$18*I454*(Rate_calculator!$B$89-1)/Rate_calculator!$B$93)+(Rate_calculator!$B$5*J454*(Rate_calculator!$B$90+Rate_calculator!$B$18/Rate_calculator!$B$93-Rate_calculator!$B$18*Rate_calculator!$B$90/Rate_calculator!$B$93-1))+(Rate_calculator!$B$6*J454*(Rate_calculator!$B$90-1)))</f>
        <v>63.632376379489713</v>
      </c>
      <c r="D454" s="151">
        <f>IF(A454&lt;=Rate_calculator!$B$22, Rate_calculator!$B$7*(1-K454), Rate_calculator!$B$7*K454*(Rate_calculator!$B$91-1))</f>
        <v>7171.4446444759596</v>
      </c>
      <c r="E454" s="151">
        <f>IF(A454&lt;=Rate_calculator!$B$22, Rate_calculator!$B$8*(1-L454), (Rate_calculator!$B$8*L454*(Rate_calculator!$B$92-1)))</f>
        <v>0</v>
      </c>
      <c r="F454" s="151">
        <f>B454+C454+D454+E454+Rate_calculator!$B$26</f>
        <v>7285.1316743583011</v>
      </c>
      <c r="G454" s="1">
        <f>Rate_calculator!$B$26</f>
        <v>50</v>
      </c>
      <c r="H454" s="159"/>
      <c r="I454" s="159">
        <f>EXP(-Rate_calculator!$B$17*A454)</f>
        <v>8.751843773608926E-8</v>
      </c>
      <c r="J454" s="159">
        <f>EXP(-Rate_calculator!$B$18*A454)</f>
        <v>1.2448808925094124E-4</v>
      </c>
      <c r="K454" s="159">
        <f>EXP(-Rate_calculator!$B$19*A454)</f>
        <v>0.99287740287873338</v>
      </c>
      <c r="L454" s="159">
        <f>EXP(-Rate_calculator!$B$20*A454)</f>
        <v>4.2294663468060842E-3</v>
      </c>
      <c r="M454" s="159">
        <f t="shared" si="1"/>
        <v>1.2440057081320515E-4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">
      <c r="A455" s="160">
        <f>A454+(Rate_calculator!$B$22+Rate_calculator!$B$23)/Rate_calculator!$B$24</f>
        <v>19.844010000000097</v>
      </c>
      <c r="B455" s="151">
        <f>IF(A455&lt;=Rate_calculator!$B$22, Rate_calculator!$B$5*(1-I455), Rate_calculator!$B$5*I455*(Rate_calculator!$B$89-1))</f>
        <v>5.2714948514602844E-2</v>
      </c>
      <c r="C455" s="151">
        <f>IF(A455&lt;=Rate_calculator!$B$22, (Rate_calculator!$B$5+Rate_calculator!$B$6)*(1-J455)+Rate_calculator!$B$5*Rate_calculator!$B$18/Rate_calculator!$B$93*M455, (Rate_calculator!$B$5*Rate_calculator!$B$18*I455*(Rate_calculator!$B$89-1)/Rate_calculator!$B$93)+(Rate_calculator!$B$5*J455*(Rate_calculator!$B$90+Rate_calculator!$B$18/Rate_calculator!$B$93-Rate_calculator!$B$18*Rate_calculator!$B$90/Rate_calculator!$B$93-1))+(Rate_calculator!$B$6*J455*(Rate_calculator!$B$90-1)))</f>
        <v>62.374639163833855</v>
      </c>
      <c r="D455" s="151">
        <f>IF(A455&lt;=Rate_calculator!$B$22, Rate_calculator!$B$7*(1-K455), Rate_calculator!$B$7*K455*(Rate_calculator!$B$91-1))</f>
        <v>7171.3307296869698</v>
      </c>
      <c r="E455" s="151">
        <f>IF(A455&lt;=Rate_calculator!$B$22, Rate_calculator!$B$8*(1-L455), (Rate_calculator!$B$8*L455*(Rate_calculator!$B$92-1)))</f>
        <v>0</v>
      </c>
      <c r="F455" s="151">
        <f>B455+C455+D455+E455+Rate_calculator!$B$26</f>
        <v>7283.7580837993182</v>
      </c>
      <c r="G455" s="1">
        <f>Rate_calculator!$B$26</f>
        <v>50</v>
      </c>
      <c r="H455" s="159"/>
      <c r="I455" s="159">
        <f>EXP(-Rate_calculator!$B$17*A455)</f>
        <v>8.4414167411128657E-8</v>
      </c>
      <c r="J455" s="159">
        <f>EXP(-Rate_calculator!$B$18*A455)</f>
        <v>1.2202542015321661E-4</v>
      </c>
      <c r="K455" s="159">
        <f>EXP(-Rate_calculator!$B$19*A455)</f>
        <v>0.99286163152087614</v>
      </c>
      <c r="L455" s="159">
        <f>EXP(-Rate_calculator!$B$20*A455)</f>
        <v>4.178406182391339E-3</v>
      </c>
      <c r="M455" s="159">
        <f t="shared" si="1"/>
        <v>1.2194100598580548E-4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">
      <c r="A456" s="160">
        <f>A455+(Rate_calculator!$B$22+Rate_calculator!$B$23)/Rate_calculator!$B$24</f>
        <v>19.888010000000097</v>
      </c>
      <c r="B456" s="151">
        <f>IF(A456&lt;=Rate_calculator!$B$22, Rate_calculator!$B$5*(1-I456), Rate_calculator!$B$5*I456*(Rate_calculator!$B$89-1))</f>
        <v>5.0845154507891364E-2</v>
      </c>
      <c r="C456" s="151">
        <f>IF(A456&lt;=Rate_calculator!$B$22, (Rate_calculator!$B$5+Rate_calculator!$B$6)*(1-J456)+Rate_calculator!$B$5*Rate_calculator!$B$18/Rate_calculator!$B$93*M456, (Rate_calculator!$B$5*Rate_calculator!$B$18*I456*(Rate_calculator!$B$89-1)/Rate_calculator!$B$93)+(Rate_calculator!$B$5*J456*(Rate_calculator!$B$90+Rate_calculator!$B$18/Rate_calculator!$B$93-Rate_calculator!$B$18*Rate_calculator!$B$90/Rate_calculator!$B$93-1))+(Rate_calculator!$B$6*J456*(Rate_calculator!$B$90-1)))</f>
        <v>61.141745304946717</v>
      </c>
      <c r="D456" s="151">
        <f>IF(A456&lt;=Rate_calculator!$B$22, Rate_calculator!$B$7*(1-K456), Rate_calculator!$B$7*K456*(Rate_calculator!$B$91-1))</f>
        <v>7171.2168167074606</v>
      </c>
      <c r="E456" s="151">
        <f>IF(A456&lt;=Rate_calculator!$B$22, Rate_calculator!$B$8*(1-L456), (Rate_calculator!$B$8*L456*(Rate_calculator!$B$92-1)))</f>
        <v>0</v>
      </c>
      <c r="F456" s="151">
        <f>B456+C456+D456+E456+Rate_calculator!$B$26</f>
        <v>7282.4094071669151</v>
      </c>
      <c r="G456" s="1">
        <f>Rate_calculator!$B$26</f>
        <v>50</v>
      </c>
      <c r="H456" s="159"/>
      <c r="I456" s="159">
        <f>EXP(-Rate_calculator!$B$17*A456)</f>
        <v>8.1420005247370786E-8</v>
      </c>
      <c r="J456" s="159">
        <f>EXP(-Rate_calculator!$B$18*A456)</f>
        <v>1.1961146847995728E-4</v>
      </c>
      <c r="K456" s="159">
        <f>EXP(-Rate_calculator!$B$19*A456)</f>
        <v>0.99284586041353906</v>
      </c>
      <c r="L456" s="159">
        <f>EXP(-Rate_calculator!$B$20*A456)</f>
        <v>4.1279624409898729E-3</v>
      </c>
      <c r="M456" s="159">
        <f t="shared" si="1"/>
        <v>1.1953004847470991E-4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">
      <c r="A457" s="160">
        <f>A456+(Rate_calculator!$B$22+Rate_calculator!$B$23)/Rate_calculator!$B$24</f>
        <v>19.932010000000098</v>
      </c>
      <c r="B457" s="151">
        <f>IF(A457&lt;=Rate_calculator!$B$22, Rate_calculator!$B$5*(1-I457), Rate_calculator!$B$5*I457*(Rate_calculator!$B$89-1))</f>
        <v>4.9041681909547684E-2</v>
      </c>
      <c r="C457" s="151">
        <f>IF(A457&lt;=Rate_calculator!$B$22, (Rate_calculator!$B$5+Rate_calculator!$B$6)*(1-J457)+Rate_calculator!$B$5*Rate_calculator!$B$18/Rate_calculator!$B$93*M457, (Rate_calculator!$B$5*Rate_calculator!$B$18*I457*(Rate_calculator!$B$89-1)/Rate_calculator!$B$93)+(Rate_calculator!$B$5*J457*(Rate_calculator!$B$90+Rate_calculator!$B$18/Rate_calculator!$B$93-Rate_calculator!$B$18*Rate_calculator!$B$90/Rate_calculator!$B$93-1))+(Rate_calculator!$B$6*J457*(Rate_calculator!$B$90-1)))</f>
        <v>59.93320467831407</v>
      </c>
      <c r="D457" s="151">
        <f>IF(A457&lt;=Rate_calculator!$B$22, Rate_calculator!$B$7*(1-K457), Rate_calculator!$B$7*K457*(Rate_calculator!$B$91-1))</f>
        <v>7171.1029055374011</v>
      </c>
      <c r="E457" s="151">
        <f>IF(A457&lt;=Rate_calculator!$B$22, Rate_calculator!$B$8*(1-L457), (Rate_calculator!$B$8*L457*(Rate_calculator!$B$92-1)))</f>
        <v>0</v>
      </c>
      <c r="F457" s="151">
        <f>B457+C457+D457+E457+Rate_calculator!$B$26</f>
        <v>7281.0851518976251</v>
      </c>
      <c r="G457" s="1">
        <f>Rate_calculator!$B$26</f>
        <v>50</v>
      </c>
      <c r="H457" s="159"/>
      <c r="I457" s="159">
        <f>EXP(-Rate_calculator!$B$17*A457)</f>
        <v>7.8532045719234399E-8</v>
      </c>
      <c r="J457" s="159">
        <f>EXP(-Rate_calculator!$B$18*A457)</f>
        <v>1.1724527048518164E-4</v>
      </c>
      <c r="K457" s="159">
        <f>EXP(-Rate_calculator!$B$19*A457)</f>
        <v>0.99283008955671803</v>
      </c>
      <c r="L457" s="159">
        <f>EXP(-Rate_calculator!$B$20*A457)</f>
        <v>4.0781276808447772E-3</v>
      </c>
      <c r="M457" s="159">
        <f t="shared" si="1"/>
        <v>1.1716673843946241E-4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">
      <c r="A458" s="160">
        <f>A457+(Rate_calculator!$B$22+Rate_calculator!$B$23)/Rate_calculator!$B$24</f>
        <v>19.976010000000098</v>
      </c>
      <c r="B458" s="151">
        <f>IF(A458&lt;=Rate_calculator!$B$22, Rate_calculator!$B$5*(1-I458), Rate_calculator!$B$5*I458*(Rate_calculator!$B$89-1))</f>
        <v>4.7302178305780894E-2</v>
      </c>
      <c r="C458" s="151">
        <f>IF(A458&lt;=Rate_calculator!$B$22, (Rate_calculator!$B$5+Rate_calculator!$B$6)*(1-J458)+Rate_calculator!$B$5*Rate_calculator!$B$18/Rate_calculator!$B$93*M458, (Rate_calculator!$B$5*Rate_calculator!$B$18*I458*(Rate_calculator!$B$89-1)/Rate_calculator!$B$93)+(Rate_calculator!$B$5*J458*(Rate_calculator!$B$90+Rate_calculator!$B$18/Rate_calculator!$B$93-Rate_calculator!$B$18*Rate_calculator!$B$90/Rate_calculator!$B$93-1))+(Rate_calculator!$B$6*J458*(Rate_calculator!$B$90-1)))</f>
        <v>58.748536807860866</v>
      </c>
      <c r="D458" s="151">
        <f>IF(A458&lt;=Rate_calculator!$B$22, Rate_calculator!$B$7*(1-K458), Rate_calculator!$B$7*K458*(Rate_calculator!$B$91-1))</f>
        <v>7170.9889961767631</v>
      </c>
      <c r="E458" s="151">
        <f>IF(A458&lt;=Rate_calculator!$B$22, Rate_calculator!$B$8*(1-L458), (Rate_calculator!$B$8*L458*(Rate_calculator!$B$92-1)))</f>
        <v>0</v>
      </c>
      <c r="F458" s="151">
        <f>B458+C458+D458+E458+Rate_calculator!$B$26</f>
        <v>7279.78483516293</v>
      </c>
      <c r="G458" s="1">
        <f>Rate_calculator!$B$26</f>
        <v>50</v>
      </c>
      <c r="H458" s="159"/>
      <c r="I458" s="159">
        <f>EXP(-Rate_calculator!$B$17*A458)</f>
        <v>7.5746521829744971E-8</v>
      </c>
      <c r="J458" s="159">
        <f>EXP(-Rate_calculator!$B$18*A458)</f>
        <v>1.1492588148808515E-4</v>
      </c>
      <c r="K458" s="159">
        <f>EXP(-Rate_calculator!$B$19*A458)</f>
        <v>0.99281431895040917</v>
      </c>
      <c r="L458" s="159">
        <f>EXP(-Rate_calculator!$B$20*A458)</f>
        <v>4.02889455003963E-3</v>
      </c>
      <c r="M458" s="159">
        <f t="shared" si="1"/>
        <v>1.148501349662554E-4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">
      <c r="A459" s="160">
        <f>A458+(Rate_calculator!$B$22+Rate_calculator!$B$23)/Rate_calculator!$B$24</f>
        <v>20.020010000000099</v>
      </c>
      <c r="B459" s="151">
        <f>IF(A459&lt;=Rate_calculator!$B$22, Rate_calculator!$B$5*(1-I459), Rate_calculator!$B$5*I459*(Rate_calculator!$B$89-1))</f>
        <v>4.5624374722684255E-2</v>
      </c>
      <c r="C459" s="151">
        <f>IF(A459&lt;=Rate_calculator!$B$22, (Rate_calculator!$B$5+Rate_calculator!$B$6)*(1-J459)+Rate_calculator!$B$5*Rate_calculator!$B$18/Rate_calculator!$B$93*M459, (Rate_calculator!$B$5*Rate_calculator!$B$18*I459*(Rate_calculator!$B$89-1)/Rate_calculator!$B$93)+(Rate_calculator!$B$5*J459*(Rate_calculator!$B$90+Rate_calculator!$B$18/Rate_calculator!$B$93-Rate_calculator!$B$18*Rate_calculator!$B$90/Rate_calculator!$B$93-1))+(Rate_calculator!$B$6*J459*(Rate_calculator!$B$90-1)))</f>
        <v>57.58727067676292</v>
      </c>
      <c r="D459" s="151">
        <f>IF(A459&lt;=Rate_calculator!$B$22, Rate_calculator!$B$7*(1-K459), Rate_calculator!$B$7*K459*(Rate_calculator!$B$91-1))</f>
        <v>7170.8750886255166</v>
      </c>
      <c r="E459" s="151">
        <f>IF(A459&lt;=Rate_calculator!$B$22, Rate_calculator!$B$8*(1-L459), (Rate_calculator!$B$8*L459*(Rate_calculator!$B$92-1)))</f>
        <v>0</v>
      </c>
      <c r="F459" s="151">
        <f>B459+C459+D459+E459+Rate_calculator!$B$26</f>
        <v>7278.5079836770019</v>
      </c>
      <c r="G459" s="1">
        <f>Rate_calculator!$B$26</f>
        <v>50</v>
      </c>
      <c r="H459" s="159"/>
      <c r="I459" s="159">
        <f>EXP(-Rate_calculator!$B$17*A459)</f>
        <v>7.3059800196937578E-8</v>
      </c>
      <c r="J459" s="159">
        <f>EXP(-Rate_calculator!$B$18*A459)</f>
        <v>1.1265237549588573E-4</v>
      </c>
      <c r="K459" s="159">
        <f>EXP(-Rate_calculator!$B$19*A459)</f>
        <v>0.99279854859460837</v>
      </c>
      <c r="L459" s="159">
        <f>EXP(-Rate_calculator!$B$20*A459)</f>
        <v>3.9802557854139121E-3</v>
      </c>
      <c r="M459" s="159">
        <f t="shared" si="1"/>
        <v>1.125793156956888E-4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">
      <c r="A460" s="160">
        <f>A459+(Rate_calculator!$B$22+Rate_calculator!$B$23)/Rate_calculator!$B$24</f>
        <v>20.064010000000099</v>
      </c>
      <c r="B460" s="151">
        <f>IF(A460&lt;=Rate_calculator!$B$22, Rate_calculator!$B$5*(1-I460), Rate_calculator!$B$5*I460*(Rate_calculator!$B$89-1))</f>
        <v>4.4006082666630919E-2</v>
      </c>
      <c r="C460" s="151">
        <f>IF(A460&lt;=Rate_calculator!$B$22, (Rate_calculator!$B$5+Rate_calculator!$B$6)*(1-J460)+Rate_calculator!$B$5*Rate_calculator!$B$18/Rate_calculator!$B$93*M460, (Rate_calculator!$B$5*Rate_calculator!$B$18*I460*(Rate_calculator!$B$89-1)/Rate_calculator!$B$93)+(Rate_calculator!$B$5*J460*(Rate_calculator!$B$90+Rate_calculator!$B$18/Rate_calculator!$B$93-Rate_calculator!$B$18*Rate_calculator!$B$90/Rate_calculator!$B$93-1))+(Rate_calculator!$B$6*J460*(Rate_calculator!$B$90-1)))</f>
        <v>56.448944541941877</v>
      </c>
      <c r="D460" s="151">
        <f>IF(A460&lt;=Rate_calculator!$B$22, Rate_calculator!$B$7*(1-K460), Rate_calculator!$B$7*K460*(Rate_calculator!$B$91-1))</f>
        <v>7170.7611828836352</v>
      </c>
      <c r="E460" s="151">
        <f>IF(A460&lt;=Rate_calculator!$B$22, Rate_calculator!$B$8*(1-L460), (Rate_calculator!$B$8*L460*(Rate_calculator!$B$92-1)))</f>
        <v>0</v>
      </c>
      <c r="F460" s="151">
        <f>B460+C460+D460+E460+Rate_calculator!$B$26</f>
        <v>7277.2541335082442</v>
      </c>
      <c r="G460" s="1">
        <f>Rate_calculator!$B$26</f>
        <v>50</v>
      </c>
      <c r="H460" s="159"/>
      <c r="I460" s="159">
        <f>EXP(-Rate_calculator!$B$17*A460)</f>
        <v>7.046837631454597E-8</v>
      </c>
      <c r="J460" s="159">
        <f>EXP(-Rate_calculator!$B$18*A460)</f>
        <v>1.1042384483413114E-4</v>
      </c>
      <c r="K460" s="159">
        <f>EXP(-Rate_calculator!$B$19*A460)</f>
        <v>0.99278277848931173</v>
      </c>
      <c r="L460" s="159">
        <f>EXP(-Rate_calculator!$B$20*A460)</f>
        <v>3.932204211491484E-3</v>
      </c>
      <c r="M460" s="159">
        <f t="shared" si="1"/>
        <v>1.103533764578166E-4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">
      <c r="A461" s="160">
        <f>A460+(Rate_calculator!$B$22+Rate_calculator!$B$23)/Rate_calculator!$B$24</f>
        <v>20.1080100000001</v>
      </c>
      <c r="B461" s="151">
        <f>IF(A461&lt;=Rate_calculator!$B$22, Rate_calculator!$B$5*(1-I461), Rate_calculator!$B$5*I461*(Rate_calculator!$B$89-1))</f>
        <v>4.2445191269646416E-2</v>
      </c>
      <c r="C461" s="151">
        <f>IF(A461&lt;=Rate_calculator!$B$22, (Rate_calculator!$B$5+Rate_calculator!$B$6)*(1-J461)+Rate_calculator!$B$5*Rate_calculator!$B$18/Rate_calculator!$B$93*M461, (Rate_calculator!$B$5*Rate_calculator!$B$18*I461*(Rate_calculator!$B$89-1)/Rate_calculator!$B$93)+(Rate_calculator!$B$5*J461*(Rate_calculator!$B$90+Rate_calculator!$B$18/Rate_calculator!$B$93-Rate_calculator!$B$18*Rate_calculator!$B$90/Rate_calculator!$B$93-1))+(Rate_calculator!$B$6*J461*(Rate_calculator!$B$90-1)))</f>
        <v>55.333105752171697</v>
      </c>
      <c r="D461" s="151">
        <f>IF(A461&lt;=Rate_calculator!$B$22, Rate_calculator!$B$7*(1-K461), Rate_calculator!$B$7*K461*(Rate_calculator!$B$91-1))</f>
        <v>7170.6472789510908</v>
      </c>
      <c r="E461" s="151">
        <f>IF(A461&lt;=Rate_calculator!$B$22, Rate_calculator!$B$8*(1-L461), (Rate_calculator!$B$8*L461*(Rate_calculator!$B$92-1)))</f>
        <v>0</v>
      </c>
      <c r="F461" s="151">
        <f>B461+C461+D461+E461+Rate_calculator!$B$26</f>
        <v>7276.0228298945322</v>
      </c>
      <c r="G461" s="1">
        <f>Rate_calculator!$B$26</f>
        <v>50</v>
      </c>
      <c r="H461" s="159"/>
      <c r="I461" s="159">
        <f>EXP(-Rate_calculator!$B$17*A461)</f>
        <v>6.7968869980794358E-8</v>
      </c>
      <c r="J461" s="159">
        <f>EXP(-Rate_calculator!$B$18*A461)</f>
        <v>1.0823939978431787E-4</v>
      </c>
      <c r="K461" s="159">
        <f>EXP(-Rate_calculator!$B$19*A461)</f>
        <v>0.99276700863451539</v>
      </c>
      <c r="L461" s="159">
        <f>EXP(-Rate_calculator!$B$20*A461)</f>
        <v>3.8847327394220281E-3</v>
      </c>
      <c r="M461" s="159">
        <f t="shared" si="1"/>
        <v>1.0817143091433707E-4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">
      <c r="A462" s="160">
        <f>A461+(Rate_calculator!$B$22+Rate_calculator!$B$23)/Rate_calculator!$B$24</f>
        <v>20.1520100000001</v>
      </c>
      <c r="B462" s="151">
        <f>IF(A462&lt;=Rate_calculator!$B$22, Rate_calculator!$B$5*(1-I462), Rate_calculator!$B$5*I462*(Rate_calculator!$B$89-1))</f>
        <v>4.0939664536034412E-2</v>
      </c>
      <c r="C462" s="151">
        <f>IF(A462&lt;=Rate_calculator!$B$22, (Rate_calculator!$B$5+Rate_calculator!$B$6)*(1-J462)+Rate_calculator!$B$5*Rate_calculator!$B$18/Rate_calculator!$B$93*M462, (Rate_calculator!$B$5*Rate_calculator!$B$18*I462*(Rate_calculator!$B$89-1)/Rate_calculator!$B$93)+(Rate_calculator!$B$5*J462*(Rate_calculator!$B$90+Rate_calculator!$B$18/Rate_calculator!$B$93-Rate_calculator!$B$18*Rate_calculator!$B$90/Rate_calculator!$B$93-1))+(Rate_calculator!$B$6*J462*(Rate_calculator!$B$90-1)))</f>
        <v>54.239310569728708</v>
      </c>
      <c r="D462" s="151">
        <f>IF(A462&lt;=Rate_calculator!$B$22, Rate_calculator!$B$7*(1-K462), Rate_calculator!$B$7*K462*(Rate_calculator!$B$91-1))</f>
        <v>7170.5333768278506</v>
      </c>
      <c r="E462" s="151">
        <f>IF(A462&lt;=Rate_calculator!$B$22, Rate_calculator!$B$8*(1-L462), (Rate_calculator!$B$8*L462*(Rate_calculator!$B$92-1)))</f>
        <v>0</v>
      </c>
      <c r="F462" s="151">
        <f>B462+C462+D462+E462+Rate_calculator!$B$26</f>
        <v>7274.8136270621153</v>
      </c>
      <c r="G462" s="1">
        <f>Rate_calculator!$B$26</f>
        <v>50</v>
      </c>
      <c r="H462" s="159"/>
      <c r="I462" s="159">
        <f>EXP(-Rate_calculator!$B$17*A462)</f>
        <v>6.5558020889329369E-8</v>
      </c>
      <c r="J462" s="159">
        <f>EXP(-Rate_calculator!$B$18*A462)</f>
        <v>1.0609816822868081E-4</v>
      </c>
      <c r="K462" s="159">
        <f>EXP(-Rate_calculator!$B$19*A462)</f>
        <v>0.99275123903021512</v>
      </c>
      <c r="L462" s="159">
        <f>EXP(-Rate_calculator!$B$20*A462)</f>
        <v>3.8378343659352591E-3</v>
      </c>
      <c r="M462" s="159">
        <f t="shared" si="1"/>
        <v>1.0603261020779149E-4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">
      <c r="A463" s="160">
        <f>A462+(Rate_calculator!$B$22+Rate_calculator!$B$23)/Rate_calculator!$B$24</f>
        <v>20.196010000000101</v>
      </c>
      <c r="B463" s="151">
        <f>IF(A463&lt;=Rate_calculator!$B$22, Rate_calculator!$B$5*(1-I463), Rate_calculator!$B$5*I463*(Rate_calculator!$B$89-1))</f>
        <v>3.9487538686664547E-2</v>
      </c>
      <c r="C463" s="151">
        <f>IF(A463&lt;=Rate_calculator!$B$22, (Rate_calculator!$B$5+Rate_calculator!$B$6)*(1-J463)+Rate_calculator!$B$5*Rate_calculator!$B$18/Rate_calculator!$B$93*M463, (Rate_calculator!$B$5*Rate_calculator!$B$18*I463*(Rate_calculator!$B$89-1)/Rate_calculator!$B$93)+(Rate_calculator!$B$5*J463*(Rate_calculator!$B$90+Rate_calculator!$B$18/Rate_calculator!$B$93-Rate_calculator!$B$18*Rate_calculator!$B$90/Rate_calculator!$B$93-1))+(Rate_calculator!$B$6*J463*(Rate_calculator!$B$90-1)))</f>
        <v>53.167123995515929</v>
      </c>
      <c r="D463" s="151">
        <f>IF(A463&lt;=Rate_calculator!$B$22, Rate_calculator!$B$7*(1-K463), Rate_calculator!$B$7*K463*(Rate_calculator!$B$91-1))</f>
        <v>7170.4194765138891</v>
      </c>
      <c r="E463" s="151">
        <f>IF(A463&lt;=Rate_calculator!$B$22, Rate_calculator!$B$8*(1-L463), (Rate_calculator!$B$8*L463*(Rate_calculator!$B$92-1)))</f>
        <v>0</v>
      </c>
      <c r="F463" s="151">
        <f>B463+C463+D463+E463+Rate_calculator!$B$26</f>
        <v>7273.6260880480913</v>
      </c>
      <c r="G463" s="1">
        <f>Rate_calculator!$B$26</f>
        <v>50</v>
      </c>
      <c r="H463" s="159"/>
      <c r="I463" s="159">
        <f>EXP(-Rate_calculator!$B$17*A463)</f>
        <v>6.3232684376541575E-8</v>
      </c>
      <c r="J463" s="159">
        <f>EXP(-Rate_calculator!$B$18*A463)</f>
        <v>1.0399929530200853E-4</v>
      </c>
      <c r="K463" s="159">
        <f>EXP(-Rate_calculator!$B$19*A463)</f>
        <v>0.99273546967640725</v>
      </c>
      <c r="L463" s="159">
        <f>EXP(-Rate_calculator!$B$20*A463)</f>
        <v>3.7915021723077592E-3</v>
      </c>
      <c r="M463" s="159">
        <f t="shared" si="1"/>
        <v>1.0393606261763199E-4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">
      <c r="A464" s="160">
        <f>A463+(Rate_calculator!$B$22+Rate_calculator!$B$23)/Rate_calculator!$B$24</f>
        <v>20.240010000000101</v>
      </c>
      <c r="B464" s="151">
        <f>IF(A464&lt;=Rate_calculator!$B$22, Rate_calculator!$B$5*(1-I464), Rate_calculator!$B$5*I464*(Rate_calculator!$B$89-1))</f>
        <v>3.808691959745749E-2</v>
      </c>
      <c r="C464" s="151">
        <f>IF(A464&lt;=Rate_calculator!$B$22, (Rate_calculator!$B$5+Rate_calculator!$B$6)*(1-J464)+Rate_calculator!$B$5*Rate_calculator!$B$18/Rate_calculator!$B$93*M464, (Rate_calculator!$B$5*Rate_calculator!$B$18*I464*(Rate_calculator!$B$89-1)/Rate_calculator!$B$93)+(Rate_calculator!$B$5*J464*(Rate_calculator!$B$90+Rate_calculator!$B$18/Rate_calculator!$B$93-Rate_calculator!$B$18*Rate_calculator!$B$90/Rate_calculator!$B$93-1))+(Rate_calculator!$B$6*J464*(Rate_calculator!$B$90-1)))</f>
        <v>52.116119597595763</v>
      </c>
      <c r="D464" s="151">
        <f>IF(A464&lt;=Rate_calculator!$B$22, Rate_calculator!$B$7*(1-K464), Rate_calculator!$B$7*K464*(Rate_calculator!$B$91-1))</f>
        <v>7170.3055780091772</v>
      </c>
      <c r="E464" s="151">
        <f>IF(A464&lt;=Rate_calculator!$B$22, Rate_calculator!$B$8*(1-L464), (Rate_calculator!$B$8*L464*(Rate_calculator!$B$92-1)))</f>
        <v>0</v>
      </c>
      <c r="F464" s="151">
        <f>B464+C464+D464+E464+Rate_calculator!$B$26</f>
        <v>7272.4597845263706</v>
      </c>
      <c r="G464" s="1">
        <f>Rate_calculator!$B$26</f>
        <v>50</v>
      </c>
      <c r="H464" s="159"/>
      <c r="I464" s="159">
        <f>EXP(-Rate_calculator!$B$17*A464)</f>
        <v>6.0989827319727885E-8</v>
      </c>
      <c r="J464" s="159">
        <f>EXP(-Rate_calculator!$B$18*A464)</f>
        <v>1.0194194305034775E-4</v>
      </c>
      <c r="K464" s="159">
        <f>EXP(-Rate_calculator!$B$19*A464)</f>
        <v>0.99271970057308745</v>
      </c>
      <c r="L464" s="159">
        <f>EXP(-Rate_calculator!$B$20*A464)</f>
        <v>3.745729323342288E-3</v>
      </c>
      <c r="M464" s="159">
        <f t="shared" si="1"/>
        <v>1.0188095322302802E-4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">
      <c r="A465" s="160">
        <f>A464+(Rate_calculator!$B$22+Rate_calculator!$B$23)/Rate_calculator!$B$24</f>
        <v>20.284010000000102</v>
      </c>
      <c r="B465" s="151">
        <f>IF(A465&lt;=Rate_calculator!$B$22, Rate_calculator!$B$5*(1-I465), Rate_calculator!$B$5*I465*(Rate_calculator!$B$89-1))</f>
        <v>3.6735980328727907E-2</v>
      </c>
      <c r="C465" s="151">
        <f>IF(A465&lt;=Rate_calculator!$B$22, (Rate_calculator!$B$5+Rate_calculator!$B$6)*(1-J465)+Rate_calculator!$B$5*Rate_calculator!$B$18/Rate_calculator!$B$93*M465, (Rate_calculator!$B$5*Rate_calculator!$B$18*I465*(Rate_calculator!$B$89-1)/Rate_calculator!$B$93)+(Rate_calculator!$B$5*J465*(Rate_calculator!$B$90+Rate_calculator!$B$18/Rate_calculator!$B$93-Rate_calculator!$B$18*Rate_calculator!$B$90/Rate_calculator!$B$93-1))+(Rate_calculator!$B$6*J465*(Rate_calculator!$B$90-1)))</f>
        <v>51.085879343063993</v>
      </c>
      <c r="D465" s="151">
        <f>IF(A465&lt;=Rate_calculator!$B$22, Rate_calculator!$B$7*(1-K465), Rate_calculator!$B$7*K465*(Rate_calculator!$B$91-1))</f>
        <v>7170.1916813136859</v>
      </c>
      <c r="E465" s="151">
        <f>IF(A465&lt;=Rate_calculator!$B$22, Rate_calculator!$B$8*(1-L465), (Rate_calculator!$B$8*L465*(Rate_calculator!$B$92-1)))</f>
        <v>0</v>
      </c>
      <c r="F465" s="151">
        <f>B465+C465+D465+E465+Rate_calculator!$B$26</f>
        <v>7271.3142966370788</v>
      </c>
      <c r="G465" s="1">
        <f>Rate_calculator!$B$26</f>
        <v>50</v>
      </c>
      <c r="H465" s="159"/>
      <c r="I465" s="159">
        <f>EXP(-Rate_calculator!$B$17*A465)</f>
        <v>5.8826524180747932E-8</v>
      </c>
      <c r="J465" s="159">
        <f>EXP(-Rate_calculator!$B$18*A465)</f>
        <v>9.9925290096457411E-5</v>
      </c>
      <c r="K465" s="159">
        <f>EXP(-Rate_calculator!$B$19*A465)</f>
        <v>0.99270393172025206</v>
      </c>
      <c r="L465" s="159">
        <f>EXP(-Rate_calculator!$B$20*A465)</f>
        <v>3.7005090663594139E-3</v>
      </c>
      <c r="M465" s="159">
        <f t="shared" si="1"/>
        <v>9.9866463572276658E-5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">
      <c r="A466" s="160">
        <f>A465+(Rate_calculator!$B$22+Rate_calculator!$B$23)/Rate_calculator!$B$24</f>
        <v>20.328010000000102</v>
      </c>
      <c r="B466" s="151">
        <f>IF(A466&lt;=Rate_calculator!$B$22, Rate_calculator!$B$5*(1-I466), Rate_calculator!$B$5*I466*(Rate_calculator!$B$89-1))</f>
        <v>3.5432958742160195E-2</v>
      </c>
      <c r="C466" s="151">
        <f>IF(A466&lt;=Rate_calculator!$B$22, (Rate_calculator!$B$5+Rate_calculator!$B$6)*(1-J466)+Rate_calculator!$B$5*Rate_calculator!$B$18/Rate_calculator!$B$93*M466, (Rate_calculator!$B$5*Rate_calculator!$B$18*I466*(Rate_calculator!$B$89-1)/Rate_calculator!$B$93)+(Rate_calculator!$B$5*J466*(Rate_calculator!$B$90+Rate_calculator!$B$18/Rate_calculator!$B$93-Rate_calculator!$B$18*Rate_calculator!$B$90/Rate_calculator!$B$93-1))+(Rate_calculator!$B$6*J466*(Rate_calculator!$B$90-1)))</f>
        <v>50.075993433202733</v>
      </c>
      <c r="D466" s="151">
        <f>IF(A466&lt;=Rate_calculator!$B$22, Rate_calculator!$B$7*(1-K466), Rate_calculator!$B$7*K466*(Rate_calculator!$B$91-1))</f>
        <v>7170.0777864273859</v>
      </c>
      <c r="E466" s="151">
        <f>IF(A466&lt;=Rate_calculator!$B$22, Rate_calculator!$B$8*(1-L466), (Rate_calculator!$B$8*L466*(Rate_calculator!$B$92-1)))</f>
        <v>0</v>
      </c>
      <c r="F466" s="151">
        <f>B466+C466+D466+E466+Rate_calculator!$B$26</f>
        <v>7270.1892128193313</v>
      </c>
      <c r="G466" s="1">
        <f>Rate_calculator!$B$26</f>
        <v>50</v>
      </c>
      <c r="H466" s="159"/>
      <c r="I466" s="159">
        <f>EXP(-Rate_calculator!$B$17*A466)</f>
        <v>5.673995319000948E-8</v>
      </c>
      <c r="J466" s="159">
        <f>EXP(-Rate_calculator!$B$18*A466)</f>
        <v>9.7948531311882909E-5</v>
      </c>
      <c r="K466" s="159">
        <f>EXP(-Rate_calculator!$B$19*A466)</f>
        <v>0.99268816311789687</v>
      </c>
      <c r="L466" s="159">
        <f>EXP(-Rate_calculator!$B$20*A466)</f>
        <v>3.6558347302013184E-3</v>
      </c>
      <c r="M466" s="159">
        <f t="shared" si="1"/>
        <v>9.7891791358692905E-5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">
      <c r="A467" s="160">
        <f>A466+(Rate_calculator!$B$22+Rate_calculator!$B$23)/Rate_calculator!$B$24</f>
        <v>20.372010000000103</v>
      </c>
      <c r="B467" s="151">
        <f>IF(A467&lt;=Rate_calculator!$B$22, Rate_calculator!$B$5*(1-I467), Rate_calculator!$B$5*I467*(Rate_calculator!$B$89-1))</f>
        <v>3.4176155202310383E-2</v>
      </c>
      <c r="C467" s="151">
        <f>IF(A467&lt;=Rate_calculator!$B$22, (Rate_calculator!$B$5+Rate_calculator!$B$6)*(1-J467)+Rate_calculator!$B$5*Rate_calculator!$B$18/Rate_calculator!$B$93*M467, (Rate_calculator!$B$5*Rate_calculator!$B$18*I467*(Rate_calculator!$B$89-1)/Rate_calculator!$B$93)+(Rate_calculator!$B$5*J467*(Rate_calculator!$B$90+Rate_calculator!$B$18/Rate_calculator!$B$93-Rate_calculator!$B$18*Rate_calculator!$B$90/Rate_calculator!$B$93-1))+(Rate_calculator!$B$6*J467*(Rate_calculator!$B$90-1)))</f>
        <v>49.086060141847412</v>
      </c>
      <c r="D467" s="151">
        <f>IF(A467&lt;=Rate_calculator!$B$22, Rate_calculator!$B$7*(1-K467), Rate_calculator!$B$7*K467*(Rate_calculator!$B$91-1))</f>
        <v>7169.9638933502474</v>
      </c>
      <c r="E467" s="151">
        <f>IF(A467&lt;=Rate_calculator!$B$22, Rate_calculator!$B$8*(1-L467), (Rate_calculator!$B$8*L467*(Rate_calculator!$B$92-1)))</f>
        <v>0</v>
      </c>
      <c r="F467" s="151">
        <f>B467+C467+D467+E467+Rate_calculator!$B$26</f>
        <v>7269.0841296472972</v>
      </c>
      <c r="G467" s="1">
        <f>Rate_calculator!$B$26</f>
        <v>50</v>
      </c>
      <c r="H467" s="159"/>
      <c r="I467" s="159">
        <f>EXP(-Rate_calculator!$B$17*A467)</f>
        <v>5.4727392665808432E-8</v>
      </c>
      <c r="J467" s="159">
        <f>EXP(-Rate_calculator!$B$18*A467)</f>
        <v>9.6010877495516188E-5</v>
      </c>
      <c r="K467" s="159">
        <f>EXP(-Rate_calculator!$B$19*A467)</f>
        <v>0.99267239476601798</v>
      </c>
      <c r="L467" s="159">
        <f>EXP(-Rate_calculator!$B$20*A467)</f>
        <v>3.6116997242476257E-3</v>
      </c>
      <c r="M467" s="159">
        <f t="shared" si="1"/>
        <v>9.5956150102850384E-5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">
      <c r="A468" s="160">
        <f>A467+(Rate_calculator!$B$22+Rate_calculator!$B$23)/Rate_calculator!$B$24</f>
        <v>20.416010000000103</v>
      </c>
      <c r="B468" s="151">
        <f>IF(A468&lt;=Rate_calculator!$B$22, Rate_calculator!$B$5*(1-I468), Rate_calculator!$B$5*I468*(Rate_calculator!$B$89-1))</f>
        <v>3.2963930359635539E-2</v>
      </c>
      <c r="C468" s="151">
        <f>IF(A468&lt;=Rate_calculator!$B$22, (Rate_calculator!$B$5+Rate_calculator!$B$6)*(1-J468)+Rate_calculator!$B$5*Rate_calculator!$B$18/Rate_calculator!$B$93*M468, (Rate_calculator!$B$5*Rate_calculator!$B$18*I468*(Rate_calculator!$B$89-1)/Rate_calculator!$B$93)+(Rate_calculator!$B$5*J468*(Rate_calculator!$B$90+Rate_calculator!$B$18/Rate_calculator!$B$93-Rate_calculator!$B$18*Rate_calculator!$B$90/Rate_calculator!$B$93-1))+(Rate_calculator!$B$6*J468*(Rate_calculator!$B$90-1)))</f>
        <v>48.115685656907338</v>
      </c>
      <c r="D468" s="151">
        <f>IF(A468&lt;=Rate_calculator!$B$22, Rate_calculator!$B$7*(1-K468), Rate_calculator!$B$7*K468*(Rate_calculator!$B$91-1))</f>
        <v>7169.8500020822448</v>
      </c>
      <c r="E468" s="151">
        <f>IF(A468&lt;=Rate_calculator!$B$22, Rate_calculator!$B$8*(1-L468), (Rate_calculator!$B$8*L468*(Rate_calculator!$B$92-1)))</f>
        <v>0</v>
      </c>
      <c r="F468" s="151">
        <f>B468+C468+D468+E468+Rate_calculator!$B$26</f>
        <v>7267.9986516695117</v>
      </c>
      <c r="G468" s="1">
        <f>Rate_calculator!$B$26</f>
        <v>50</v>
      </c>
      <c r="H468" s="159"/>
      <c r="I468" s="159">
        <f>EXP(-Rate_calculator!$B$17*A468)</f>
        <v>5.2786217464221396E-8</v>
      </c>
      <c r="J468" s="159">
        <f>EXP(-Rate_calculator!$B$18*A468)</f>
        <v>9.4111555058515854E-5</v>
      </c>
      <c r="K468" s="159">
        <f>EXP(-Rate_calculator!$B$19*A468)</f>
        <v>0.99265662666461152</v>
      </c>
      <c r="L468" s="159">
        <f>EXP(-Rate_calculator!$B$20*A468)</f>
        <v>3.5680975374431283E-3</v>
      </c>
      <c r="M468" s="159">
        <f t="shared" si="1"/>
        <v>9.4058768841051628E-5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">
      <c r="A469" s="160">
        <f>A468+(Rate_calculator!$B$22+Rate_calculator!$B$23)/Rate_calculator!$B$24</f>
        <v>20.460010000000104</v>
      </c>
      <c r="B469" s="151">
        <f>IF(A469&lt;=Rate_calculator!$B$22, Rate_calculator!$B$5*(1-I469), Rate_calculator!$B$5*I469*(Rate_calculator!$B$89-1))</f>
        <v>3.1794703012158802E-2</v>
      </c>
      <c r="C469" s="151">
        <f>IF(A469&lt;=Rate_calculator!$B$22, (Rate_calculator!$B$5+Rate_calculator!$B$6)*(1-J469)+Rate_calculator!$B$5*Rate_calculator!$B$18/Rate_calculator!$B$93*M469, (Rate_calculator!$B$5*Rate_calculator!$B$18*I469*(Rate_calculator!$B$89-1)/Rate_calculator!$B$93)+(Rate_calculator!$B$5*J469*(Rate_calculator!$B$90+Rate_calculator!$B$18/Rate_calculator!$B$93-Rate_calculator!$B$18*Rate_calculator!$B$90/Rate_calculator!$B$93-1))+(Rate_calculator!$B$6*J469*(Rate_calculator!$B$90-1)))</f>
        <v>47.16448392497724</v>
      </c>
      <c r="D469" s="151">
        <f>IF(A469&lt;=Rate_calculator!$B$22, Rate_calculator!$B$7*(1-K469), Rate_calculator!$B$7*K469*(Rate_calculator!$B$91-1))</f>
        <v>7169.7361126233482</v>
      </c>
      <c r="E469" s="151">
        <f>IF(A469&lt;=Rate_calculator!$B$22, Rate_calculator!$B$8*(1-L469), (Rate_calculator!$B$8*L469*(Rate_calculator!$B$92-1)))</f>
        <v>0</v>
      </c>
      <c r="F469" s="151">
        <f>B469+C469+D469+E469+Rate_calculator!$B$26</f>
        <v>7266.9323912513373</v>
      </c>
      <c r="G469" s="1">
        <f>Rate_calculator!$B$26</f>
        <v>50</v>
      </c>
      <c r="H469" s="159"/>
      <c r="I469" s="159">
        <f>EXP(-Rate_calculator!$B$17*A469)</f>
        <v>5.0913895554920299E-8</v>
      </c>
      <c r="J469" s="159">
        <f>EXP(-Rate_calculator!$B$18*A469)</f>
        <v>9.2249805715458562E-5</v>
      </c>
      <c r="K469" s="159">
        <f>EXP(-Rate_calculator!$B$19*A469)</f>
        <v>0.99264085881367337</v>
      </c>
      <c r="L469" s="159">
        <f>EXP(-Rate_calculator!$B$20*A469)</f>
        <v>3.5250217373372183E-3</v>
      </c>
      <c r="M469" s="159">
        <f t="shared" si="1"/>
        <v>9.2198891819903639E-5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">
      <c r="A470" s="160">
        <f>A469+(Rate_calculator!$B$22+Rate_calculator!$B$23)/Rate_calculator!$B$24</f>
        <v>20.504010000000104</v>
      </c>
      <c r="B470" s="151">
        <f>IF(A470&lt;=Rate_calculator!$B$22, Rate_calculator!$B$5*(1-I470), Rate_calculator!$B$5*I470*(Rate_calculator!$B$89-1))</f>
        <v>3.0666948042980688E-2</v>
      </c>
      <c r="C470" s="151">
        <f>IF(A470&lt;=Rate_calculator!$B$22, (Rate_calculator!$B$5+Rate_calculator!$B$6)*(1-J470)+Rate_calculator!$B$5*Rate_calculator!$B$18/Rate_calculator!$B$93*M470, (Rate_calculator!$B$5*Rate_calculator!$B$18*I470*(Rate_calculator!$B$89-1)/Rate_calculator!$B$93)+(Rate_calculator!$B$5*J470*(Rate_calculator!$B$90+Rate_calculator!$B$18/Rate_calculator!$B$93-Rate_calculator!$B$18*Rate_calculator!$B$90/Rate_calculator!$B$93-1))+(Rate_calculator!$B$6*J470*(Rate_calculator!$B$90-1)))</f>
        <v>46.232076498982153</v>
      </c>
      <c r="D470" s="151">
        <f>IF(A470&lt;=Rate_calculator!$B$22, Rate_calculator!$B$7*(1-K470), Rate_calculator!$B$7*K470*(Rate_calculator!$B$91-1))</f>
        <v>7169.6222249735265</v>
      </c>
      <c r="E470" s="151">
        <f>IF(A470&lt;=Rate_calculator!$B$22, Rate_calculator!$B$8*(1-L470), (Rate_calculator!$B$8*L470*(Rate_calculator!$B$92-1)))</f>
        <v>0</v>
      </c>
      <c r="F470" s="151">
        <f>B470+C470+D470+E470+Rate_calculator!$B$26</f>
        <v>7265.8849684205516</v>
      </c>
      <c r="G470" s="1">
        <f>Rate_calculator!$B$26</f>
        <v>50</v>
      </c>
      <c r="H470" s="159"/>
      <c r="I470" s="159">
        <f>EXP(-Rate_calculator!$B$17*A470)</f>
        <v>4.910798471844168E-8</v>
      </c>
      <c r="J470" s="159">
        <f>EXP(-Rate_calculator!$B$18*A470)</f>
        <v>9.0424886181601679E-5</v>
      </c>
      <c r="K470" s="159">
        <f>EXP(-Rate_calculator!$B$19*A470)</f>
        <v>0.99262509121319953</v>
      </c>
      <c r="L470" s="159">
        <f>EXP(-Rate_calculator!$B$20*A470)</f>
        <v>3.4824659691349465E-3</v>
      </c>
      <c r="M470" s="159">
        <f t="shared" si="1"/>
        <v>9.0375778196883237E-5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">
      <c r="A471" s="160">
        <f>A470+(Rate_calculator!$B$22+Rate_calculator!$B$23)/Rate_calculator!$B$24</f>
        <v>20.548010000000104</v>
      </c>
      <c r="B471" s="151">
        <f>IF(A471&lt;=Rate_calculator!$B$22, Rate_calculator!$B$5*(1-I471), Rate_calculator!$B$5*I471*(Rate_calculator!$B$89-1))</f>
        <v>2.9579194430947493E-2</v>
      </c>
      <c r="C471" s="151">
        <f>IF(A471&lt;=Rate_calculator!$B$22, (Rate_calculator!$B$5+Rate_calculator!$B$6)*(1-J471)+Rate_calculator!$B$5*Rate_calculator!$B$18/Rate_calculator!$B$93*M471, (Rate_calculator!$B$5*Rate_calculator!$B$18*I471*(Rate_calculator!$B$89-1)/Rate_calculator!$B$93)+(Rate_calculator!$B$5*J471*(Rate_calculator!$B$90+Rate_calculator!$B$18/Rate_calculator!$B$93-Rate_calculator!$B$18*Rate_calculator!$B$90/Rate_calculator!$B$93-1))+(Rate_calculator!$B$6*J471*(Rate_calculator!$B$90-1)))</f>
        <v>45.318092388795961</v>
      </c>
      <c r="D471" s="151">
        <f>IF(A471&lt;=Rate_calculator!$B$22, Rate_calculator!$B$7*(1-K471), Rate_calculator!$B$7*K471*(Rate_calculator!$B$91-1))</f>
        <v>7169.5083391327535</v>
      </c>
      <c r="E471" s="151">
        <f>IF(A471&lt;=Rate_calculator!$B$22, Rate_calculator!$B$8*(1-L471), (Rate_calculator!$B$8*L471*(Rate_calculator!$B$92-1)))</f>
        <v>0</v>
      </c>
      <c r="F471" s="151">
        <f>B471+C471+D471+E471+Rate_calculator!$B$26</f>
        <v>7264.8560107159801</v>
      </c>
      <c r="G471" s="1">
        <f>Rate_calculator!$B$26</f>
        <v>50</v>
      </c>
      <c r="H471" s="159"/>
      <c r="I471" s="159">
        <f>EXP(-Rate_calculator!$B$17*A471)</f>
        <v>4.7366129360605292E-8</v>
      </c>
      <c r="J471" s="159">
        <f>EXP(-Rate_calculator!$B$18*A471)</f>
        <v>8.8636067876134804E-5</v>
      </c>
      <c r="K471" s="159">
        <f>EXP(-Rate_calculator!$B$19*A471)</f>
        <v>0.99260932386318612</v>
      </c>
      <c r="L471" s="159">
        <f>EXP(-Rate_calculator!$B$20*A471)</f>
        <v>3.4404239547595242E-3</v>
      </c>
      <c r="M471" s="159">
        <f t="shared" si="1"/>
        <v>8.8588701746774201E-5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">
      <c r="A472" s="160">
        <f>A471+(Rate_calculator!$B$22+Rate_calculator!$B$23)/Rate_calculator!$B$24</f>
        <v>20.592010000000105</v>
      </c>
      <c r="B472" s="151">
        <f>IF(A472&lt;=Rate_calculator!$B$22, Rate_calculator!$B$5*(1-I472), Rate_calculator!$B$5*I472*(Rate_calculator!$B$89-1))</f>
        <v>2.853002333188014E-2</v>
      </c>
      <c r="C472" s="151">
        <f>IF(A472&lt;=Rate_calculator!$B$22, (Rate_calculator!$B$5+Rate_calculator!$B$6)*(1-J472)+Rate_calculator!$B$5*Rate_calculator!$B$18/Rate_calculator!$B$93*M472, (Rate_calculator!$B$5*Rate_calculator!$B$18*I472*(Rate_calculator!$B$89-1)/Rate_calculator!$B$93)+(Rate_calculator!$B$5*J472*(Rate_calculator!$B$90+Rate_calculator!$B$18/Rate_calculator!$B$93-Rate_calculator!$B$18*Rate_calculator!$B$90/Rate_calculator!$B$93-1))+(Rate_calculator!$B$6*J472*(Rate_calculator!$B$90-1)))</f>
        <v>44.422167914775912</v>
      </c>
      <c r="D472" s="151">
        <f>IF(A472&lt;=Rate_calculator!$B$22, Rate_calculator!$B$7*(1-K472), Rate_calculator!$B$7*K472*(Rate_calculator!$B$91-1))</f>
        <v>7169.3944551009999</v>
      </c>
      <c r="E472" s="151">
        <f>IF(A472&lt;=Rate_calculator!$B$22, Rate_calculator!$B$8*(1-L472), (Rate_calculator!$B$8*L472*(Rate_calculator!$B$92-1)))</f>
        <v>0</v>
      </c>
      <c r="F472" s="151">
        <f>B472+C472+D472+E472+Rate_calculator!$B$26</f>
        <v>7263.8451530391076</v>
      </c>
      <c r="G472" s="1">
        <f>Rate_calculator!$B$26</f>
        <v>50</v>
      </c>
      <c r="H472" s="159"/>
      <c r="I472" s="159">
        <f>EXP(-Rate_calculator!$B$17*A472)</f>
        <v>4.5686057439923142E-8</v>
      </c>
      <c r="J472" s="159">
        <f>EXP(-Rate_calculator!$B$18*A472)</f>
        <v>8.688263663130018E-5</v>
      </c>
      <c r="K472" s="159">
        <f>EXP(-Rate_calculator!$B$19*A472)</f>
        <v>0.99259355676362915</v>
      </c>
      <c r="L472" s="159">
        <f>EXP(-Rate_calculator!$B$20*A472)</f>
        <v>3.3988894919261443E-3</v>
      </c>
      <c r="M472" s="159">
        <f t="shared" si="1"/>
        <v>8.683695057386026E-5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">
      <c r="A473" s="160">
        <f>A472+(Rate_calculator!$B$22+Rate_calculator!$B$23)/Rate_calculator!$B$24</f>
        <v>20.636010000000105</v>
      </c>
      <c r="B473" s="151">
        <f>IF(A473&lt;=Rate_calculator!$B$22, Rate_calculator!$B$5*(1-I473), Rate_calculator!$B$5*I473*(Rate_calculator!$B$89-1))</f>
        <v>2.7518066227862178E-2</v>
      </c>
      <c r="C473" s="151">
        <f>IF(A473&lt;=Rate_calculator!$B$22, (Rate_calculator!$B$5+Rate_calculator!$B$6)*(1-J473)+Rate_calculator!$B$5*Rate_calculator!$B$18/Rate_calculator!$B$93*M473, (Rate_calculator!$B$5*Rate_calculator!$B$18*I473*(Rate_calculator!$B$89-1)/Rate_calculator!$B$93)+(Rate_calculator!$B$5*J473*(Rate_calculator!$B$90+Rate_calculator!$B$18/Rate_calculator!$B$93-Rate_calculator!$B$18*Rate_calculator!$B$90/Rate_calculator!$B$93-1))+(Rate_calculator!$B$6*J473*(Rate_calculator!$B$90-1)))</f>
        <v>43.543946564157871</v>
      </c>
      <c r="D473" s="151">
        <f>IF(A473&lt;=Rate_calculator!$B$22, Rate_calculator!$B$7*(1-K473), Rate_calculator!$B$7*K473*(Rate_calculator!$B$91-1))</f>
        <v>7169.2805728782369</v>
      </c>
      <c r="E473" s="151">
        <f>IF(A473&lt;=Rate_calculator!$B$22, Rate_calculator!$B$8*(1-L473), (Rate_calculator!$B$8*L473*(Rate_calculator!$B$92-1)))</f>
        <v>0</v>
      </c>
      <c r="F473" s="151">
        <f>B473+C473+D473+E473+Rate_calculator!$B$26</f>
        <v>7262.8520375086227</v>
      </c>
      <c r="G473" s="1">
        <f>Rate_calculator!$B$26</f>
        <v>50</v>
      </c>
      <c r="H473" s="159"/>
      <c r="I473" s="159">
        <f>EXP(-Rate_calculator!$B$17*A473)</f>
        <v>4.4065577503993974E-8</v>
      </c>
      <c r="J473" s="159">
        <f>EXP(-Rate_calculator!$B$18*A473)</f>
        <v>8.5163892407269092E-5</v>
      </c>
      <c r="K473" s="159">
        <f>EXP(-Rate_calculator!$B$19*A473)</f>
        <v>0.99257778991452461</v>
      </c>
      <c r="L473" s="159">
        <f>EXP(-Rate_calculator!$B$20*A473)</f>
        <v>3.3578564532269818E-3</v>
      </c>
      <c r="M473" s="159">
        <f t="shared" si="1"/>
        <v>8.5119826829765092E-5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">
      <c r="A474" s="160">
        <f>A473+(Rate_calculator!$B$22+Rate_calculator!$B$23)/Rate_calculator!$B$24</f>
        <v>20.680010000000106</v>
      </c>
      <c r="B474" s="151">
        <f>IF(A474&lt;=Rate_calculator!$B$22, Rate_calculator!$B$5*(1-I474), Rate_calculator!$B$5*I474*(Rate_calculator!$B$89-1))</f>
        <v>2.6542003142172206E-2</v>
      </c>
      <c r="C474" s="151">
        <f>IF(A474&lt;=Rate_calculator!$B$22, (Rate_calculator!$B$5+Rate_calculator!$B$6)*(1-J474)+Rate_calculator!$B$5*Rate_calculator!$B$18/Rate_calculator!$B$93*M474, (Rate_calculator!$B$5*Rate_calculator!$B$18*I474*(Rate_calculator!$B$89-1)/Rate_calculator!$B$93)+(Rate_calculator!$B$5*J474*(Rate_calculator!$B$90+Rate_calculator!$B$18/Rate_calculator!$B$93-Rate_calculator!$B$18*Rate_calculator!$B$90/Rate_calculator!$B$93-1))+(Rate_calculator!$B$6*J474*(Rate_calculator!$B$90-1)))</f>
        <v>42.683078850256194</v>
      </c>
      <c r="D474" s="151">
        <f>IF(A474&lt;=Rate_calculator!$B$22, Rate_calculator!$B$7*(1-K474), Rate_calculator!$B$7*K474*(Rate_calculator!$B$91-1))</f>
        <v>7169.1666924644369</v>
      </c>
      <c r="E474" s="151">
        <f>IF(A474&lt;=Rate_calculator!$B$22, Rate_calculator!$B$8*(1-L474), (Rate_calculator!$B$8*L474*(Rate_calculator!$B$92-1)))</f>
        <v>0</v>
      </c>
      <c r="F474" s="151">
        <f>B474+C474+D474+E474+Rate_calculator!$B$26</f>
        <v>7261.8763133178354</v>
      </c>
      <c r="G474" s="1">
        <f>Rate_calculator!$B$26</f>
        <v>50</v>
      </c>
      <c r="H474" s="159"/>
      <c r="I474" s="159">
        <f>EXP(-Rate_calculator!$B$17*A474)</f>
        <v>4.2502575831016296E-8</v>
      </c>
      <c r="J474" s="159">
        <f>EXP(-Rate_calculator!$B$18*A474)</f>
        <v>8.3479149012657619E-5</v>
      </c>
      <c r="K474" s="159">
        <f>EXP(-Rate_calculator!$B$19*A474)</f>
        <v>0.99256202331586862</v>
      </c>
      <c r="L474" s="159">
        <f>EXP(-Rate_calculator!$B$20*A474)</f>
        <v>3.3173187852272453E-3</v>
      </c>
      <c r="M474" s="159">
        <f t="shared" si="1"/>
        <v>8.3436646436826599E-5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">
      <c r="A475" s="160">
        <f>A474+(Rate_calculator!$B$22+Rate_calculator!$B$23)/Rate_calculator!$B$24</f>
        <v>20.724010000000106</v>
      </c>
      <c r="B475" s="151">
        <f>IF(A475&lt;=Rate_calculator!$B$22, Rate_calculator!$B$5*(1-I475), Rate_calculator!$B$5*I475*(Rate_calculator!$B$89-1))</f>
        <v>2.5600560917532576E-2</v>
      </c>
      <c r="C475" s="151">
        <f>IF(A475&lt;=Rate_calculator!$B$22, (Rate_calculator!$B$5+Rate_calculator!$B$6)*(1-J475)+Rate_calculator!$B$5*Rate_calculator!$B$18/Rate_calculator!$B$93*M475, (Rate_calculator!$B$5*Rate_calculator!$B$18*I475*(Rate_calculator!$B$89-1)/Rate_calculator!$B$93)+(Rate_calculator!$B$5*J475*(Rate_calculator!$B$90+Rate_calculator!$B$18/Rate_calculator!$B$93-Rate_calculator!$B$18*Rate_calculator!$B$90/Rate_calculator!$B$93-1))+(Rate_calculator!$B$6*J475*(Rate_calculator!$B$90-1)))</f>
        <v>41.839222174414537</v>
      </c>
      <c r="D475" s="151">
        <f>IF(A475&lt;=Rate_calculator!$B$22, Rate_calculator!$B$7*(1-K475), Rate_calculator!$B$7*K475*(Rate_calculator!$B$91-1))</f>
        <v>7169.0528138595682</v>
      </c>
      <c r="E475" s="151">
        <f>IF(A475&lt;=Rate_calculator!$B$22, Rate_calculator!$B$8*(1-L475), (Rate_calculator!$B$8*L475*(Rate_calculator!$B$92-1)))</f>
        <v>0</v>
      </c>
      <c r="F475" s="151">
        <f>B475+C475+D475+E475+Rate_calculator!$B$26</f>
        <v>7260.9176365949006</v>
      </c>
      <c r="G475" s="1">
        <f>Rate_calculator!$B$26</f>
        <v>50</v>
      </c>
      <c r="H475" s="159"/>
      <c r="I475" s="159">
        <f>EXP(-Rate_calculator!$B$17*A475)</f>
        <v>4.0995013672691886E-8</v>
      </c>
      <c r="J475" s="159">
        <f>EXP(-Rate_calculator!$B$18*A475)</f>
        <v>8.1827733830572237E-5</v>
      </c>
      <c r="K475" s="159">
        <f>EXP(-Rate_calculator!$B$19*A475)</f>
        <v>0.99254625696765697</v>
      </c>
      <c r="L475" s="159">
        <f>EXP(-Rate_calculator!$B$20*A475)</f>
        <v>3.2772705075721342E-3</v>
      </c>
      <c r="M475" s="159">
        <f t="shared" si="1"/>
        <v>8.1786738816899552E-5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">
      <c r="A476" s="160">
        <f>A475+(Rate_calculator!$B$22+Rate_calculator!$B$23)/Rate_calculator!$B$24</f>
        <v>20.768010000000107</v>
      </c>
      <c r="B476" s="151">
        <f>IF(A476&lt;=Rate_calculator!$B$22, Rate_calculator!$B$5*(1-I476), Rate_calculator!$B$5*I476*(Rate_calculator!$B$89-1))</f>
        <v>2.4692511555428027E-2</v>
      </c>
      <c r="C476" s="151">
        <f>IF(A476&lt;=Rate_calculator!$B$22, (Rate_calculator!$B$5+Rate_calculator!$B$6)*(1-J476)+Rate_calculator!$B$5*Rate_calculator!$B$18/Rate_calculator!$B$93*M476, (Rate_calculator!$B$5*Rate_calculator!$B$18*I476*(Rate_calculator!$B$89-1)/Rate_calculator!$B$93)+(Rate_calculator!$B$5*J476*(Rate_calculator!$B$90+Rate_calculator!$B$18/Rate_calculator!$B$93-Rate_calculator!$B$18*Rate_calculator!$B$90/Rate_calculator!$B$93-1))+(Rate_calculator!$B$6*J476*(Rate_calculator!$B$90-1)))</f>
        <v>41.012040690653599</v>
      </c>
      <c r="D476" s="151">
        <f>IF(A476&lt;=Rate_calculator!$B$22, Rate_calculator!$B$7*(1-K476), Rate_calculator!$B$7*K476*(Rate_calculator!$B$91-1))</f>
        <v>7168.9389370636054</v>
      </c>
      <c r="E476" s="151">
        <f>IF(A476&lt;=Rate_calculator!$B$22, Rate_calculator!$B$8*(1-L476), (Rate_calculator!$B$8*L476*(Rate_calculator!$B$92-1)))</f>
        <v>0</v>
      </c>
      <c r="F476" s="151">
        <f>B476+C476+D476+E476+Rate_calculator!$B$26</f>
        <v>7259.9756702658142</v>
      </c>
      <c r="G476" s="1">
        <f>Rate_calculator!$B$26</f>
        <v>50</v>
      </c>
      <c r="H476" s="159"/>
      <c r="I476" s="159">
        <f>EXP(-Rate_calculator!$B$17*A476)</f>
        <v>3.954092459492245E-8</v>
      </c>
      <c r="J476" s="159">
        <f>EXP(-Rate_calculator!$B$18*A476)</f>
        <v>8.0208987550073389E-5</v>
      </c>
      <c r="K476" s="159">
        <f>EXP(-Rate_calculator!$B$19*A476)</f>
        <v>0.99253049086988598</v>
      </c>
      <c r="L476" s="159">
        <f>EXP(-Rate_calculator!$B$20*A476)</f>
        <v>3.2377057121045936E-3</v>
      </c>
      <c r="M476" s="159">
        <f t="shared" si="1"/>
        <v>8.016944662547846E-5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">
      <c r="A477" s="160">
        <f>A476+(Rate_calculator!$B$22+Rate_calculator!$B$23)/Rate_calculator!$B$24</f>
        <v>20.812010000000107</v>
      </c>
      <c r="B477" s="151">
        <f>IF(A477&lt;=Rate_calculator!$B$22, Rate_calculator!$B$5*(1-I477), Rate_calculator!$B$5*I477*(Rate_calculator!$B$89-1))</f>
        <v>2.3816670614329353E-2</v>
      </c>
      <c r="C477" s="151">
        <f>IF(A477&lt;=Rate_calculator!$B$22, (Rate_calculator!$B$5+Rate_calculator!$B$6)*(1-J477)+Rate_calculator!$B$5*Rate_calculator!$B$18/Rate_calculator!$B$93*M477, (Rate_calculator!$B$5*Rate_calculator!$B$18*I477*(Rate_calculator!$B$89-1)/Rate_calculator!$B$93)+(Rate_calculator!$B$5*J477*(Rate_calculator!$B$90+Rate_calculator!$B$18/Rate_calculator!$B$93-Rate_calculator!$B$18*Rate_calculator!$B$90/Rate_calculator!$B$93-1))+(Rate_calculator!$B$6*J477*(Rate_calculator!$B$90-1)))</f>
        <v>40.201205172964762</v>
      </c>
      <c r="D477" s="151">
        <f>IF(A477&lt;=Rate_calculator!$B$22, Rate_calculator!$B$7*(1-K477), Rate_calculator!$B$7*K477*(Rate_calculator!$B$91-1))</f>
        <v>7168.8250620765166</v>
      </c>
      <c r="E477" s="151">
        <f>IF(A477&lt;=Rate_calculator!$B$22, Rate_calculator!$B$8*(1-L477), (Rate_calculator!$B$8*L477*(Rate_calculator!$B$92-1)))</f>
        <v>0</v>
      </c>
      <c r="F477" s="151">
        <f>B477+C477+D477+E477+Rate_calculator!$B$26</f>
        <v>7259.0500839200959</v>
      </c>
      <c r="G477" s="1">
        <f>Rate_calculator!$B$26</f>
        <v>50</v>
      </c>
      <c r="H477" s="159"/>
      <c r="I477" s="159">
        <f>EXP(-Rate_calculator!$B$17*A477)</f>
        <v>3.8138411912832984E-8</v>
      </c>
      <c r="J477" s="159">
        <f>EXP(-Rate_calculator!$B$18*A477)</f>
        <v>7.8622263902952788E-5</v>
      </c>
      <c r="K477" s="159">
        <f>EXP(-Rate_calculator!$B$19*A477)</f>
        <v>0.99251472502255145</v>
      </c>
      <c r="L477" s="159">
        <f>EXP(-Rate_calculator!$B$20*A477)</f>
        <v>3.198618561993691E-3</v>
      </c>
      <c r="M477" s="159">
        <f t="shared" si="1"/>
        <v>7.8584125491039955E-5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">
      <c r="A478" s="160">
        <f>A477+(Rate_calculator!$B$22+Rate_calculator!$B$23)/Rate_calculator!$B$24</f>
        <v>20.856010000000108</v>
      </c>
      <c r="B478" s="151">
        <f>IF(A478&lt;=Rate_calculator!$B$22, Rate_calculator!$B$5*(1-I478), Rate_calculator!$B$5*I478*(Rate_calculator!$B$89-1))</f>
        <v>2.2971895664731085E-2</v>
      </c>
      <c r="C478" s="151">
        <f>IF(A478&lt;=Rate_calculator!$B$22, (Rate_calculator!$B$5+Rate_calculator!$B$6)*(1-J478)+Rate_calculator!$B$5*Rate_calculator!$B$18/Rate_calculator!$B$93*M478, (Rate_calculator!$B$5*Rate_calculator!$B$18*I478*(Rate_calculator!$B$89-1)/Rate_calculator!$B$93)+(Rate_calculator!$B$5*J478*(Rate_calculator!$B$90+Rate_calculator!$B$18/Rate_calculator!$B$93-Rate_calculator!$B$18*Rate_calculator!$B$90/Rate_calculator!$B$93-1))+(Rate_calculator!$B$6*J478*(Rate_calculator!$B$90-1)))</f>
        <v>39.406392885197526</v>
      </c>
      <c r="D478" s="151">
        <f>IF(A478&lt;=Rate_calculator!$B$22, Rate_calculator!$B$7*(1-K478), Rate_calculator!$B$7*K478*(Rate_calculator!$B$91-1))</f>
        <v>7168.7111888982754</v>
      </c>
      <c r="E478" s="151">
        <f>IF(A478&lt;=Rate_calculator!$B$22, Rate_calculator!$B$8*(1-L478), (Rate_calculator!$B$8*L478*(Rate_calculator!$B$92-1)))</f>
        <v>0</v>
      </c>
      <c r="F478" s="151">
        <f>B478+C478+D478+E478+Rate_calculator!$B$26</f>
        <v>7258.1405536791381</v>
      </c>
      <c r="G478" s="1">
        <f>Rate_calculator!$B$26</f>
        <v>50</v>
      </c>
      <c r="H478" s="159"/>
      <c r="I478" s="159">
        <f>EXP(-Rate_calculator!$B$17*A478)</f>
        <v>3.6785646216773131E-8</v>
      </c>
      <c r="J478" s="159">
        <f>EXP(-Rate_calculator!$B$18*A478)</f>
        <v>7.706692940571703E-5</v>
      </c>
      <c r="K478" s="159">
        <f>EXP(-Rate_calculator!$B$19*A478)</f>
        <v>0.99249895942564947</v>
      </c>
      <c r="L478" s="159">
        <f>EXP(-Rate_calculator!$B$20*A478)</f>
        <v>3.1600032908735442E-3</v>
      </c>
      <c r="M478" s="159">
        <f t="shared" si="1"/>
        <v>7.7030143759500262E-5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">
      <c r="A479" s="160">
        <f>A478+(Rate_calculator!$B$22+Rate_calculator!$B$23)/Rate_calculator!$B$24</f>
        <v>20.900010000000108</v>
      </c>
      <c r="B479" s="151">
        <f>IF(A479&lt;=Rate_calculator!$B$22, Rate_calculator!$B$5*(1-I479), Rate_calculator!$B$5*I479*(Rate_calculator!$B$89-1))</f>
        <v>2.215708479898925E-2</v>
      </c>
      <c r="C479" s="151">
        <f>IF(A479&lt;=Rate_calculator!$B$22, (Rate_calculator!$B$5+Rate_calculator!$B$6)*(1-J479)+Rate_calculator!$B$5*Rate_calculator!$B$18/Rate_calculator!$B$93*M479, (Rate_calculator!$B$5*Rate_calculator!$B$18*I479*(Rate_calculator!$B$89-1)/Rate_calculator!$B$93)+(Rate_calculator!$B$5*J479*(Rate_calculator!$B$90+Rate_calculator!$B$18/Rate_calculator!$B$93-Rate_calculator!$B$18*Rate_calculator!$B$90/Rate_calculator!$B$93-1))+(Rate_calculator!$B$6*J479*(Rate_calculator!$B$90-1)))</f>
        <v>38.627287453491249</v>
      </c>
      <c r="D479" s="151">
        <f>IF(A479&lt;=Rate_calculator!$B$22, Rate_calculator!$B$7*(1-K479), Rate_calculator!$B$7*K479*(Rate_calculator!$B$91-1))</f>
        <v>7168.5973175288518</v>
      </c>
      <c r="E479" s="151">
        <f>IF(A479&lt;=Rate_calculator!$B$22, Rate_calculator!$B$8*(1-L479), (Rate_calculator!$B$8*L479*(Rate_calculator!$B$92-1)))</f>
        <v>0</v>
      </c>
      <c r="F479" s="151">
        <f>B479+C479+D479+E479+Rate_calculator!$B$26</f>
        <v>7257.2467620671423</v>
      </c>
      <c r="G479" s="1">
        <f>Rate_calculator!$B$26</f>
        <v>50</v>
      </c>
      <c r="H479" s="159"/>
      <c r="I479" s="159">
        <f>EXP(-Rate_calculator!$B$17*A479)</f>
        <v>3.5480862986071798E-8</v>
      </c>
      <c r="J479" s="159">
        <f>EXP(-Rate_calculator!$B$18*A479)</f>
        <v>7.5542363106676226E-5</v>
      </c>
      <c r="K479" s="159">
        <f>EXP(-Rate_calculator!$B$19*A479)</f>
        <v>0.99248319407917596</v>
      </c>
      <c r="L479" s="159">
        <f>EXP(-Rate_calculator!$B$20*A479)</f>
        <v>3.1218542019926304E-3</v>
      </c>
      <c r="M479" s="159">
        <f t="shared" si="1"/>
        <v>7.550688224369015E-5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">
      <c r="A480" s="160">
        <f>A479+(Rate_calculator!$B$22+Rate_calculator!$B$23)/Rate_calculator!$B$24</f>
        <v>20.944010000000109</v>
      </c>
      <c r="B480" s="151">
        <f>IF(A480&lt;=Rate_calculator!$B$22, Rate_calculator!$B$5*(1-I480), Rate_calculator!$B$5*I480*(Rate_calculator!$B$89-1))</f>
        <v>2.1371175194014949E-2</v>
      </c>
      <c r="C480" s="151">
        <f>IF(A480&lt;=Rate_calculator!$B$22, (Rate_calculator!$B$5+Rate_calculator!$B$6)*(1-J480)+Rate_calculator!$B$5*Rate_calculator!$B$18/Rate_calculator!$B$93*M480, (Rate_calculator!$B$5*Rate_calculator!$B$18*I480*(Rate_calculator!$B$89-1)/Rate_calculator!$B$93)+(Rate_calculator!$B$5*J480*(Rate_calculator!$B$90+Rate_calculator!$B$18/Rate_calculator!$B$93-Rate_calculator!$B$18*Rate_calculator!$B$90/Rate_calculator!$B$93-1))+(Rate_calculator!$B$6*J480*(Rate_calculator!$B$90-1)))</f>
        <v>37.863578741200854</v>
      </c>
      <c r="D480" s="151">
        <f>IF(A480&lt;=Rate_calculator!$B$22, Rate_calculator!$B$7*(1-K480), Rate_calculator!$B$7*K480*(Rate_calculator!$B$91-1))</f>
        <v>7168.4834479682177</v>
      </c>
      <c r="E480" s="151">
        <f>IF(A480&lt;=Rate_calculator!$B$22, Rate_calculator!$B$8*(1-L480), (Rate_calculator!$B$8*L480*(Rate_calculator!$B$92-1)))</f>
        <v>0</v>
      </c>
      <c r="F480" s="151">
        <f>B480+C480+D480+E480+Rate_calculator!$B$26</f>
        <v>7256.3683978846129</v>
      </c>
      <c r="G480" s="1">
        <f>Rate_calculator!$B$26</f>
        <v>50</v>
      </c>
      <c r="H480" s="159"/>
      <c r="I480" s="159">
        <f>EXP(-Rate_calculator!$B$17*A480)</f>
        <v>3.4222360287431448E-8</v>
      </c>
      <c r="J480" s="159">
        <f>EXP(-Rate_calculator!$B$18*A480)</f>
        <v>7.4047956338034443E-5</v>
      </c>
      <c r="K480" s="159">
        <f>EXP(-Rate_calculator!$B$19*A480)</f>
        <v>0.99246742898312723</v>
      </c>
      <c r="L480" s="159">
        <f>EXP(-Rate_calculator!$B$20*A480)</f>
        <v>3.0841656673733682E-3</v>
      </c>
      <c r="M480" s="159">
        <f t="shared" si="1"/>
        <v>7.4013733977747014E-5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">
      <c r="A481" s="160">
        <f>A480+(Rate_calculator!$B$22+Rate_calculator!$B$23)/Rate_calculator!$B$24</f>
        <v>20.988010000000109</v>
      </c>
      <c r="B481" s="151">
        <f>IF(A481&lt;=Rate_calculator!$B$22, Rate_calculator!$B$5*(1-I481), Rate_calculator!$B$5*I481*(Rate_calculator!$B$89-1))</f>
        <v>2.0613141724949057E-2</v>
      </c>
      <c r="C481" s="151">
        <f>IF(A481&lt;=Rate_calculator!$B$22, (Rate_calculator!$B$5+Rate_calculator!$B$6)*(1-J481)+Rate_calculator!$B$5*Rate_calculator!$B$18/Rate_calculator!$B$93*M481, (Rate_calculator!$B$5*Rate_calculator!$B$18*I481*(Rate_calculator!$B$89-1)/Rate_calculator!$B$93)+(Rate_calculator!$B$5*J481*(Rate_calculator!$B$90+Rate_calculator!$B$18/Rate_calculator!$B$93-Rate_calculator!$B$18*Rate_calculator!$B$90/Rate_calculator!$B$93-1))+(Rate_calculator!$B$6*J481*(Rate_calculator!$B$90-1)))</f>
        <v>37.114962726269489</v>
      </c>
      <c r="D481" s="151">
        <f>IF(A481&lt;=Rate_calculator!$B$22, Rate_calculator!$B$7*(1-K481), Rate_calculator!$B$7*K481*(Rate_calculator!$B$91-1))</f>
        <v>7168.3695802163456</v>
      </c>
      <c r="E481" s="151">
        <f>IF(A481&lt;=Rate_calculator!$B$22, Rate_calculator!$B$8*(1-L481), (Rate_calculator!$B$8*L481*(Rate_calculator!$B$92-1)))</f>
        <v>0</v>
      </c>
      <c r="F481" s="151">
        <f>B481+C481+D481+E481+Rate_calculator!$B$26</f>
        <v>7255.5051560843403</v>
      </c>
      <c r="G481" s="1">
        <f>Rate_calculator!$B$26</f>
        <v>50</v>
      </c>
      <c r="H481" s="159"/>
      <c r="I481" s="159">
        <f>EXP(-Rate_calculator!$B$17*A481)</f>
        <v>3.3008496554960177E-8</v>
      </c>
      <c r="J481" s="159">
        <f>EXP(-Rate_calculator!$B$18*A481)</f>
        <v>7.2583112472885761E-5</v>
      </c>
      <c r="K481" s="159">
        <f>EXP(-Rate_calculator!$B$19*A481)</f>
        <v>0.99245166413749897</v>
      </c>
      <c r="L481" s="159">
        <f>EXP(-Rate_calculator!$B$20*A481)</f>
        <v>3.0469321269818439E-3</v>
      </c>
      <c r="M481" s="159">
        <f t="shared" si="1"/>
        <v>7.2550103976330802E-5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">
      <c r="A482" s="160">
        <f>A481+(Rate_calculator!$B$22+Rate_calculator!$B$23)/Rate_calculator!$B$24</f>
        <v>21.03201000000011</v>
      </c>
      <c r="B482" s="151">
        <f>IF(A482&lt;=Rate_calculator!$B$22, Rate_calculator!$B$5*(1-I482), Rate_calculator!$B$5*I482*(Rate_calculator!$B$89-1))</f>
        <v>1.9881995628009824E-2</v>
      </c>
      <c r="C482" s="151">
        <f>IF(A482&lt;=Rate_calculator!$B$22, (Rate_calculator!$B$5+Rate_calculator!$B$6)*(1-J482)+Rate_calculator!$B$5*Rate_calculator!$B$18/Rate_calculator!$B$93*M482, (Rate_calculator!$B$5*Rate_calculator!$B$18*I482*(Rate_calculator!$B$89-1)/Rate_calculator!$B$93)+(Rate_calculator!$B$5*J482*(Rate_calculator!$B$90+Rate_calculator!$B$18/Rate_calculator!$B$93-Rate_calculator!$B$18*Rate_calculator!$B$90/Rate_calculator!$B$93-1))+(Rate_calculator!$B$6*J482*(Rate_calculator!$B$90-1)))</f>
        <v>36.381141380999907</v>
      </c>
      <c r="D482" s="151">
        <f>IF(A482&lt;=Rate_calculator!$B$22, Rate_calculator!$B$7*(1-K482), Rate_calculator!$B$7*K482*(Rate_calculator!$B$91-1))</f>
        <v>7168.2557142732039</v>
      </c>
      <c r="E482" s="151">
        <f>IF(A482&lt;=Rate_calculator!$B$22, Rate_calculator!$B$8*(1-L482), (Rate_calculator!$B$8*L482*(Rate_calculator!$B$92-1)))</f>
        <v>0</v>
      </c>
      <c r="F482" s="151">
        <f>B482+C482+D482+E482+Rate_calculator!$B$26</f>
        <v>7254.6567376498315</v>
      </c>
      <c r="G482" s="1">
        <f>Rate_calculator!$B$26</f>
        <v>50</v>
      </c>
      <c r="H482" s="159"/>
      <c r="I482" s="159">
        <f>EXP(-Rate_calculator!$B$17*A482)</f>
        <v>3.1837688448945915E-8</v>
      </c>
      <c r="J482" s="159">
        <f>EXP(-Rate_calculator!$B$18*A482)</f>
        <v>7.1147246687016641E-5</v>
      </c>
      <c r="K482" s="159">
        <f>EXP(-Rate_calculator!$B$19*A482)</f>
        <v>0.99243589954228739</v>
      </c>
      <c r="L482" s="159">
        <f>EXP(-Rate_calculator!$B$20*A482)</f>
        <v>3.0101480879075652E-3</v>
      </c>
      <c r="M482" s="159">
        <f t="shared" si="1"/>
        <v>7.1115408998567692E-5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">
      <c r="A483" s="160">
        <f>A482+(Rate_calculator!$B$22+Rate_calculator!$B$23)/Rate_calculator!$B$24</f>
        <v>21.07601000000011</v>
      </c>
      <c r="B483" s="151">
        <f>IF(A483&lt;=Rate_calculator!$B$22, Rate_calculator!$B$5*(1-I483), Rate_calculator!$B$5*I483*(Rate_calculator!$B$89-1))</f>
        <v>1.917678321076878E-2</v>
      </c>
      <c r="C483" s="151">
        <f>IF(A483&lt;=Rate_calculator!$B$22, (Rate_calculator!$B$5+Rate_calculator!$B$6)*(1-J483)+Rate_calculator!$B$5*Rate_calculator!$B$18/Rate_calculator!$B$93*M483, (Rate_calculator!$B$5*Rate_calculator!$B$18*I483*(Rate_calculator!$B$89-1)/Rate_calculator!$B$93)+(Rate_calculator!$B$5*J483*(Rate_calculator!$B$90+Rate_calculator!$B$18/Rate_calculator!$B$93-Rate_calculator!$B$18*Rate_calculator!$B$90/Rate_calculator!$B$93-1))+(Rate_calculator!$B$6*J483*(Rate_calculator!$B$90-1)))</f>
        <v>35.661822554178393</v>
      </c>
      <c r="D483" s="151">
        <f>IF(A483&lt;=Rate_calculator!$B$22, Rate_calculator!$B$7*(1-K483), Rate_calculator!$B$7*K483*(Rate_calculator!$B$91-1))</f>
        <v>7168.141850138767</v>
      </c>
      <c r="E483" s="151">
        <f>IF(A483&lt;=Rate_calculator!$B$22, Rate_calculator!$B$8*(1-L483), (Rate_calculator!$B$8*L483*(Rate_calculator!$B$92-1)))</f>
        <v>0</v>
      </c>
      <c r="F483" s="151">
        <f>B483+C483+D483+E483+Rate_calculator!$B$26</f>
        <v>7253.8228494761561</v>
      </c>
      <c r="G483" s="1">
        <f>Rate_calculator!$B$26</f>
        <v>50</v>
      </c>
      <c r="H483" s="159"/>
      <c r="I483" s="159">
        <f>EXP(-Rate_calculator!$B$17*A483)</f>
        <v>3.0708408790579151E-8</v>
      </c>
      <c r="J483" s="159">
        <f>EXP(-Rate_calculator!$B$18*A483)</f>
        <v>6.9739785725421335E-5</v>
      </c>
      <c r="K483" s="159">
        <f>EXP(-Rate_calculator!$B$19*A483)</f>
        <v>0.99242013519748851</v>
      </c>
      <c r="L483" s="159">
        <f>EXP(-Rate_calculator!$B$20*A483)</f>
        <v>2.9738081235531123E-3</v>
      </c>
      <c r="M483" s="159">
        <f t="shared" si="1"/>
        <v>6.9709077316630752E-5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">
      <c r="A484" s="160">
        <f>A483+(Rate_calculator!$B$22+Rate_calculator!$B$23)/Rate_calculator!$B$24</f>
        <v>21.120010000000111</v>
      </c>
      <c r="B484" s="151">
        <f>IF(A484&lt;=Rate_calculator!$B$22, Rate_calculator!$B$5*(1-I484), Rate_calculator!$B$5*I484*(Rate_calculator!$B$89-1))</f>
        <v>1.8496584608173706E-2</v>
      </c>
      <c r="C484" s="151">
        <f>IF(A484&lt;=Rate_calculator!$B$22, (Rate_calculator!$B$5+Rate_calculator!$B$6)*(1-J484)+Rate_calculator!$B$5*Rate_calculator!$B$18/Rate_calculator!$B$93*M484, (Rate_calculator!$B$5*Rate_calculator!$B$18*I484*(Rate_calculator!$B$89-1)/Rate_calculator!$B$93)+(Rate_calculator!$B$5*J484*(Rate_calculator!$B$90+Rate_calculator!$B$18/Rate_calculator!$B$93-Rate_calculator!$B$18*Rate_calculator!$B$90/Rate_calculator!$B$93-1))+(Rate_calculator!$B$6*J484*(Rate_calculator!$B$90-1)))</f>
        <v>34.956719855505149</v>
      </c>
      <c r="D484" s="151">
        <f>IF(A484&lt;=Rate_calculator!$B$22, Rate_calculator!$B$7*(1-K484), Rate_calculator!$B$7*K484*(Rate_calculator!$B$91-1))</f>
        <v>7168.0279878130023</v>
      </c>
      <c r="E484" s="151">
        <f>IF(A484&lt;=Rate_calculator!$B$22, Rate_calculator!$B$8*(1-L484), (Rate_calculator!$B$8*L484*(Rate_calculator!$B$92-1)))</f>
        <v>0</v>
      </c>
      <c r="F484" s="151">
        <f>B484+C484+D484+E484+Rate_calculator!$B$26</f>
        <v>7253.0032042531157</v>
      </c>
      <c r="G484" s="1">
        <f>Rate_calculator!$B$26</f>
        <v>50</v>
      </c>
      <c r="H484" s="159"/>
      <c r="I484" s="159">
        <f>EXP(-Rate_calculator!$B$17*A484)</f>
        <v>2.961918456993193E-8</v>
      </c>
      <c r="J484" s="159">
        <f>EXP(-Rate_calculator!$B$18*A484)</f>
        <v>6.8360167673434737E-5</v>
      </c>
      <c r="K484" s="159">
        <f>EXP(-Rate_calculator!$B$19*A484)</f>
        <v>0.99240437110309832</v>
      </c>
      <c r="L484" s="159">
        <f>EXP(-Rate_calculator!$B$20*A484)</f>
        <v>2.9379068728335733E-3</v>
      </c>
      <c r="M484" s="159">
        <f t="shared" si="1"/>
        <v>6.8330548488864805E-5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">
      <c r="A485" s="160">
        <f>A484+(Rate_calculator!$B$22+Rate_calculator!$B$23)/Rate_calculator!$B$24</f>
        <v>21.164010000000111</v>
      </c>
      <c r="B485" s="151">
        <f>IF(A485&lt;=Rate_calculator!$B$22, Rate_calculator!$B$5*(1-I485), Rate_calculator!$B$5*I485*(Rate_calculator!$B$89-1))</f>
        <v>1.7840512582694673E-2</v>
      </c>
      <c r="C485" s="151">
        <f>IF(A485&lt;=Rate_calculator!$B$22, (Rate_calculator!$B$5+Rate_calculator!$B$6)*(1-J485)+Rate_calculator!$B$5*Rate_calculator!$B$18/Rate_calculator!$B$93*M485, (Rate_calculator!$B$5*Rate_calculator!$B$18*I485*(Rate_calculator!$B$89-1)/Rate_calculator!$B$93)+(Rate_calculator!$B$5*J485*(Rate_calculator!$B$90+Rate_calculator!$B$18/Rate_calculator!$B$93-Rate_calculator!$B$18*Rate_calculator!$B$90/Rate_calculator!$B$93-1))+(Rate_calculator!$B$6*J485*(Rate_calculator!$B$90-1)))</f>
        <v>34.265552542287054</v>
      </c>
      <c r="D485" s="151">
        <f>IF(A485&lt;=Rate_calculator!$B$22, Rate_calculator!$B$7*(1-K485), Rate_calculator!$B$7*K485*(Rate_calculator!$B$91-1))</f>
        <v>7167.914127295885</v>
      </c>
      <c r="E485" s="151">
        <f>IF(A485&lt;=Rate_calculator!$B$22, Rate_calculator!$B$8*(1-L485), (Rate_calculator!$B$8*L485*(Rate_calculator!$B$92-1)))</f>
        <v>0</v>
      </c>
      <c r="F485" s="151">
        <f>B485+C485+D485+E485+Rate_calculator!$B$26</f>
        <v>7252.1975203507545</v>
      </c>
      <c r="G485" s="1">
        <f>Rate_calculator!$B$26</f>
        <v>50</v>
      </c>
      <c r="H485" s="159"/>
      <c r="I485" s="159">
        <f>EXP(-Rate_calculator!$B$17*A485)</f>
        <v>2.8568595024592552E-8</v>
      </c>
      <c r="J485" s="159">
        <f>EXP(-Rate_calculator!$B$18*A485)</f>
        <v>6.7007841732394117E-5</v>
      </c>
      <c r="K485" s="159">
        <f>EXP(-Rate_calculator!$B$19*A485)</f>
        <v>0.99238860725911271</v>
      </c>
      <c r="L485" s="159">
        <f>EXP(-Rate_calculator!$B$20*A485)</f>
        <v>2.902439039385655E-3</v>
      </c>
      <c r="M485" s="159">
        <f t="shared" si="1"/>
        <v>6.697927313736953E-5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">
      <c r="A486" s="160">
        <f>A485+(Rate_calculator!$B$22+Rate_calculator!$B$23)/Rate_calculator!$B$24</f>
        <v>21.208010000000112</v>
      </c>
      <c r="B486" s="151">
        <f>IF(A486&lt;=Rate_calculator!$B$22, Rate_calculator!$B$5*(1-I486), Rate_calculator!$B$5*I486*(Rate_calculator!$B$89-1))</f>
        <v>1.720771136702914E-2</v>
      </c>
      <c r="C486" s="151">
        <f>IF(A486&lt;=Rate_calculator!$B$22, (Rate_calculator!$B$5+Rate_calculator!$B$6)*(1-J486)+Rate_calculator!$B$5*Rate_calculator!$B$18/Rate_calculator!$B$93*M486, (Rate_calculator!$B$5*Rate_calculator!$B$18*I486*(Rate_calculator!$B$89-1)/Rate_calculator!$B$93)+(Rate_calculator!$B$5*J486*(Rate_calculator!$B$90+Rate_calculator!$B$18/Rate_calculator!$B$93-Rate_calculator!$B$18*Rate_calculator!$B$90/Rate_calculator!$B$93-1))+(Rate_calculator!$B$6*J486*(Rate_calculator!$B$90-1)))</f>
        <v>33.588045408348577</v>
      </c>
      <c r="D486" s="151">
        <f>IF(A486&lt;=Rate_calculator!$B$22, Rate_calculator!$B$7*(1-K486), Rate_calculator!$B$7*K486*(Rate_calculator!$B$91-1))</f>
        <v>7167.8002685873835</v>
      </c>
      <c r="E486" s="151">
        <f>IF(A486&lt;=Rate_calculator!$B$22, Rate_calculator!$B$8*(1-L486), (Rate_calculator!$B$8*L486*(Rate_calculator!$B$92-1)))</f>
        <v>0</v>
      </c>
      <c r="F486" s="151">
        <f>B486+C486+D486+E486+Rate_calculator!$B$26</f>
        <v>7251.4055217070991</v>
      </c>
      <c r="G486" s="1">
        <f>Rate_calculator!$B$26</f>
        <v>50</v>
      </c>
      <c r="H486" s="159"/>
      <c r="I486" s="159">
        <f>EXP(-Rate_calculator!$B$17*A486)</f>
        <v>2.7555269786451447E-8</v>
      </c>
      <c r="J486" s="159">
        <f>EXP(-Rate_calculator!$B$18*A486)</f>
        <v>6.5682267999738069E-5</v>
      </c>
      <c r="K486" s="159">
        <f>EXP(-Rate_calculator!$B$19*A486)</f>
        <v>0.99237284366552792</v>
      </c>
      <c r="L486" s="159">
        <f>EXP(-Rate_calculator!$B$20*A486)</f>
        <v>2.8673993907863183E-3</v>
      </c>
      <c r="M486" s="159">
        <f t="shared" si="1"/>
        <v>6.5654712729951614E-5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">
      <c r="A487" s="160">
        <f>A486+(Rate_calculator!$B$22+Rate_calculator!$B$23)/Rate_calculator!$B$24</f>
        <v>21.252010000000112</v>
      </c>
      <c r="B487" s="151">
        <f>IF(A487&lt;=Rate_calculator!$B$22, Rate_calculator!$B$5*(1-I487), Rate_calculator!$B$5*I487*(Rate_calculator!$B$89-1))</f>
        <v>1.6597355547856095E-2</v>
      </c>
      <c r="C487" s="151">
        <f>IF(A487&lt;=Rate_calculator!$B$22, (Rate_calculator!$B$5+Rate_calculator!$B$6)*(1-J487)+Rate_calculator!$B$5*Rate_calculator!$B$18/Rate_calculator!$B$93*M487, (Rate_calculator!$B$5*Rate_calculator!$B$18*I487*(Rate_calculator!$B$89-1)/Rate_calculator!$B$93)+(Rate_calculator!$B$5*J487*(Rate_calculator!$B$90+Rate_calculator!$B$18/Rate_calculator!$B$93-Rate_calculator!$B$18*Rate_calculator!$B$90/Rate_calculator!$B$93-1))+(Rate_calculator!$B$6*J487*(Rate_calculator!$B$90-1)))</f>
        <v>32.923928675117935</v>
      </c>
      <c r="D487" s="151">
        <f>IF(A487&lt;=Rate_calculator!$B$22, Rate_calculator!$B$7*(1-K487), Rate_calculator!$B$7*K487*(Rate_calculator!$B$91-1))</f>
        <v>7167.6864116874722</v>
      </c>
      <c r="E487" s="151">
        <f>IF(A487&lt;=Rate_calculator!$B$22, Rate_calculator!$B$8*(1-L487), (Rate_calculator!$B$8*L487*(Rate_calculator!$B$92-1)))</f>
        <v>0</v>
      </c>
      <c r="F487" s="151">
        <f>B487+C487+D487+E487+Rate_calculator!$B$26</f>
        <v>7250.6269377181379</v>
      </c>
      <c r="G487" s="1">
        <f>Rate_calculator!$B$26</f>
        <v>50</v>
      </c>
      <c r="H487" s="159"/>
      <c r="I487" s="159">
        <f>EXP(-Rate_calculator!$B$17*A487)</f>
        <v>2.6577887094220281E-8</v>
      </c>
      <c r="J487" s="159">
        <f>EXP(-Rate_calculator!$B$18*A487)</f>
        <v>6.4382917253456249E-5</v>
      </c>
      <c r="K487" s="159">
        <f>EXP(-Rate_calculator!$B$19*A487)</f>
        <v>0.99235708032233994</v>
      </c>
      <c r="L487" s="159">
        <f>EXP(-Rate_calculator!$B$20*A487)</f>
        <v>2.8327827577808678E-3</v>
      </c>
      <c r="M487" s="159">
        <f t="shared" si="1"/>
        <v>6.435633936636203E-5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">
      <c r="A488" s="160">
        <f>A487+(Rate_calculator!$B$22+Rate_calculator!$B$23)/Rate_calculator!$B$24</f>
        <v>21.296010000000113</v>
      </c>
      <c r="B488" s="151">
        <f>IF(A488&lt;=Rate_calculator!$B$22, Rate_calculator!$B$5*(1-I488), Rate_calculator!$B$5*I488*(Rate_calculator!$B$89-1))</f>
        <v>1.6008648989183385E-2</v>
      </c>
      <c r="C488" s="151">
        <f>IF(A488&lt;=Rate_calculator!$B$22, (Rate_calculator!$B$5+Rate_calculator!$B$6)*(1-J488)+Rate_calculator!$B$5*Rate_calculator!$B$18/Rate_calculator!$B$93*M488, (Rate_calculator!$B$5*Rate_calculator!$B$18*I488*(Rate_calculator!$B$89-1)/Rate_calculator!$B$93)+(Rate_calculator!$B$5*J488*(Rate_calculator!$B$90+Rate_calculator!$B$18/Rate_calculator!$B$93-Rate_calculator!$B$18*Rate_calculator!$B$90/Rate_calculator!$B$93-1))+(Rate_calculator!$B$6*J488*(Rate_calculator!$B$90-1)))</f>
        <v>32.272937884845575</v>
      </c>
      <c r="D488" s="151">
        <f>IF(A488&lt;=Rate_calculator!$B$22, Rate_calculator!$B$7*(1-K488), Rate_calculator!$B$7*K488*(Rate_calculator!$B$91-1))</f>
        <v>7167.5725565961193</v>
      </c>
      <c r="E488" s="151">
        <f>IF(A488&lt;=Rate_calculator!$B$22, Rate_calculator!$B$8*(1-L488), (Rate_calculator!$B$8*L488*(Rate_calculator!$B$92-1)))</f>
        <v>0</v>
      </c>
      <c r="F488" s="151">
        <f>B488+C488+D488+E488+Rate_calculator!$B$26</f>
        <v>7249.8615031299541</v>
      </c>
      <c r="G488" s="1">
        <f>Rate_calculator!$B$26</f>
        <v>50</v>
      </c>
      <c r="H488" s="159"/>
      <c r="I488" s="159">
        <f>EXP(-Rate_calculator!$B$17*A488)</f>
        <v>2.563517206935288E-8</v>
      </c>
      <c r="J488" s="159">
        <f>EXP(-Rate_calculator!$B$18*A488)</f>
        <v>6.3109270740802128E-5</v>
      </c>
      <c r="K488" s="159">
        <f>EXP(-Rate_calculator!$B$19*A488)</f>
        <v>0.99234131722954466</v>
      </c>
      <c r="L488" s="159">
        <f>EXP(-Rate_calculator!$B$20*A488)</f>
        <v>2.7985840335203534E-3</v>
      </c>
      <c r="M488" s="159">
        <f t="shared" si="1"/>
        <v>6.3083635568732781E-5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">
      <c r="A489" s="160">
        <f>A488+(Rate_calculator!$B$22+Rate_calculator!$B$23)/Rate_calculator!$B$24</f>
        <v>21.340010000000113</v>
      </c>
      <c r="B489" s="151">
        <f>IF(A489&lt;=Rate_calculator!$B$22, Rate_calculator!$B$5*(1-I489), Rate_calculator!$B$5*I489*(Rate_calculator!$B$89-1))</f>
        <v>1.5440823793883535E-2</v>
      </c>
      <c r="C489" s="151">
        <f>IF(A489&lt;=Rate_calculator!$B$22, (Rate_calculator!$B$5+Rate_calculator!$B$6)*(1-J489)+Rate_calculator!$B$5*Rate_calculator!$B$18/Rate_calculator!$B$93*M489, (Rate_calculator!$B$5*Rate_calculator!$B$18*I489*(Rate_calculator!$B$89-1)/Rate_calculator!$B$93)+(Rate_calculator!$B$5*J489*(Rate_calculator!$B$90+Rate_calculator!$B$18/Rate_calculator!$B$93-Rate_calculator!$B$18*Rate_calculator!$B$90/Rate_calculator!$B$93-1))+(Rate_calculator!$B$6*J489*(Rate_calculator!$B$90-1)))</f>
        <v>31.634813795914766</v>
      </c>
      <c r="D489" s="151">
        <f>IF(A489&lt;=Rate_calculator!$B$22, Rate_calculator!$B$7*(1-K489), Rate_calculator!$B$7*K489*(Rate_calculator!$B$91-1))</f>
        <v>7167.4587033132966</v>
      </c>
      <c r="E489" s="151">
        <f>IF(A489&lt;=Rate_calculator!$B$22, Rate_calculator!$B$8*(1-L489), (Rate_calculator!$B$8*L489*(Rate_calculator!$B$92-1)))</f>
        <v>0</v>
      </c>
      <c r="F489" s="151">
        <f>B489+C489+D489+E489+Rate_calculator!$B$26</f>
        <v>7249.1089579330055</v>
      </c>
      <c r="G489" s="1">
        <f>Rate_calculator!$B$26</f>
        <v>50</v>
      </c>
      <c r="H489" s="159"/>
      <c r="I489" s="159">
        <f>EXP(-Rate_calculator!$B$17*A489)</f>
        <v>2.4725895053118662E-8</v>
      </c>
      <c r="J489" s="159">
        <f>EXP(-Rate_calculator!$B$18*A489)</f>
        <v>6.1860819971186552E-5</v>
      </c>
      <c r="K489" s="159">
        <f>EXP(-Rate_calculator!$B$19*A489)</f>
        <v>0.99232555438713821</v>
      </c>
      <c r="L489" s="159">
        <f>EXP(-Rate_calculator!$B$20*A489)</f>
        <v>2.7647981728081764E-3</v>
      </c>
      <c r="M489" s="159">
        <f t="shared" si="1"/>
        <v>6.1836094076133435E-5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">
      <c r="A490" s="160">
        <f>A489+(Rate_calculator!$B$22+Rate_calculator!$B$23)/Rate_calculator!$B$24</f>
        <v>21.384010000000114</v>
      </c>
      <c r="B490" s="151">
        <f>IF(A490&lt;=Rate_calculator!$B$22, Rate_calculator!$B$5*(1-I490), Rate_calculator!$B$5*I490*(Rate_calculator!$B$89-1))</f>
        <v>1.4893139302064359E-2</v>
      </c>
      <c r="C490" s="151">
        <f>IF(A490&lt;=Rate_calculator!$B$22, (Rate_calculator!$B$5+Rate_calculator!$B$6)*(1-J490)+Rate_calculator!$B$5*Rate_calculator!$B$18/Rate_calculator!$B$93*M490, (Rate_calculator!$B$5*Rate_calculator!$B$18*I490*(Rate_calculator!$B$89-1)/Rate_calculator!$B$93)+(Rate_calculator!$B$5*J490*(Rate_calculator!$B$90+Rate_calculator!$B$18/Rate_calculator!$B$93-Rate_calculator!$B$18*Rate_calculator!$B$90/Rate_calculator!$B$93-1))+(Rate_calculator!$B$6*J490*(Rate_calculator!$B$90-1)))</f>
        <v>31.009302280202913</v>
      </c>
      <c r="D490" s="151">
        <f>IF(A490&lt;=Rate_calculator!$B$22, Rate_calculator!$B$7*(1-K490), Rate_calculator!$B$7*K490*(Rate_calculator!$B$91-1))</f>
        <v>7167.3448518389778</v>
      </c>
      <c r="E490" s="151">
        <f>IF(A490&lt;=Rate_calculator!$B$22, Rate_calculator!$B$8*(1-L490), (Rate_calculator!$B$8*L490*(Rate_calculator!$B$92-1)))</f>
        <v>0</v>
      </c>
      <c r="F490" s="151">
        <f>B490+C490+D490+E490+Rate_calculator!$B$26</f>
        <v>7248.3690472584831</v>
      </c>
      <c r="G490" s="1">
        <f>Rate_calculator!$B$26</f>
        <v>50</v>
      </c>
      <c r="H490" s="159"/>
      <c r="I490" s="159">
        <f>EXP(-Rate_calculator!$B$17*A490)</f>
        <v>2.3848870002660807E-8</v>
      </c>
      <c r="J490" s="159">
        <f>EXP(-Rate_calculator!$B$18*A490)</f>
        <v>6.0637066513168212E-5</v>
      </c>
      <c r="K490" s="159">
        <f>EXP(-Rate_calculator!$B$19*A490)</f>
        <v>0.99230979179511658</v>
      </c>
      <c r="L490" s="159">
        <f>EXP(-Rate_calculator!$B$20*A490)</f>
        <v>2.7314201913557932E-3</v>
      </c>
      <c r="M490" s="159">
        <f t="shared" si="1"/>
        <v>6.0613217643165552E-5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">
      <c r="A491" s="160">
        <f>A490+(Rate_calculator!$B$22+Rate_calculator!$B$23)/Rate_calculator!$B$24</f>
        <v>21.428010000000114</v>
      </c>
      <c r="B491" s="151">
        <f>IF(A491&lt;=Rate_calculator!$B$22, Rate_calculator!$B$5*(1-I491), Rate_calculator!$B$5*I491*(Rate_calculator!$B$89-1))</f>
        <v>1.4364881124966684E-2</v>
      </c>
      <c r="C491" s="151">
        <f>IF(A491&lt;=Rate_calculator!$B$22, (Rate_calculator!$B$5+Rate_calculator!$B$6)*(1-J491)+Rate_calculator!$B$5*Rate_calculator!$B$18/Rate_calculator!$B$93*M491, (Rate_calculator!$B$5*Rate_calculator!$B$18*I491*(Rate_calculator!$B$89-1)/Rate_calculator!$B$93)+(Rate_calculator!$B$5*J491*(Rate_calculator!$B$90+Rate_calculator!$B$18/Rate_calculator!$B$93-Rate_calculator!$B$18*Rate_calculator!$B$90/Rate_calculator!$B$93-1))+(Rate_calculator!$B$6*J491*(Rate_calculator!$B$90-1)))</f>
        <v>30.396154222453376</v>
      </c>
      <c r="D491" s="151">
        <f>IF(A491&lt;=Rate_calculator!$B$22, Rate_calculator!$B$7*(1-K491), Rate_calculator!$B$7*K491*(Rate_calculator!$B$91-1))</f>
        <v>7167.2310021731291</v>
      </c>
      <c r="E491" s="151">
        <f>IF(A491&lt;=Rate_calculator!$B$22, Rate_calculator!$B$8*(1-L491), (Rate_calculator!$B$8*L491*(Rate_calculator!$B$92-1)))</f>
        <v>0</v>
      </c>
      <c r="F491" s="151">
        <f>B491+C491+D491+E491+Rate_calculator!$B$26</f>
        <v>7247.6415212767079</v>
      </c>
      <c r="G491" s="1">
        <f>Rate_calculator!$B$26</f>
        <v>50</v>
      </c>
      <c r="H491" s="159"/>
      <c r="I491" s="159">
        <f>EXP(-Rate_calculator!$B$17*A491)</f>
        <v>2.3002952943945135E-8</v>
      </c>
      <c r="J491" s="159">
        <f>EXP(-Rate_calculator!$B$18*A491)</f>
        <v>5.9437521795459326E-5</v>
      </c>
      <c r="K491" s="159">
        <f>EXP(-Rate_calculator!$B$19*A491)</f>
        <v>0.99229402945347567</v>
      </c>
      <c r="L491" s="159">
        <f>EXP(-Rate_calculator!$B$20*A491)</f>
        <v>2.6984451650474031E-3</v>
      </c>
      <c r="M491" s="159">
        <f t="shared" si="1"/>
        <v>5.9414518842515383E-5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">
      <c r="A492" s="160">
        <f>A491+(Rate_calculator!$B$22+Rate_calculator!$B$23)/Rate_calculator!$B$24</f>
        <v>21.472010000000115</v>
      </c>
      <c r="B492" s="151">
        <f>IF(A492&lt;=Rate_calculator!$B$22, Rate_calculator!$B$5*(1-I492), Rate_calculator!$B$5*I492*(Rate_calculator!$B$89-1))</f>
        <v>1.3855360213129926E-2</v>
      </c>
      <c r="C492" s="151">
        <f>IF(A492&lt;=Rate_calculator!$B$22, (Rate_calculator!$B$5+Rate_calculator!$B$6)*(1-J492)+Rate_calculator!$B$5*Rate_calculator!$B$18/Rate_calculator!$B$93*M492, (Rate_calculator!$B$5*Rate_calculator!$B$18*I492*(Rate_calculator!$B$89-1)/Rate_calculator!$B$93)+(Rate_calculator!$B$5*J492*(Rate_calculator!$B$90+Rate_calculator!$B$18/Rate_calculator!$B$93-Rate_calculator!$B$18*Rate_calculator!$B$90/Rate_calculator!$B$93-1))+(Rate_calculator!$B$6*J492*(Rate_calculator!$B$90-1)))</f>
        <v>29.795125421619705</v>
      </c>
      <c r="D492" s="151">
        <f>IF(A492&lt;=Rate_calculator!$B$22, Rate_calculator!$B$7*(1-K492), Rate_calculator!$B$7*K492*(Rate_calculator!$B$91-1))</f>
        <v>7167.1171543157288</v>
      </c>
      <c r="E492" s="151">
        <f>IF(A492&lt;=Rate_calculator!$B$22, Rate_calculator!$B$8*(1-L492), (Rate_calculator!$B$8*L492*(Rate_calculator!$B$92-1)))</f>
        <v>0</v>
      </c>
      <c r="F492" s="151">
        <f>B492+C492+D492+E492+Rate_calculator!$B$26</f>
        <v>7246.9261350975621</v>
      </c>
      <c r="G492" s="1">
        <f>Rate_calculator!$B$26</f>
        <v>50</v>
      </c>
      <c r="H492" s="159"/>
      <c r="I492" s="159">
        <f>EXP(-Rate_calculator!$B$17*A492)</f>
        <v>2.218704047958326E-8</v>
      </c>
      <c r="J492" s="159">
        <f>EXP(-Rate_calculator!$B$18*A492)</f>
        <v>5.8261706911868821E-5</v>
      </c>
      <c r="K492" s="159">
        <f>EXP(-Rate_calculator!$B$19*A492)</f>
        <v>0.99227826736221181</v>
      </c>
      <c r="L492" s="159">
        <f>EXP(-Rate_calculator!$B$20*A492)</f>
        <v>2.6658682292135115E-3</v>
      </c>
      <c r="M492" s="159">
        <f t="shared" si="1"/>
        <v>5.823951987138924E-5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">
      <c r="A493" s="160">
        <f>A492+(Rate_calculator!$B$22+Rate_calculator!$B$23)/Rate_calculator!$B$24</f>
        <v>21.516010000000115</v>
      </c>
      <c r="B493" s="151">
        <f>IF(A493&lt;=Rate_calculator!$B$22, Rate_calculator!$B$5*(1-I493), Rate_calculator!$B$5*I493*(Rate_calculator!$B$89-1))</f>
        <v>1.336391195760967E-2</v>
      </c>
      <c r="C493" s="151">
        <f>IF(A493&lt;=Rate_calculator!$B$22, (Rate_calculator!$B$5+Rate_calculator!$B$6)*(1-J493)+Rate_calculator!$B$5*Rate_calculator!$B$18/Rate_calculator!$B$93*M493, (Rate_calculator!$B$5*Rate_calculator!$B$18*I493*(Rate_calculator!$B$89-1)/Rate_calculator!$B$93)+(Rate_calculator!$B$5*J493*(Rate_calculator!$B$90+Rate_calculator!$B$18/Rate_calculator!$B$93-Rate_calculator!$B$18*Rate_calculator!$B$90/Rate_calculator!$B$93-1))+(Rate_calculator!$B$6*J493*(Rate_calculator!$B$90-1)))</f>
        <v>29.205976494143201</v>
      </c>
      <c r="D493" s="151">
        <f>IF(A493&lt;=Rate_calculator!$B$22, Rate_calculator!$B$7*(1-K493), Rate_calculator!$B$7*K493*(Rate_calculator!$B$91-1))</f>
        <v>7167.0033082667424</v>
      </c>
      <c r="E493" s="151">
        <f>IF(A493&lt;=Rate_calculator!$B$22, Rate_calculator!$B$8*(1-L493), (Rate_calculator!$B$8*L493*(Rate_calculator!$B$92-1)))</f>
        <v>0</v>
      </c>
      <c r="F493" s="151">
        <f>B493+C493+D493+E493+Rate_calculator!$B$26</f>
        <v>7246.2226486728432</v>
      </c>
      <c r="G493" s="1">
        <f>Rate_calculator!$B$26</f>
        <v>50</v>
      </c>
      <c r="H493" s="159"/>
      <c r="I493" s="159">
        <f>EXP(-Rate_calculator!$B$17*A493)</f>
        <v>2.1400068349582946E-8</v>
      </c>
      <c r="J493" s="159">
        <f>EXP(-Rate_calculator!$B$18*A493)</f>
        <v>5.71091524301037E-5</v>
      </c>
      <c r="K493" s="159">
        <f>EXP(-Rate_calculator!$B$19*A493)</f>
        <v>0.99226250552132067</v>
      </c>
      <c r="L493" s="159">
        <f>EXP(-Rate_calculator!$B$20*A493)</f>
        <v>2.6336845779132761E-3</v>
      </c>
      <c r="M493" s="159">
        <f t="shared" si="1"/>
        <v>5.7087752361754119E-5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">
      <c r="A494" s="160">
        <f>A493+(Rate_calculator!$B$22+Rate_calculator!$B$23)/Rate_calculator!$B$24</f>
        <v>21.560010000000116</v>
      </c>
      <c r="B494" s="151">
        <f>IF(A494&lt;=Rate_calculator!$B$22, Rate_calculator!$B$5*(1-I494), Rate_calculator!$B$5*I494*(Rate_calculator!$B$89-1))</f>
        <v>1.2889895323075037E-2</v>
      </c>
      <c r="C494" s="151">
        <f>IF(A494&lt;=Rate_calculator!$B$22, (Rate_calculator!$B$5+Rate_calculator!$B$6)*(1-J494)+Rate_calculator!$B$5*Rate_calculator!$B$18/Rate_calculator!$B$93*M494, (Rate_calculator!$B$5*Rate_calculator!$B$18*I494*(Rate_calculator!$B$89-1)/Rate_calculator!$B$93)+(Rate_calculator!$B$5*J494*(Rate_calculator!$B$90+Rate_calculator!$B$18/Rate_calculator!$B$93-Rate_calculator!$B$18*Rate_calculator!$B$90/Rate_calculator!$B$93-1))+(Rate_calculator!$B$6*J494*(Rate_calculator!$B$90-1)))</f>
        <v>28.628472779126572</v>
      </c>
      <c r="D494" s="151">
        <f>IF(A494&lt;=Rate_calculator!$B$22, Rate_calculator!$B$7*(1-K494), Rate_calculator!$B$7*K494*(Rate_calculator!$B$91-1))</f>
        <v>7166.8894640261433</v>
      </c>
      <c r="E494" s="151">
        <f>IF(A494&lt;=Rate_calculator!$B$22, Rate_calculator!$B$8*(1-L494), (Rate_calculator!$B$8*L494*(Rate_calculator!$B$92-1)))</f>
        <v>0</v>
      </c>
      <c r="F494" s="151">
        <f>B494+C494+D494+E494+Rate_calculator!$B$26</f>
        <v>7245.530826700593</v>
      </c>
      <c r="G494" s="1">
        <f>Rate_calculator!$B$26</f>
        <v>50</v>
      </c>
      <c r="H494" s="159"/>
      <c r="I494" s="159">
        <f>EXP(-Rate_calculator!$B$17*A494)</f>
        <v>2.0641010043148635E-8</v>
      </c>
      <c r="J494" s="159">
        <f>EXP(-Rate_calculator!$B$18*A494)</f>
        <v>5.5979398204353254E-5</v>
      </c>
      <c r="K494" s="159">
        <f>EXP(-Rate_calculator!$B$19*A494)</f>
        <v>0.99224674393079859</v>
      </c>
      <c r="L494" s="159">
        <f>EXP(-Rate_calculator!$B$20*A494)</f>
        <v>2.6018894632254901E-3</v>
      </c>
      <c r="M494" s="159">
        <f t="shared" si="1"/>
        <v>5.5958757194310103E-5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">
      <c r="A495" s="160">
        <f>A494+(Rate_calculator!$B$22+Rate_calculator!$B$23)/Rate_calculator!$B$24</f>
        <v>21.604010000000116</v>
      </c>
      <c r="B495" s="151">
        <f>IF(A495&lt;=Rate_calculator!$B$22, Rate_calculator!$B$5*(1-I495), Rate_calculator!$B$5*I495*(Rate_calculator!$B$89-1))</f>
        <v>1.2432692011654747E-2</v>
      </c>
      <c r="C495" s="151">
        <f>IF(A495&lt;=Rate_calculator!$B$22, (Rate_calculator!$B$5+Rate_calculator!$B$6)*(1-J495)+Rate_calculator!$B$5*Rate_calculator!$B$18/Rate_calculator!$B$93*M495, (Rate_calculator!$B$5*Rate_calculator!$B$18*I495*(Rate_calculator!$B$89-1)/Rate_calculator!$B$93)+(Rate_calculator!$B$5*J495*(Rate_calculator!$B$90+Rate_calculator!$B$18/Rate_calculator!$B$93-Rate_calculator!$B$18*Rate_calculator!$B$90/Rate_calculator!$B$93-1))+(Rate_calculator!$B$6*J495*(Rate_calculator!$B$90-1)))</f>
        <v>28.062384245366232</v>
      </c>
      <c r="D495" s="151">
        <f>IF(A495&lt;=Rate_calculator!$B$22, Rate_calculator!$B$7*(1-K495), Rate_calculator!$B$7*K495*(Rate_calculator!$B$91-1))</f>
        <v>7166.7756215939025</v>
      </c>
      <c r="E495" s="151">
        <f>IF(A495&lt;=Rate_calculator!$B$22, Rate_calculator!$B$8*(1-L495), (Rate_calculator!$B$8*L495*(Rate_calculator!$B$92-1)))</f>
        <v>0</v>
      </c>
      <c r="F495" s="151">
        <f>B495+C495+D495+E495+Rate_calculator!$B$26</f>
        <v>7244.8504385312808</v>
      </c>
      <c r="G495" s="1">
        <f>Rate_calculator!$B$26</f>
        <v>50</v>
      </c>
      <c r="H495" s="159"/>
      <c r="I495" s="159">
        <f>EXP(-Rate_calculator!$B$17*A495)</f>
        <v>1.9908875459720872E-8</v>
      </c>
      <c r="J495" s="159">
        <f>EXP(-Rate_calculator!$B$18*A495)</f>
        <v>5.4871993191579886E-5</v>
      </c>
      <c r="K495" s="159">
        <f>EXP(-Rate_calculator!$B$19*A495)</f>
        <v>0.99223098259064135</v>
      </c>
      <c r="L495" s="159">
        <f>EXP(-Rate_calculator!$B$20*A495)</f>
        <v>2.5704781945481516E-3</v>
      </c>
      <c r="M495" s="159">
        <f t="shared" si="1"/>
        <v>5.4852084316120162E-5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">
      <c r="A496" s="160">
        <f>A495+(Rate_calculator!$B$22+Rate_calculator!$B$23)/Rate_calculator!$B$24</f>
        <v>21.648010000000117</v>
      </c>
      <c r="B496" s="151">
        <f>IF(A496&lt;=Rate_calculator!$B$22, Rate_calculator!$B$5*(1-I496), Rate_calculator!$B$5*I496*(Rate_calculator!$B$89-1))</f>
        <v>1.1991705656441967E-2</v>
      </c>
      <c r="C496" s="151">
        <f>IF(A496&lt;=Rate_calculator!$B$22, (Rate_calculator!$B$5+Rate_calculator!$B$6)*(1-J496)+Rate_calculator!$B$5*Rate_calculator!$B$18/Rate_calculator!$B$93*M496, (Rate_calculator!$B$5*Rate_calculator!$B$18*I496*(Rate_calculator!$B$89-1)/Rate_calculator!$B$93)+(Rate_calculator!$B$5*J496*(Rate_calculator!$B$90+Rate_calculator!$B$18/Rate_calculator!$B$93-Rate_calculator!$B$18*Rate_calculator!$B$90/Rate_calculator!$B$93-1))+(Rate_calculator!$B$6*J496*(Rate_calculator!$B$90-1)))</f>
        <v>27.507485400207951</v>
      </c>
      <c r="D496" s="151">
        <f>IF(A496&lt;=Rate_calculator!$B$22, Rate_calculator!$B$7*(1-K496), Rate_calculator!$B$7*K496*(Rate_calculator!$B$91-1))</f>
        <v>7166.6617809699919</v>
      </c>
      <c r="E496" s="151">
        <f>IF(A496&lt;=Rate_calculator!$B$22, Rate_calculator!$B$8*(1-L496), (Rate_calculator!$B$8*L496*(Rate_calculator!$B$92-1)))</f>
        <v>0</v>
      </c>
      <c r="F496" s="151">
        <f>B496+C496+D496+E496+Rate_calculator!$B$26</f>
        <v>7244.181258075856</v>
      </c>
      <c r="G496" s="1">
        <f>Rate_calculator!$B$26</f>
        <v>50</v>
      </c>
      <c r="H496" s="159"/>
      <c r="I496" s="159">
        <f>EXP(-Rate_calculator!$B$17*A496)</f>
        <v>1.9202709617509283E-8</v>
      </c>
      <c r="J496" s="159">
        <f>EXP(-Rate_calculator!$B$18*A496)</f>
        <v>5.3786495271445115E-5</v>
      </c>
      <c r="K496" s="159">
        <f>EXP(-Rate_calculator!$B$19*A496)</f>
        <v>0.99221522150084507</v>
      </c>
      <c r="L496" s="159">
        <f>EXP(-Rate_calculator!$B$20*A496)</f>
        <v>2.5394461379064765E-3</v>
      </c>
      <c r="M496" s="159">
        <f t="shared" si="1"/>
        <v>5.3767292561827603E-5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">
      <c r="A497" s="160">
        <f>A496+(Rate_calculator!$B$22+Rate_calculator!$B$23)/Rate_calculator!$B$24</f>
        <v>21.692010000000117</v>
      </c>
      <c r="B497" s="151">
        <f>IF(A497&lt;=Rate_calculator!$B$22, Rate_calculator!$B$5*(1-I497), Rate_calculator!$B$5*I497*(Rate_calculator!$B$89-1))</f>
        <v>1.1566361043604978E-2</v>
      </c>
      <c r="C497" s="151">
        <f>IF(A497&lt;=Rate_calculator!$B$22, (Rate_calculator!$B$5+Rate_calculator!$B$6)*(1-J497)+Rate_calculator!$B$5*Rate_calculator!$B$18/Rate_calculator!$B$93*M497, (Rate_calculator!$B$5*Rate_calculator!$B$18*I497*(Rate_calculator!$B$89-1)/Rate_calculator!$B$93)+(Rate_calculator!$B$5*J497*(Rate_calculator!$B$90+Rate_calculator!$B$18/Rate_calculator!$B$93-Rate_calculator!$B$18*Rate_calculator!$B$90/Rate_calculator!$B$93-1))+(Rate_calculator!$B$6*J497*(Rate_calculator!$B$90-1)))</f>
        <v>26.963555200189568</v>
      </c>
      <c r="D497" s="151">
        <f>IF(A497&lt;=Rate_calculator!$B$22, Rate_calculator!$B$7*(1-K497), Rate_calculator!$B$7*K497*(Rate_calculator!$B$91-1))</f>
        <v>7166.5479421543832</v>
      </c>
      <c r="E497" s="151">
        <f>IF(A497&lt;=Rate_calculator!$B$22, Rate_calculator!$B$8*(1-L497), (Rate_calculator!$B$8*L497*(Rate_calculator!$B$92-1)))</f>
        <v>0</v>
      </c>
      <c r="F497" s="151">
        <f>B497+C497+D497+E497+Rate_calculator!$B$26</f>
        <v>7243.5230637156164</v>
      </c>
      <c r="G497" s="1">
        <f>Rate_calculator!$B$26</f>
        <v>50</v>
      </c>
      <c r="H497" s="159"/>
      <c r="I497" s="159">
        <f>EXP(-Rate_calculator!$B$17*A497)</f>
        <v>1.8521591407833007E-8</v>
      </c>
      <c r="J497" s="159">
        <f>EXP(-Rate_calculator!$B$18*A497)</f>
        <v>5.2722471069797252E-5</v>
      </c>
      <c r="K497" s="159">
        <f>EXP(-Rate_calculator!$B$19*A497)</f>
        <v>0.99219946066140585</v>
      </c>
      <c r="L497" s="159">
        <f>EXP(-Rate_calculator!$B$20*A497)</f>
        <v>2.5087887152692658E-3</v>
      </c>
      <c r="M497" s="159">
        <f t="shared" si="1"/>
        <v>5.2703949478389419E-5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">
      <c r="A498" s="160">
        <f>A497+(Rate_calculator!$B$22+Rate_calculator!$B$23)/Rate_calculator!$B$24</f>
        <v>21.736010000000118</v>
      </c>
      <c r="B498" s="151">
        <f>IF(A498&lt;=Rate_calculator!$B$22, Rate_calculator!$B$5*(1-I498), Rate_calculator!$B$5*I498*(Rate_calculator!$B$89-1))</f>
        <v>1.1156103362089746E-2</v>
      </c>
      <c r="C498" s="151">
        <f>IF(A498&lt;=Rate_calculator!$B$22, (Rate_calculator!$B$5+Rate_calculator!$B$6)*(1-J498)+Rate_calculator!$B$5*Rate_calculator!$B$18/Rate_calculator!$B$93*M498, (Rate_calculator!$B$5*Rate_calculator!$B$18*I498*(Rate_calculator!$B$89-1)/Rate_calculator!$B$93)+(Rate_calculator!$B$5*J498*(Rate_calculator!$B$90+Rate_calculator!$B$18/Rate_calculator!$B$93-Rate_calculator!$B$18*Rate_calculator!$B$90/Rate_calculator!$B$93-1))+(Rate_calculator!$B$6*J498*(Rate_calculator!$B$90-1)))</f>
        <v>26.430376963436629</v>
      </c>
      <c r="D498" s="151">
        <f>IF(A498&lt;=Rate_calculator!$B$22, Rate_calculator!$B$7*(1-K498), Rate_calculator!$B$7*K498*(Rate_calculator!$B$91-1))</f>
        <v>7166.4341051470446</v>
      </c>
      <c r="E498" s="151">
        <f>IF(A498&lt;=Rate_calculator!$B$22, Rate_calculator!$B$8*(1-L498), (Rate_calculator!$B$8*L498*(Rate_calculator!$B$92-1)))</f>
        <v>0</v>
      </c>
      <c r="F498" s="151">
        <f>B498+C498+D498+E498+Rate_calculator!$B$26</f>
        <v>7242.8756382138436</v>
      </c>
      <c r="G498" s="1">
        <f>Rate_calculator!$B$26</f>
        <v>50</v>
      </c>
      <c r="H498" s="159"/>
      <c r="I498" s="159">
        <f>EXP(-Rate_calculator!$B$17*A498)</f>
        <v>1.7864632393644937E-8</v>
      </c>
      <c r="J498" s="159">
        <f>EXP(-Rate_calculator!$B$18*A498)</f>
        <v>5.1679495785651524E-5</v>
      </c>
      <c r="K498" s="159">
        <f>EXP(-Rate_calculator!$B$19*A498)</f>
        <v>0.99218370007231949</v>
      </c>
      <c r="L498" s="159">
        <f>EXP(-Rate_calculator!$B$20*A498)</f>
        <v>2.4785014038735285E-3</v>
      </c>
      <c r="M498" s="159">
        <f t="shared" si="1"/>
        <v>5.1661631153257877E-5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">
      <c r="A499" s="160">
        <f>A498+(Rate_calculator!$B$22+Rate_calculator!$B$23)/Rate_calculator!$B$24</f>
        <v>21.780010000000118</v>
      </c>
      <c r="B499" s="151">
        <f>IF(A499&lt;=Rate_calculator!$B$22, Rate_calculator!$B$5*(1-I499), Rate_calculator!$B$5*I499*(Rate_calculator!$B$89-1))</f>
        <v>1.0760397479935412E-2</v>
      </c>
      <c r="C499" s="151">
        <f>IF(A499&lt;=Rate_calculator!$B$22, (Rate_calculator!$B$5+Rate_calculator!$B$6)*(1-J499)+Rate_calculator!$B$5*Rate_calculator!$B$18/Rate_calculator!$B$93*M499, (Rate_calculator!$B$5*Rate_calculator!$B$18*I499*(Rate_calculator!$B$89-1)/Rate_calculator!$B$93)+(Rate_calculator!$B$5*J499*(Rate_calculator!$B$90+Rate_calculator!$B$18/Rate_calculator!$B$93-Rate_calculator!$B$18*Rate_calculator!$B$90/Rate_calculator!$B$93-1))+(Rate_calculator!$B$6*J499*(Rate_calculator!$B$90-1)))</f>
        <v>25.907738283775931</v>
      </c>
      <c r="D499" s="151">
        <f>IF(A499&lt;=Rate_calculator!$B$22, Rate_calculator!$B$7*(1-K499), Rate_calculator!$B$7*K499*(Rate_calculator!$B$91-1))</f>
        <v>7166.3202699479525</v>
      </c>
      <c r="E499" s="151">
        <f>IF(A499&lt;=Rate_calculator!$B$22, Rate_calculator!$B$8*(1-L499), (Rate_calculator!$B$8*L499*(Rate_calculator!$B$92-1)))</f>
        <v>0</v>
      </c>
      <c r="F499" s="151">
        <f>B499+C499+D499+E499+Rate_calculator!$B$26</f>
        <v>7242.2387686292086</v>
      </c>
      <c r="G499" s="1">
        <f>Rate_calculator!$B$26</f>
        <v>50</v>
      </c>
      <c r="H499" s="159"/>
      <c r="I499" s="159">
        <f>EXP(-Rate_calculator!$B$17*A499)</f>
        <v>1.7230975650672094E-8</v>
      </c>
      <c r="J499" s="159">
        <f>EXP(-Rate_calculator!$B$18*A499)</f>
        <v>5.0657153021591945E-5</v>
      </c>
      <c r="K499" s="159">
        <f>EXP(-Rate_calculator!$B$19*A499)</f>
        <v>0.9921679397335823</v>
      </c>
      <c r="L499" s="159">
        <f>EXP(-Rate_calculator!$B$20*A499)</f>
        <v>2.4485797355572581E-3</v>
      </c>
      <c r="M499" s="159">
        <f t="shared" si="1"/>
        <v>5.0639922045941274E-5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">
      <c r="A500" s="160">
        <f>A499+(Rate_calculator!$B$22+Rate_calculator!$B$23)/Rate_calculator!$B$24</f>
        <v>21.824010000000118</v>
      </c>
      <c r="B500" s="151">
        <f>IF(A500&lt;=Rate_calculator!$B$22, Rate_calculator!$B$5*(1-I500), Rate_calculator!$B$5*I500*(Rate_calculator!$B$89-1))</f>
        <v>1.0378727246258844E-2</v>
      </c>
      <c r="C500" s="151">
        <f>IF(A500&lt;=Rate_calculator!$B$22, (Rate_calculator!$B$5+Rate_calculator!$B$6)*(1-J500)+Rate_calculator!$B$5*Rate_calculator!$B$18/Rate_calculator!$B$93*M500, (Rate_calculator!$B$5*Rate_calculator!$B$18*I500*(Rate_calculator!$B$89-1)/Rate_calculator!$B$93)+(Rate_calculator!$B$5*J500*(Rate_calculator!$B$90+Rate_calculator!$B$18/Rate_calculator!$B$93-Rate_calculator!$B$18*Rate_calculator!$B$90/Rate_calculator!$B$93-1))+(Rate_calculator!$B$6*J500*(Rate_calculator!$B$90-1)))</f>
        <v>25.39543094653456</v>
      </c>
      <c r="D500" s="151">
        <f>IF(A500&lt;=Rate_calculator!$B$22, Rate_calculator!$B$7*(1-K500), Rate_calculator!$B$7*K500*(Rate_calculator!$B$91-1))</f>
        <v>7166.2064365570723</v>
      </c>
      <c r="E500" s="151">
        <f>IF(A500&lt;=Rate_calculator!$B$22, Rate_calculator!$B$8*(1-L500), (Rate_calculator!$B$8*L500*(Rate_calculator!$B$92-1)))</f>
        <v>0</v>
      </c>
      <c r="F500" s="151">
        <f>B500+C500+D500+E500+Rate_calculator!$B$26</f>
        <v>7241.6122462308531</v>
      </c>
      <c r="G500" s="1">
        <f>Rate_calculator!$B$26</f>
        <v>50</v>
      </c>
      <c r="H500" s="159"/>
      <c r="I500" s="159">
        <f>EXP(-Rate_calculator!$B$17*A500)</f>
        <v>1.6619794649660714E-8</v>
      </c>
      <c r="J500" s="159">
        <f>EXP(-Rate_calculator!$B$18*A500)</f>
        <v>4.9655034617529212E-5</v>
      </c>
      <c r="K500" s="159">
        <f>EXP(-Rate_calculator!$B$19*A500)</f>
        <v>0.99215217964519009</v>
      </c>
      <c r="L500" s="159">
        <f>EXP(-Rate_calculator!$B$20*A500)</f>
        <v>2.4190192961002612E-3</v>
      </c>
      <c r="M500" s="159">
        <f t="shared" si="1"/>
        <v>4.9638414822879553E-5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">
      <c r="A501" s="160">
        <f>A500+(Rate_calculator!$B$22+Rate_calculator!$B$23)/Rate_calculator!$B$24</f>
        <v>21.868010000000119</v>
      </c>
      <c r="B501" s="151">
        <f>IF(A501&lt;=Rate_calculator!$B$22, Rate_calculator!$B$5*(1-I501), Rate_calculator!$B$5*I501*(Rate_calculator!$B$89-1))</f>
        <v>1.0010594817997549E-2</v>
      </c>
      <c r="C501" s="151">
        <f>IF(A501&lt;=Rate_calculator!$B$22, (Rate_calculator!$B$5+Rate_calculator!$B$6)*(1-J501)+Rate_calculator!$B$5*Rate_calculator!$B$18/Rate_calculator!$B$93*M501, (Rate_calculator!$B$5*Rate_calculator!$B$18*I501*(Rate_calculator!$B$89-1)/Rate_calculator!$B$93)+(Rate_calculator!$B$5*J501*(Rate_calculator!$B$90+Rate_calculator!$B$18/Rate_calculator!$B$93-Rate_calculator!$B$18*Rate_calculator!$B$90/Rate_calculator!$B$93-1))+(Rate_calculator!$B$6*J501*(Rate_calculator!$B$90-1)))</f>
        <v>24.893250845990789</v>
      </c>
      <c r="D501" s="151">
        <f>IF(A501&lt;=Rate_calculator!$B$22, Rate_calculator!$B$7*(1-K501), Rate_calculator!$B$7*K501*(Rate_calculator!$B$91-1))</f>
        <v>7166.0926049743803</v>
      </c>
      <c r="E501" s="151">
        <f>IF(A501&lt;=Rate_calculator!$B$22, Rate_calculator!$B$8*(1-L501), (Rate_calculator!$B$8*L501*(Rate_calculator!$B$92-1)))</f>
        <v>0</v>
      </c>
      <c r="F501" s="151">
        <f>B501+C501+D501+E501+Rate_calculator!$B$26</f>
        <v>7240.9958664151891</v>
      </c>
      <c r="G501" s="1">
        <f>Rate_calculator!$B$26</f>
        <v>50</v>
      </c>
      <c r="H501" s="159"/>
      <c r="I501" s="159">
        <f>EXP(-Rate_calculator!$B$17*A501)</f>
        <v>1.6030292178267695E-8</v>
      </c>
      <c r="J501" s="159">
        <f>EXP(-Rate_calculator!$B$18*A501)</f>
        <v>4.867274048774674E-5</v>
      </c>
      <c r="K501" s="159">
        <f>EXP(-Rate_calculator!$B$19*A501)</f>
        <v>0.99213641980713896</v>
      </c>
      <c r="L501" s="159">
        <f>EXP(-Rate_calculator!$B$20*A501)</f>
        <v>2.389815724572945E-3</v>
      </c>
      <c r="M501" s="159">
        <f t="shared" si="1"/>
        <v>4.8656710195568474E-5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">
      <c r="A502" s="160">
        <f>A501+(Rate_calculator!$B$22+Rate_calculator!$B$23)/Rate_calculator!$B$24</f>
        <v>21.912010000000119</v>
      </c>
      <c r="B502" s="151">
        <f>IF(A502&lt;=Rate_calculator!$B$22, Rate_calculator!$B$5*(1-I502), Rate_calculator!$B$5*I502*(Rate_calculator!$B$89-1))</f>
        <v>9.6555200105332955E-3</v>
      </c>
      <c r="C502" s="151">
        <f>IF(A502&lt;=Rate_calculator!$B$22, (Rate_calculator!$B$5+Rate_calculator!$B$6)*(1-J502)+Rate_calculator!$B$5*Rate_calculator!$B$18/Rate_calculator!$B$93*M502, (Rate_calculator!$B$5*Rate_calculator!$B$18*I502*(Rate_calculator!$B$89-1)/Rate_calculator!$B$93)+(Rate_calculator!$B$5*J502*(Rate_calculator!$B$90+Rate_calculator!$B$18/Rate_calculator!$B$93-Rate_calculator!$B$18*Rate_calculator!$B$90/Rate_calculator!$B$93-1))+(Rate_calculator!$B$6*J502*(Rate_calculator!$B$90-1)))</f>
        <v>24.400997904445131</v>
      </c>
      <c r="D502" s="151">
        <f>IF(A502&lt;=Rate_calculator!$B$22, Rate_calculator!$B$7*(1-K502), Rate_calculator!$B$7*K502*(Rate_calculator!$B$91-1))</f>
        <v>7165.9787751998447</v>
      </c>
      <c r="E502" s="151">
        <f>IF(A502&lt;=Rate_calculator!$B$22, Rate_calculator!$B$8*(1-L502), (Rate_calculator!$B$8*L502*(Rate_calculator!$B$92-1)))</f>
        <v>0</v>
      </c>
      <c r="F502" s="151">
        <f>B502+C502+D502+E502+Rate_calculator!$B$26</f>
        <v>7240.3894286243003</v>
      </c>
      <c r="G502" s="1">
        <f>Rate_calculator!$B$26</f>
        <v>50</v>
      </c>
      <c r="H502" s="159"/>
      <c r="I502" s="159">
        <f>EXP(-Rate_calculator!$B$17*A502)</f>
        <v>1.5461699301193011E-8</v>
      </c>
      <c r="J502" s="159">
        <f>EXP(-Rate_calculator!$B$18*A502)</f>
        <v>4.7709878461170749E-5</v>
      </c>
      <c r="K502" s="159">
        <f>EXP(-Rate_calculator!$B$19*A502)</f>
        <v>0.99212066021942491</v>
      </c>
      <c r="L502" s="159">
        <f>EXP(-Rate_calculator!$B$20*A502)</f>
        <v>2.3609647126929742E-3</v>
      </c>
      <c r="M502" s="159">
        <f t="shared" si="1"/>
        <v>4.7694416761869557E-5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">
      <c r="A503" s="160">
        <f>A502+(Rate_calculator!$B$22+Rate_calculator!$B$23)/Rate_calculator!$B$24</f>
        <v>21.95601000000012</v>
      </c>
      <c r="B503" s="151">
        <f>IF(A503&lt;=Rate_calculator!$B$22, Rate_calculator!$B$5*(1-I503), Rate_calculator!$B$5*I503*(Rate_calculator!$B$89-1))</f>
        <v>9.3130396713486992E-3</v>
      </c>
      <c r="C503" s="151">
        <f>IF(A503&lt;=Rate_calculator!$B$22, (Rate_calculator!$B$5+Rate_calculator!$B$6)*(1-J503)+Rate_calculator!$B$5*Rate_calculator!$B$18/Rate_calculator!$B$93*M503, (Rate_calculator!$B$5*Rate_calculator!$B$18*I503*(Rate_calculator!$B$89-1)/Rate_calculator!$B$93)+(Rate_calculator!$B$5*J503*(Rate_calculator!$B$90+Rate_calculator!$B$18/Rate_calculator!$B$93-Rate_calculator!$B$18*Rate_calculator!$B$90/Rate_calculator!$B$93-1))+(Rate_calculator!$B$6*J503*(Rate_calculator!$B$90-1)))</f>
        <v>23.918475992879362</v>
      </c>
      <c r="D503" s="151">
        <f>IF(A503&lt;=Rate_calculator!$B$22, Rate_calculator!$B$7*(1-K503), Rate_calculator!$B$7*K503*(Rate_calculator!$B$91-1))</f>
        <v>7165.8649472334364</v>
      </c>
      <c r="E503" s="151">
        <f>IF(A503&lt;=Rate_calculator!$B$22, Rate_calculator!$B$8*(1-L503), (Rate_calculator!$B$8*L503*(Rate_calculator!$B$92-1)))</f>
        <v>0</v>
      </c>
      <c r="F503" s="151">
        <f>B503+C503+D503+E503+Rate_calculator!$B$26</f>
        <v>7239.7927362659875</v>
      </c>
      <c r="G503" s="1">
        <f>Rate_calculator!$B$26</f>
        <v>50</v>
      </c>
      <c r="H503" s="159"/>
      <c r="I503" s="159">
        <f>EXP(-Rate_calculator!$B$17*A503)</f>
        <v>1.4913274357195578E-8</v>
      </c>
      <c r="J503" s="159">
        <f>EXP(-Rate_calculator!$B$18*A503)</f>
        <v>4.6766064124799416E-5</v>
      </c>
      <c r="K503" s="159">
        <f>EXP(-Rate_calculator!$B$19*A503)</f>
        <v>0.99210490088204395</v>
      </c>
      <c r="L503" s="159">
        <f>EXP(-Rate_calculator!$B$20*A503)</f>
        <v>2.3324620041896781E-3</v>
      </c>
      <c r="M503" s="159">
        <f t="shared" si="1"/>
        <v>4.6751150850442218E-5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">
      <c r="A504" s="160">
        <f>A503+(Rate_calculator!$B$22+Rate_calculator!$B$23)/Rate_calculator!$B$24</f>
        <v>22.00001000000012</v>
      </c>
      <c r="B504" s="151">
        <f>IF(A504&lt;=Rate_calculator!$B$22, Rate_calculator!$B$5*(1-I504), Rate_calculator!$B$5*I504*(Rate_calculator!$B$89-1))</f>
        <v>8.9827070759003324E-3</v>
      </c>
      <c r="C504" s="151">
        <f>IF(A504&lt;=Rate_calculator!$B$22, (Rate_calculator!$B$5+Rate_calculator!$B$6)*(1-J504)+Rate_calculator!$B$5*Rate_calculator!$B$18/Rate_calculator!$B$93*M504, (Rate_calculator!$B$5*Rate_calculator!$B$18*I504*(Rate_calculator!$B$89-1)/Rate_calculator!$B$93)+(Rate_calculator!$B$5*J504*(Rate_calculator!$B$90+Rate_calculator!$B$18/Rate_calculator!$B$93-Rate_calculator!$B$18*Rate_calculator!$B$90/Rate_calculator!$B$93-1))+(Rate_calculator!$B$6*J504*(Rate_calculator!$B$90-1)))</f>
        <v>23.445492853173299</v>
      </c>
      <c r="D504" s="151">
        <f>IF(A504&lt;=Rate_calculator!$B$22, Rate_calculator!$B$7*(1-K504), Rate_calculator!$B$7*K504*(Rate_calculator!$B$91-1))</f>
        <v>7165.7511210751309</v>
      </c>
      <c r="E504" s="151">
        <f>IF(A504&lt;=Rate_calculator!$B$22, Rate_calculator!$B$8*(1-L504), (Rate_calculator!$B$8*L504*(Rate_calculator!$B$92-1)))</f>
        <v>0</v>
      </c>
      <c r="F504" s="151">
        <f>B504+C504+D504+E504+Rate_calculator!$B$26</f>
        <v>7239.2055966353801</v>
      </c>
      <c r="G504" s="1">
        <f>Rate_calculator!$B$26</f>
        <v>50</v>
      </c>
      <c r="H504" s="159"/>
      <c r="I504" s="159">
        <f>EXP(-Rate_calculator!$B$17*A504)</f>
        <v>1.4384301991685128E-8</v>
      </c>
      <c r="J504" s="159">
        <f>EXP(-Rate_calculator!$B$18*A504)</f>
        <v>4.5840920670230152E-5</v>
      </c>
      <c r="K504" s="159">
        <f>EXP(-Rate_calculator!$B$19*A504)</f>
        <v>0.99208914179499219</v>
      </c>
      <c r="L504" s="159">
        <f>EXP(-Rate_calculator!$B$20*A504)</f>
        <v>2.3043033941761459E-3</v>
      </c>
      <c r="M504" s="159">
        <f t="shared" si="1"/>
        <v>4.5826536368238464E-5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Participant List</vt:lpstr>
      <vt:lpstr>Shift Schedule</vt:lpstr>
      <vt:lpstr>Run Log</vt:lpstr>
      <vt:lpstr>Rates</vt:lpstr>
      <vt:lpstr>Calcs</vt:lpstr>
      <vt:lpstr>Leakage</vt:lpstr>
      <vt:lpstr>Calibrations</vt:lpstr>
      <vt:lpstr>Efficiency</vt:lpstr>
      <vt:lpstr>Magnet tune</vt:lpstr>
      <vt:lpstr>Rate_calculator</vt:lpstr>
      <vt:lpstr>Calculations_DO_NOT_EDIT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Sydney.Plante</cp:lastModifiedBy>
  <dcterms:created xsi:type="dcterms:W3CDTF">2025-01-17T21:35:01Z</dcterms:created>
  <dcterms:modified xsi:type="dcterms:W3CDTF">2026-02-06T18:22:06Z</dcterms:modified>
</cp:coreProperties>
</file>