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iliano\OneDrive\Escritorio\Tareas U-ERRE\Métodos numéricos\"/>
    </mc:Choice>
  </mc:AlternateContent>
  <xr:revisionPtr revIDLastSave="0" documentId="8_{00CA4089-8F6C-4C0B-ACB8-F39DF7C027EE}" xr6:coauthVersionLast="47" xr6:coauthVersionMax="47" xr10:uidLastSave="{00000000-0000-0000-0000-000000000000}"/>
  <bookViews>
    <workbookView xWindow="-120" yWindow="-120" windowWidth="29040" windowHeight="15720" activeTab="8" xr2:uid="{690CF28F-B040-4739-B2BA-A6E8086FA0D6}"/>
  </bookViews>
  <sheets>
    <sheet name="Simple" sheetId="1" r:id="rId1"/>
    <sheet name="Compuesta" sheetId="2" r:id="rId2"/>
    <sheet name="1|3" sheetId="4" r:id="rId3"/>
    <sheet name="3|8" sheetId="5" r:id="rId4"/>
    <sheet name="1|3 y trapecio " sheetId="6" r:id="rId5"/>
    <sheet name="Romberg" sheetId="7" r:id="rId6"/>
    <sheet name="Euler" sheetId="8" r:id="rId7"/>
    <sheet name="Euler Mejorado" sheetId="9" r:id="rId8"/>
    <sheet name="Runge-kutta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0" l="1"/>
  <c r="I12" i="10" s="1"/>
  <c r="H11" i="10"/>
  <c r="I11" i="10"/>
  <c r="J11" i="10"/>
  <c r="K11" i="10"/>
  <c r="L11" i="10"/>
  <c r="M11" i="10"/>
  <c r="H10" i="10"/>
  <c r="I10" i="10" s="1"/>
  <c r="I9" i="10"/>
  <c r="J9" i="10" s="1"/>
  <c r="K9" i="10" s="1"/>
  <c r="L9" i="10" s="1"/>
  <c r="M8" i="10"/>
  <c r="L8" i="10"/>
  <c r="K8" i="10"/>
  <c r="J8" i="10"/>
  <c r="I8" i="10"/>
  <c r="H8" i="10"/>
  <c r="C12" i="10"/>
  <c r="G10" i="10"/>
  <c r="G11" i="10"/>
  <c r="G12" i="10" s="1"/>
  <c r="G13" i="10" s="1"/>
  <c r="G14" i="10" s="1"/>
  <c r="G15" i="10" s="1"/>
  <c r="G16" i="10" s="1"/>
  <c r="G17" i="10" s="1"/>
  <c r="G18" i="10" s="1"/>
  <c r="G9" i="10"/>
  <c r="F22" i="8"/>
  <c r="F19" i="8"/>
  <c r="F15" i="8"/>
  <c r="G20" i="8"/>
  <c r="G15" i="8"/>
  <c r="I16" i="9"/>
  <c r="E17" i="9"/>
  <c r="F17" i="9" s="1"/>
  <c r="G17" i="9" s="1"/>
  <c r="E16" i="9"/>
  <c r="F16" i="9"/>
  <c r="G16" i="9"/>
  <c r="I15" i="9"/>
  <c r="F15" i="9"/>
  <c r="G15" i="9"/>
  <c r="E15" i="9"/>
  <c r="I14" i="9"/>
  <c r="H14" i="9"/>
  <c r="G14" i="9"/>
  <c r="F14" i="9"/>
  <c r="E14" i="9"/>
  <c r="D14" i="9"/>
  <c r="E10" i="9"/>
  <c r="E19" i="8"/>
  <c r="G19" i="8" s="1"/>
  <c r="E20" i="8" s="1"/>
  <c r="E18" i="8"/>
  <c r="F18" i="8" s="1"/>
  <c r="G18" i="8" s="1"/>
  <c r="E17" i="8"/>
  <c r="F17" i="8" s="1"/>
  <c r="G17" i="8" s="1"/>
  <c r="F16" i="8"/>
  <c r="G16" i="8"/>
  <c r="E16" i="8"/>
  <c r="E15" i="8"/>
  <c r="G14" i="8"/>
  <c r="F14" i="8"/>
  <c r="E14" i="8"/>
  <c r="D14" i="8"/>
  <c r="E10" i="8"/>
  <c r="D29" i="7"/>
  <c r="E22" i="7"/>
  <c r="D23" i="7"/>
  <c r="D22" i="7"/>
  <c r="C24" i="7"/>
  <c r="C23" i="7"/>
  <c r="S18" i="7"/>
  <c r="S12" i="7"/>
  <c r="S13" i="7"/>
  <c r="S14" i="7"/>
  <c r="S15" i="7"/>
  <c r="R14" i="7"/>
  <c r="R15" i="7" s="1"/>
  <c r="R12" i="7"/>
  <c r="R13" i="7" s="1"/>
  <c r="Q10" i="7"/>
  <c r="R7" i="7"/>
  <c r="M14" i="7"/>
  <c r="M10" i="7"/>
  <c r="M11" i="7"/>
  <c r="L10" i="7"/>
  <c r="L11" i="7" s="1"/>
  <c r="L9" i="7"/>
  <c r="M9" i="7" s="1"/>
  <c r="M8" i="7"/>
  <c r="L8" i="7"/>
  <c r="M7" i="7"/>
  <c r="L7" i="7"/>
  <c r="K10" i="7"/>
  <c r="F7" i="7"/>
  <c r="G7" i="7"/>
  <c r="E10" i="7"/>
  <c r="G18" i="1"/>
  <c r="H19" i="6"/>
  <c r="I11" i="6"/>
  <c r="J11" i="6" s="1"/>
  <c r="I12" i="6"/>
  <c r="J12" i="6" s="1"/>
  <c r="I13" i="6"/>
  <c r="J13" i="6"/>
  <c r="I14" i="6"/>
  <c r="J14" i="6" s="1"/>
  <c r="C13" i="6"/>
  <c r="I6" i="6"/>
  <c r="I7" i="6" s="1"/>
  <c r="H19" i="5"/>
  <c r="J6" i="5"/>
  <c r="C13" i="5"/>
  <c r="I7" i="5"/>
  <c r="I6" i="5"/>
  <c r="H19" i="4"/>
  <c r="J7" i="4"/>
  <c r="C13" i="4"/>
  <c r="I7" i="4" s="1"/>
  <c r="J6" i="4"/>
  <c r="I6" i="4"/>
  <c r="H19" i="2"/>
  <c r="J7" i="2"/>
  <c r="J8" i="2"/>
  <c r="J9" i="2"/>
  <c r="J10" i="2"/>
  <c r="J11" i="2"/>
  <c r="J12" i="2"/>
  <c r="J13" i="2"/>
  <c r="J14" i="2"/>
  <c r="J6" i="2"/>
  <c r="I14" i="2"/>
  <c r="I9" i="2"/>
  <c r="I10" i="2"/>
  <c r="I11" i="2"/>
  <c r="I12" i="2" s="1"/>
  <c r="I13" i="2" s="1"/>
  <c r="I8" i="2"/>
  <c r="I7" i="2"/>
  <c r="I6" i="2"/>
  <c r="C13" i="2"/>
  <c r="G13" i="1"/>
  <c r="G12" i="1"/>
  <c r="J12" i="10" l="1"/>
  <c r="K12" i="10" s="1"/>
  <c r="L12" i="10" s="1"/>
  <c r="J10" i="10"/>
  <c r="K10" i="10" s="1"/>
  <c r="L10" i="10" s="1"/>
  <c r="M9" i="10"/>
  <c r="H9" i="10"/>
  <c r="I17" i="9"/>
  <c r="E18" i="9" s="1"/>
  <c r="F20" i="8"/>
  <c r="E21" i="8" s="1"/>
  <c r="F8" i="7"/>
  <c r="R8" i="7"/>
  <c r="S8" i="7" s="1"/>
  <c r="R9" i="7"/>
  <c r="S7" i="7"/>
  <c r="J7" i="6"/>
  <c r="I8" i="6"/>
  <c r="J6" i="6"/>
  <c r="J7" i="5"/>
  <c r="I8" i="5"/>
  <c r="I8" i="4"/>
  <c r="I9" i="4" s="1"/>
  <c r="J9" i="4" s="1"/>
  <c r="M12" i="10" l="1"/>
  <c r="H13" i="10" s="1"/>
  <c r="M10" i="10"/>
  <c r="F18" i="9"/>
  <c r="G18" i="9"/>
  <c r="I18" i="9" s="1"/>
  <c r="E19" i="9" s="1"/>
  <c r="F21" i="8"/>
  <c r="G21" i="8" s="1"/>
  <c r="E22" i="8" s="1"/>
  <c r="G8" i="7"/>
  <c r="F9" i="7"/>
  <c r="G9" i="7" s="1"/>
  <c r="R10" i="7"/>
  <c r="S9" i="7"/>
  <c r="I9" i="6"/>
  <c r="J8" i="6"/>
  <c r="I9" i="5"/>
  <c r="J8" i="5"/>
  <c r="J8" i="4"/>
  <c r="I10" i="4"/>
  <c r="J10" i="4"/>
  <c r="I13" i="10" l="1"/>
  <c r="J13" i="10" s="1"/>
  <c r="K13" i="10" s="1"/>
  <c r="L13" i="10" s="1"/>
  <c r="F19" i="9"/>
  <c r="G19" i="9" s="1"/>
  <c r="I19" i="9" s="1"/>
  <c r="E20" i="9" s="1"/>
  <c r="G22" i="8"/>
  <c r="E23" i="8" s="1"/>
  <c r="G12" i="7"/>
  <c r="C22" i="7" s="1"/>
  <c r="R11" i="7"/>
  <c r="S11" i="7" s="1"/>
  <c r="S10" i="7"/>
  <c r="I10" i="6"/>
  <c r="J10" i="6" s="1"/>
  <c r="J9" i="6"/>
  <c r="J9" i="5"/>
  <c r="M13" i="10" l="1"/>
  <c r="H14" i="10" s="1"/>
  <c r="F20" i="9"/>
  <c r="G20" i="9" s="1"/>
  <c r="I20" i="9" s="1"/>
  <c r="E21" i="9" s="1"/>
  <c r="F23" i="8"/>
  <c r="G23" i="8"/>
  <c r="E24" i="8" s="1"/>
  <c r="I14" i="10" l="1"/>
  <c r="J14" i="10"/>
  <c r="K14" i="10"/>
  <c r="L14" i="10" s="1"/>
  <c r="F21" i="9"/>
  <c r="G21" i="9"/>
  <c r="I21" i="9"/>
  <c r="E22" i="9" s="1"/>
  <c r="F24" i="8"/>
  <c r="G24" i="8" s="1"/>
  <c r="M14" i="10" l="1"/>
  <c r="H15" i="10" s="1"/>
  <c r="F22" i="9"/>
  <c r="G22" i="9" s="1"/>
  <c r="I22" i="9" s="1"/>
  <c r="E23" i="9" s="1"/>
  <c r="I15" i="10" l="1"/>
  <c r="J15" i="10"/>
  <c r="K15" i="10"/>
  <c r="L15" i="10" s="1"/>
  <c r="F23" i="9"/>
  <c r="G23" i="9"/>
  <c r="I23" i="9" s="1"/>
  <c r="E24" i="9" s="1"/>
  <c r="M15" i="10" l="1"/>
  <c r="H16" i="10" s="1"/>
  <c r="F24" i="9"/>
  <c r="G24" i="9"/>
  <c r="I24" i="9" s="1"/>
  <c r="I16" i="10" l="1"/>
  <c r="J16" i="10"/>
  <c r="K16" i="10"/>
  <c r="L16" i="10" s="1"/>
  <c r="M16" i="10" l="1"/>
  <c r="H17" i="10" s="1"/>
  <c r="I17" i="10" l="1"/>
  <c r="J17" i="10" s="1"/>
  <c r="K17" i="10" s="1"/>
  <c r="L17" i="10" s="1"/>
  <c r="M17" i="10" l="1"/>
  <c r="H18" i="10" s="1"/>
  <c r="I18" i="10" l="1"/>
  <c r="J18" i="10" l="1"/>
  <c r="K18" i="10" s="1"/>
  <c r="L18" i="10" s="1"/>
  <c r="M18" i="10" l="1"/>
</calcChain>
</file>

<file path=xl/sharedStrings.xml><?xml version="1.0" encoding="utf-8"?>
<sst xmlns="http://schemas.openxmlformats.org/spreadsheetml/2006/main" count="165" uniqueCount="57">
  <si>
    <t>Nombre: Diego Emiliano Guajardo Pérez      Matrícula 746174</t>
  </si>
  <si>
    <t>Cálcula la integral definida</t>
  </si>
  <si>
    <t>f(a)=</t>
  </si>
  <si>
    <t>f(b)=</t>
  </si>
  <si>
    <t xml:space="preserve">f(x)= </t>
  </si>
  <si>
    <t>a=</t>
  </si>
  <si>
    <t>b=</t>
  </si>
  <si>
    <t>n=</t>
  </si>
  <si>
    <t>Método del Trapecio SIMPLE</t>
  </si>
  <si>
    <t>h=</t>
  </si>
  <si>
    <t>Método del Trapecio COMPUESTO</t>
  </si>
  <si>
    <t>x</t>
  </si>
  <si>
    <t>f(x)</t>
  </si>
  <si>
    <t>x1=</t>
  </si>
  <si>
    <t>x2=</t>
  </si>
  <si>
    <t>x3=</t>
  </si>
  <si>
    <t>x4=</t>
  </si>
  <si>
    <t>x5=</t>
  </si>
  <si>
    <t>x6=</t>
  </si>
  <si>
    <t>x7=</t>
  </si>
  <si>
    <t>x8=</t>
  </si>
  <si>
    <t>x0=</t>
  </si>
  <si>
    <t>Sustitución de la fórmula</t>
  </si>
  <si>
    <t>Método de Simpson 1/3</t>
  </si>
  <si>
    <t>Método de Simpson 3/8</t>
  </si>
  <si>
    <t>Método de Simpson 1/3 con n=8</t>
  </si>
  <si>
    <t>El método de simpson 1/3 a mi parecer es totalmente semejante al del trapecio, aunque un poco mas sencillo</t>
  </si>
  <si>
    <t>y preciso, el valor correcto según una app que resolvió la integral es de 0.33797, que se acerca mucho al valor</t>
  </si>
  <si>
    <t>con un n=8.</t>
  </si>
  <si>
    <t>Método de Romberg</t>
  </si>
  <si>
    <t>ko</t>
  </si>
  <si>
    <t>k1</t>
  </si>
  <si>
    <t>k2</t>
  </si>
  <si>
    <t>n=2</t>
  </si>
  <si>
    <t>n=4</t>
  </si>
  <si>
    <t>n=8</t>
  </si>
  <si>
    <t>ciclo 1</t>
  </si>
  <si>
    <t>xn</t>
  </si>
  <si>
    <t>f(xn)</t>
  </si>
  <si>
    <t>=</t>
  </si>
  <si>
    <t>Método de EULER</t>
  </si>
  <si>
    <t>y0=</t>
  </si>
  <si>
    <t>xn=</t>
  </si>
  <si>
    <t>n</t>
  </si>
  <si>
    <t>yn</t>
  </si>
  <si>
    <t>f(xn,yn)</t>
  </si>
  <si>
    <t>yn+1</t>
  </si>
  <si>
    <t>(0,1)</t>
  </si>
  <si>
    <t>Método de EULER mejorado</t>
  </si>
  <si>
    <t>(yn+1)*</t>
  </si>
  <si>
    <t>xn+1</t>
  </si>
  <si>
    <t>y= -2xy^2</t>
  </si>
  <si>
    <t>Método de Runge-Kutte</t>
  </si>
  <si>
    <t>k3</t>
  </si>
  <si>
    <t>k4</t>
  </si>
  <si>
    <t>El método de Runge-kutte es mucho más preciso que el método de Euler, y a mi parecer un poco menos confuso</t>
  </si>
  <si>
    <t>me ha parecido un método interesante debido a sus iteraciones, y su fórmula y algortimos mas sencillo de entender.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</si>
</sst>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00"/>
    <numFmt numFmtId="166" formatCode="0.000000000"/>
  </numFmts>
  <fonts count="8" x14ac:knownFonts="1">
    <font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right"/>
    </xf>
    <xf numFmtId="0" fontId="4" fillId="0" borderId="0" xfId="0" applyFont="1"/>
    <xf numFmtId="0" fontId="0" fillId="3" borderId="2" xfId="0" applyFill="1" applyBorder="1"/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4" borderId="5" xfId="0" applyFill="1" applyBorder="1" applyAlignment="1">
      <alignment horizontal="right"/>
    </xf>
    <xf numFmtId="2" fontId="0" fillId="4" borderId="0" xfId="0" applyNumberFormat="1" applyFill="1" applyAlignment="1">
      <alignment horizontal="center"/>
    </xf>
    <xf numFmtId="0" fontId="0" fillId="4" borderId="6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7" xfId="0" applyBorder="1" applyAlignment="1">
      <alignment horizontal="right"/>
    </xf>
    <xf numFmtId="2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10" xfId="0" applyFill="1" applyBorder="1" applyAlignment="1">
      <alignment horizontal="right"/>
    </xf>
    <xf numFmtId="0" fontId="0" fillId="0" borderId="11" xfId="0" applyBorder="1" applyAlignment="1">
      <alignment horizontal="left"/>
    </xf>
    <xf numFmtId="0" fontId="0" fillId="4" borderId="12" xfId="0" applyFill="1" applyBorder="1" applyAlignment="1">
      <alignment horizontal="right"/>
    </xf>
    <xf numFmtId="0" fontId="0" fillId="0" borderId="13" xfId="0" applyBorder="1" applyAlignment="1">
      <alignment horizontal="left"/>
    </xf>
    <xf numFmtId="0" fontId="0" fillId="4" borderId="14" xfId="0" applyFill="1" applyBorder="1" applyAlignment="1">
      <alignment horizontal="right"/>
    </xf>
    <xf numFmtId="2" fontId="0" fillId="0" borderId="15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left"/>
    </xf>
    <xf numFmtId="0" fontId="0" fillId="0" borderId="6" xfId="0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5" fillId="5" borderId="0" xfId="0" applyFont="1" applyFill="1"/>
    <xf numFmtId="0" fontId="0" fillId="4" borderId="5" xfId="0" applyFill="1" applyBorder="1"/>
    <xf numFmtId="0" fontId="0" fillId="4" borderId="6" xfId="0" applyFill="1" applyBorder="1"/>
    <xf numFmtId="0" fontId="5" fillId="0" borderId="2" xfId="0" applyFont="1" applyBorder="1"/>
    <xf numFmtId="0" fontId="5" fillId="0" borderId="0" xfId="0" applyFont="1"/>
    <xf numFmtId="0" fontId="6" fillId="3" borderId="2" xfId="0" applyFont="1" applyFill="1" applyBorder="1"/>
    <xf numFmtId="0" fontId="6" fillId="3" borderId="4" xfId="0" applyFont="1" applyFill="1" applyBorder="1"/>
    <xf numFmtId="0" fontId="6" fillId="3" borderId="3" xfId="0" applyFont="1" applyFill="1" applyBorder="1"/>
    <xf numFmtId="0" fontId="5" fillId="0" borderId="6" xfId="0" applyFont="1" applyBorder="1"/>
    <xf numFmtId="0" fontId="4" fillId="0" borderId="0" xfId="0" applyFont="1" applyAlignment="1">
      <alignment horizontal="right"/>
    </xf>
    <xf numFmtId="0" fontId="7" fillId="5" borderId="6" xfId="0" applyFont="1" applyFill="1" applyBorder="1"/>
    <xf numFmtId="0" fontId="6" fillId="6" borderId="0" xfId="0" applyFont="1" applyFill="1"/>
    <xf numFmtId="0" fontId="0" fillId="4" borderId="0" xfId="0" applyFill="1"/>
    <xf numFmtId="165" fontId="0" fillId="0" borderId="0" xfId="0" applyNumberFormat="1"/>
    <xf numFmtId="165" fontId="0" fillId="4" borderId="0" xfId="0" applyNumberFormat="1" applyFill="1"/>
    <xf numFmtId="1" fontId="0" fillId="0" borderId="0" xfId="0" applyNumberFormat="1"/>
    <xf numFmtId="165" fontId="2" fillId="5" borderId="0" xfId="0" applyNumberFormat="1" applyFont="1" applyFill="1"/>
    <xf numFmtId="0" fontId="2" fillId="5" borderId="0" xfId="0" applyFont="1" applyFill="1"/>
    <xf numFmtId="0" fontId="3" fillId="0" borderId="0" xfId="0" applyFont="1" applyAlignment="1">
      <alignment horizontal="left"/>
    </xf>
    <xf numFmtId="166" fontId="0" fillId="0" borderId="0" xfId="0" applyNumberFormat="1" applyFont="1"/>
    <xf numFmtId="0" fontId="0" fillId="3" borderId="0" xfId="0" applyFill="1"/>
    <xf numFmtId="166" fontId="0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600075</xdr:colOff>
      <xdr:row>4</xdr:row>
      <xdr:rowOff>9525</xdr:rowOff>
    </xdr:from>
    <xdr:to>
      <xdr:col>6</xdr:col>
      <xdr:colOff>190500</xdr:colOff>
      <xdr:row>9</xdr:row>
      <xdr:rowOff>41453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BD0AA2F-D0DE-998D-3C5C-F3CE6A1924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8075" y="771525"/>
          <a:ext cx="1114425" cy="1098728"/>
        </a:xfrm>
        <a:prstGeom prst="rect">
          <a:avLst/>
        </a:prstGeom>
      </xdr:spPr>
    </xdr:pic>
    <xdr:clientData/>
  </xdr:twoCellAnchor>
  <xdr:twoCellAnchor editAs="oneCell">
    <xdr:from>
      <xdr:col>3</xdr:col>
      <xdr:colOff>752476</xdr:colOff>
      <xdr:row>14</xdr:row>
      <xdr:rowOff>180975</xdr:rowOff>
    </xdr:from>
    <xdr:to>
      <xdr:col>5</xdr:col>
      <xdr:colOff>743516</xdr:colOff>
      <xdr:row>20</xdr:row>
      <xdr:rowOff>28575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E3C47C2-8F39-0200-8E45-77EA6121A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38476" y="2962275"/>
          <a:ext cx="1515040" cy="1038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723900</xdr:colOff>
      <xdr:row>4</xdr:row>
      <xdr:rowOff>47625</xdr:rowOff>
    </xdr:from>
    <xdr:to>
      <xdr:col>6</xdr:col>
      <xdr:colOff>314325</xdr:colOff>
      <xdr:row>9</xdr:row>
      <xdr:rowOff>70028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4DD6343-4CE9-4ACD-AEF9-3DFA3F04AE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1900" y="952500"/>
          <a:ext cx="1114425" cy="1098728"/>
        </a:xfrm>
        <a:prstGeom prst="rect">
          <a:avLst/>
        </a:prstGeom>
      </xdr:spPr>
    </xdr:pic>
    <xdr:clientData/>
  </xdr:twoCellAnchor>
  <xdr:twoCellAnchor editAs="oneCell">
    <xdr:from>
      <xdr:col>4</xdr:col>
      <xdr:colOff>752475</xdr:colOff>
      <xdr:row>15</xdr:row>
      <xdr:rowOff>161925</xdr:rowOff>
    </xdr:from>
    <xdr:to>
      <xdr:col>6</xdr:col>
      <xdr:colOff>743515</xdr:colOff>
      <xdr:row>21</xdr:row>
      <xdr:rowOff>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1F29E25-9E34-4247-93A8-309FD64E34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00475" y="3276600"/>
          <a:ext cx="1515040" cy="1038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723900</xdr:colOff>
      <xdr:row>4</xdr:row>
      <xdr:rowOff>47625</xdr:rowOff>
    </xdr:from>
    <xdr:to>
      <xdr:col>6</xdr:col>
      <xdr:colOff>314325</xdr:colOff>
      <xdr:row>10</xdr:row>
      <xdr:rowOff>3353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07A9D9-DE7D-4E56-BF48-0F25A129A7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1900" y="952500"/>
          <a:ext cx="1114425" cy="1098728"/>
        </a:xfrm>
        <a:prstGeom prst="rect">
          <a:avLst/>
        </a:prstGeom>
      </xdr:spPr>
    </xdr:pic>
    <xdr:clientData/>
  </xdr:twoCellAnchor>
  <xdr:twoCellAnchor editAs="oneCell">
    <xdr:from>
      <xdr:col>4</xdr:col>
      <xdr:colOff>752475</xdr:colOff>
      <xdr:row>15</xdr:row>
      <xdr:rowOff>161925</xdr:rowOff>
    </xdr:from>
    <xdr:to>
      <xdr:col>6</xdr:col>
      <xdr:colOff>743515</xdr:colOff>
      <xdr:row>21</xdr:row>
      <xdr:rowOff>57150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ECE8AE7-1A80-4F24-BD23-65C2E2AB4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00475" y="3295650"/>
          <a:ext cx="1515040" cy="1038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723900</xdr:colOff>
      <xdr:row>4</xdr:row>
      <xdr:rowOff>47625</xdr:rowOff>
    </xdr:from>
    <xdr:to>
      <xdr:col>6</xdr:col>
      <xdr:colOff>314325</xdr:colOff>
      <xdr:row>10</xdr:row>
      <xdr:rowOff>127178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16326FC-72D3-4719-BB58-3CF164152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1900" y="952500"/>
          <a:ext cx="1114425" cy="1222553"/>
        </a:xfrm>
        <a:prstGeom prst="rect">
          <a:avLst/>
        </a:prstGeom>
      </xdr:spPr>
    </xdr:pic>
    <xdr:clientData/>
  </xdr:twoCellAnchor>
  <xdr:twoCellAnchor editAs="oneCell">
    <xdr:from>
      <xdr:col>4</xdr:col>
      <xdr:colOff>733425</xdr:colOff>
      <xdr:row>15</xdr:row>
      <xdr:rowOff>161925</xdr:rowOff>
    </xdr:from>
    <xdr:to>
      <xdr:col>6</xdr:col>
      <xdr:colOff>724465</xdr:colOff>
      <xdr:row>21</xdr:row>
      <xdr:rowOff>104775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31D7BFB-F2C3-4F87-A9FC-05986FAE4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81425" y="3295650"/>
          <a:ext cx="1515040" cy="11334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723900</xdr:colOff>
      <xdr:row>4</xdr:row>
      <xdr:rowOff>47625</xdr:rowOff>
    </xdr:from>
    <xdr:to>
      <xdr:col>6</xdr:col>
      <xdr:colOff>314325</xdr:colOff>
      <xdr:row>10</xdr:row>
      <xdr:rowOff>127178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9088CF5-012F-4AF1-83A0-892B7FC59E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1900" y="952500"/>
          <a:ext cx="1114425" cy="1222553"/>
        </a:xfrm>
        <a:prstGeom prst="rect">
          <a:avLst/>
        </a:prstGeom>
      </xdr:spPr>
    </xdr:pic>
    <xdr:clientData/>
  </xdr:twoCellAnchor>
  <xdr:twoCellAnchor editAs="oneCell">
    <xdr:from>
      <xdr:col>4</xdr:col>
      <xdr:colOff>752475</xdr:colOff>
      <xdr:row>15</xdr:row>
      <xdr:rowOff>161925</xdr:rowOff>
    </xdr:from>
    <xdr:to>
      <xdr:col>6</xdr:col>
      <xdr:colOff>743515</xdr:colOff>
      <xdr:row>21</xdr:row>
      <xdr:rowOff>104775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0A00B8A-58B0-4D9B-ADCA-EE578B513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00475" y="3295650"/>
          <a:ext cx="1515040" cy="1085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4</xdr:row>
      <xdr:rowOff>57150</xdr:rowOff>
    </xdr:from>
    <xdr:to>
      <xdr:col>2</xdr:col>
      <xdr:colOff>361950</xdr:colOff>
      <xdr:row>11</xdr:row>
      <xdr:rowOff>70028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9C1BFEB-B25F-4122-B2C0-8DAEC62CDA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962025"/>
          <a:ext cx="1114425" cy="1346378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9</xdr:row>
      <xdr:rowOff>171450</xdr:rowOff>
    </xdr:from>
    <xdr:to>
      <xdr:col>5</xdr:col>
      <xdr:colOff>586701</xdr:colOff>
      <xdr:row>13</xdr:row>
      <xdr:rowOff>95250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42FC146-00C3-40E8-AD4E-7F63BEC34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29050" y="2028825"/>
          <a:ext cx="567651" cy="685800"/>
        </a:xfrm>
        <a:prstGeom prst="rect">
          <a:avLst/>
        </a:prstGeom>
      </xdr:spPr>
    </xdr:pic>
    <xdr:clientData/>
  </xdr:twoCellAnchor>
  <xdr:oneCellAnchor>
    <xdr:from>
      <xdr:col>11</xdr:col>
      <xdr:colOff>19050</xdr:colOff>
      <xdr:row>11</xdr:row>
      <xdr:rowOff>123825</xdr:rowOff>
    </xdr:from>
    <xdr:ext cx="567651" cy="685800"/>
    <xdr:pic>
      <xdr:nvPicPr>
        <xdr:cNvPr id="4" name="Imagen 3">
          <a:extLst>
            <a:ext uri="{FF2B5EF4-FFF2-40B4-BE49-F238E27FC236}">
              <a16:creationId xmlns:a16="http://schemas.microsoft.com/office/drawing/2014/main" id="{49A97B19-EE1B-4473-BE44-B7A5D8A62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01050" y="2362200"/>
          <a:ext cx="567651" cy="685800"/>
        </a:xfrm>
        <a:prstGeom prst="rect">
          <a:avLst/>
        </a:prstGeom>
      </xdr:spPr>
    </xdr:pic>
    <xdr:clientData/>
  </xdr:oneCellAnchor>
  <xdr:oneCellAnchor>
    <xdr:from>
      <xdr:col>17</xdr:col>
      <xdr:colOff>19050</xdr:colOff>
      <xdr:row>16</xdr:row>
      <xdr:rowOff>19050</xdr:rowOff>
    </xdr:from>
    <xdr:ext cx="567651" cy="685800"/>
    <xdr:pic>
      <xdr:nvPicPr>
        <xdr:cNvPr id="5" name="Imagen 4">
          <a:extLst>
            <a:ext uri="{FF2B5EF4-FFF2-40B4-BE49-F238E27FC236}">
              <a16:creationId xmlns:a16="http://schemas.microsoft.com/office/drawing/2014/main" id="{755C660F-067B-4A19-9370-B933C10CC6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73050" y="3209925"/>
          <a:ext cx="567651" cy="685800"/>
        </a:xfrm>
        <a:prstGeom prst="rect">
          <a:avLst/>
        </a:prstGeom>
      </xdr:spPr>
    </xdr:pic>
    <xdr:clientData/>
  </xdr:oneCellAnchor>
  <xdr:twoCellAnchor editAs="oneCell">
    <xdr:from>
      <xdr:col>1</xdr:col>
      <xdr:colOff>371475</xdr:colOff>
      <xdr:row>26</xdr:row>
      <xdr:rowOff>9525</xdr:rowOff>
    </xdr:from>
    <xdr:to>
      <xdr:col>2</xdr:col>
      <xdr:colOff>500372</xdr:colOff>
      <xdr:row>30</xdr:row>
      <xdr:rowOff>180975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3A18614-0B59-4B3E-B894-1C8ADC73C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3475" y="5105400"/>
          <a:ext cx="890897" cy="1076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F5F85-6BC4-4BF9-BA84-3C47ABAA96FC}">
  <dimension ref="A1:G18"/>
  <sheetViews>
    <sheetView workbookViewId="0">
      <selection activeCell="G19" sqref="G19"/>
    </sheetView>
  </sheetViews>
  <sheetFormatPr baseColWidth="10" defaultRowHeight="15" x14ac:dyDescent="0.25"/>
  <cols>
    <col min="7" max="7" width="14.42578125" customWidth="1"/>
  </cols>
  <sheetData>
    <row r="1" spans="1:7" x14ac:dyDescent="0.25">
      <c r="A1" t="s">
        <v>0</v>
      </c>
    </row>
    <row r="3" spans="1:7" ht="26.25" x14ac:dyDescent="0.4">
      <c r="B3" s="8" t="s">
        <v>8</v>
      </c>
    </row>
    <row r="7" spans="1:7" ht="24" x14ac:dyDescent="0.4">
      <c r="B7" s="2" t="s">
        <v>1</v>
      </c>
      <c r="E7" s="1" t="s">
        <v>4</v>
      </c>
    </row>
    <row r="10" spans="1:7" x14ac:dyDescent="0.25">
      <c r="B10" s="7" t="s">
        <v>5</v>
      </c>
      <c r="C10" s="6">
        <v>1</v>
      </c>
    </row>
    <row r="11" spans="1:7" x14ac:dyDescent="0.25">
      <c r="B11" s="7" t="s">
        <v>6</v>
      </c>
      <c r="C11" s="6">
        <v>3</v>
      </c>
    </row>
    <row r="12" spans="1:7" x14ac:dyDescent="0.25">
      <c r="B12" s="7" t="s">
        <v>7</v>
      </c>
      <c r="C12" s="6">
        <v>1</v>
      </c>
      <c r="F12" s="5" t="s">
        <v>2</v>
      </c>
      <c r="G12" s="4">
        <f>C10/((1^4)+1)</f>
        <v>0.5</v>
      </c>
    </row>
    <row r="13" spans="1:7" x14ac:dyDescent="0.25">
      <c r="F13" s="5" t="s">
        <v>3</v>
      </c>
      <c r="G13" s="4">
        <f>3/((3^4)+1)</f>
        <v>3.6585365853658534E-2</v>
      </c>
    </row>
    <row r="18" spans="7:7" ht="18.75" x14ac:dyDescent="0.3">
      <c r="G18" s="3">
        <f>(C11-C10)*((G12+G13)/2)</f>
        <v>0.53658536585365857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9FA1B-AB23-4239-916D-BCC8B085D0EF}">
  <dimension ref="A1:J19"/>
  <sheetViews>
    <sheetView workbookViewId="0">
      <selection activeCell="D30" sqref="D30"/>
    </sheetView>
  </sheetViews>
  <sheetFormatPr baseColWidth="10" defaultRowHeight="15" x14ac:dyDescent="0.25"/>
  <sheetData>
    <row r="1" spans="1:10" x14ac:dyDescent="0.25">
      <c r="A1" t="s">
        <v>0</v>
      </c>
    </row>
    <row r="3" spans="1:10" ht="26.25" x14ac:dyDescent="0.4">
      <c r="B3" s="8" t="s">
        <v>10</v>
      </c>
    </row>
    <row r="5" spans="1:10" x14ac:dyDescent="0.25">
      <c r="H5" s="9"/>
      <c r="I5" s="10" t="s">
        <v>11</v>
      </c>
      <c r="J5" s="11" t="s">
        <v>12</v>
      </c>
    </row>
    <row r="6" spans="1:10" x14ac:dyDescent="0.25">
      <c r="H6" s="12" t="s">
        <v>21</v>
      </c>
      <c r="I6" s="13">
        <f>C10</f>
        <v>1</v>
      </c>
      <c r="J6" s="14">
        <f>I6/((I6^4)+1)</f>
        <v>0.5</v>
      </c>
    </row>
    <row r="7" spans="1:10" ht="24" x14ac:dyDescent="0.4">
      <c r="B7" s="2" t="s">
        <v>1</v>
      </c>
      <c r="E7" s="1" t="s">
        <v>4</v>
      </c>
      <c r="H7" s="15" t="s">
        <v>13</v>
      </c>
      <c r="I7" s="16">
        <f>I6+C$13</f>
        <v>1.25</v>
      </c>
      <c r="J7" s="17">
        <f t="shared" ref="J7:J14" si="0">I7/((I7^4)+1)</f>
        <v>0.36322360953461974</v>
      </c>
    </row>
    <row r="8" spans="1:10" x14ac:dyDescent="0.25">
      <c r="H8" s="12" t="s">
        <v>14</v>
      </c>
      <c r="I8" s="18">
        <f>I7+C$13</f>
        <v>1.5</v>
      </c>
      <c r="J8" s="14">
        <f t="shared" si="0"/>
        <v>0.24742268041237114</v>
      </c>
    </row>
    <row r="9" spans="1:10" ht="15.75" thickBot="1" x14ac:dyDescent="0.3">
      <c r="H9" s="15" t="s">
        <v>15</v>
      </c>
      <c r="I9" s="16">
        <f t="shared" ref="I9:I14" si="1">I8+C$13</f>
        <v>1.75</v>
      </c>
      <c r="J9" s="17">
        <f t="shared" si="0"/>
        <v>0.16861121565675574</v>
      </c>
    </row>
    <row r="10" spans="1:10" x14ac:dyDescent="0.25">
      <c r="B10" s="22" t="s">
        <v>5</v>
      </c>
      <c r="C10" s="23">
        <v>1</v>
      </c>
      <c r="H10" s="12" t="s">
        <v>16</v>
      </c>
      <c r="I10" s="18">
        <f t="shared" si="1"/>
        <v>2</v>
      </c>
      <c r="J10" s="14">
        <f t="shared" si="0"/>
        <v>0.11764705882352941</v>
      </c>
    </row>
    <row r="11" spans="1:10" x14ac:dyDescent="0.25">
      <c r="B11" s="24" t="s">
        <v>6</v>
      </c>
      <c r="C11" s="25">
        <v>3</v>
      </c>
      <c r="H11" s="15" t="s">
        <v>17</v>
      </c>
      <c r="I11" s="16">
        <f t="shared" si="1"/>
        <v>2.25</v>
      </c>
      <c r="J11" s="17">
        <f t="shared" si="0"/>
        <v>8.4494645738594693E-2</v>
      </c>
    </row>
    <row r="12" spans="1:10" x14ac:dyDescent="0.25">
      <c r="B12" s="24" t="s">
        <v>7</v>
      </c>
      <c r="C12" s="25">
        <v>8</v>
      </c>
      <c r="H12" s="12" t="s">
        <v>18</v>
      </c>
      <c r="I12" s="18">
        <f t="shared" si="1"/>
        <v>2.5</v>
      </c>
      <c r="J12" s="14">
        <f t="shared" si="0"/>
        <v>6.2402496099843996E-2</v>
      </c>
    </row>
    <row r="13" spans="1:10" ht="15.75" thickBot="1" x14ac:dyDescent="0.3">
      <c r="B13" s="26" t="s">
        <v>9</v>
      </c>
      <c r="C13" s="27">
        <f>(C11-C10)/C12</f>
        <v>0.25</v>
      </c>
      <c r="H13" s="15" t="s">
        <v>19</v>
      </c>
      <c r="I13" s="16">
        <f t="shared" si="1"/>
        <v>2.75</v>
      </c>
      <c r="J13" s="17">
        <f t="shared" si="0"/>
        <v>4.7257837148419142E-2</v>
      </c>
    </row>
    <row r="14" spans="1:10" x14ac:dyDescent="0.25">
      <c r="H14" s="19" t="s">
        <v>20</v>
      </c>
      <c r="I14" s="20">
        <f t="shared" si="1"/>
        <v>3</v>
      </c>
      <c r="J14" s="21">
        <f t="shared" si="0"/>
        <v>3.6585365853658534E-2</v>
      </c>
    </row>
    <row r="17" spans="8:9" x14ac:dyDescent="0.25">
      <c r="H17" t="s">
        <v>22</v>
      </c>
    </row>
    <row r="19" spans="8:9" ht="18.75" x14ac:dyDescent="0.3">
      <c r="H19" s="57">
        <f>(C13/2)*(J6+2*(J7)+2*(J8)+2*(J9)+2*(J10)+2*(J11)+2*(J12)+2*(J13)+J14)</f>
        <v>0.3398380565852408</v>
      </c>
      <c r="I19" s="57"/>
    </row>
  </sheetData>
  <mergeCells count="1">
    <mergeCell ref="H19:I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0061A-7715-49DC-90BE-2E08F91CD8D8}">
  <dimension ref="A1:J19"/>
  <sheetViews>
    <sheetView workbookViewId="0">
      <selection sqref="A1:K22"/>
    </sheetView>
  </sheetViews>
  <sheetFormatPr baseColWidth="10" defaultRowHeight="15" x14ac:dyDescent="0.25"/>
  <sheetData>
    <row r="1" spans="1:10" x14ac:dyDescent="0.25">
      <c r="A1" t="s">
        <v>0</v>
      </c>
    </row>
    <row r="3" spans="1:10" ht="26.25" x14ac:dyDescent="0.4">
      <c r="B3" s="8" t="s">
        <v>23</v>
      </c>
    </row>
    <row r="5" spans="1:10" x14ac:dyDescent="0.25">
      <c r="H5" s="9"/>
      <c r="I5" s="10" t="s">
        <v>11</v>
      </c>
      <c r="J5" s="11" t="s">
        <v>12</v>
      </c>
    </row>
    <row r="6" spans="1:10" x14ac:dyDescent="0.25">
      <c r="H6" s="12" t="s">
        <v>21</v>
      </c>
      <c r="I6" s="13">
        <f>C10</f>
        <v>1</v>
      </c>
      <c r="J6" s="14">
        <f>I6/((I6^4)+1)</f>
        <v>0.5</v>
      </c>
    </row>
    <row r="7" spans="1:10" ht="24" x14ac:dyDescent="0.4">
      <c r="B7" s="2" t="s">
        <v>1</v>
      </c>
      <c r="E7" s="1" t="s">
        <v>4</v>
      </c>
      <c r="H7" s="15" t="s">
        <v>13</v>
      </c>
      <c r="I7" s="16">
        <f>I6+C$13</f>
        <v>1.5</v>
      </c>
      <c r="J7" s="17">
        <f>I7/((I7^4)+1)</f>
        <v>0.24742268041237114</v>
      </c>
    </row>
    <row r="8" spans="1:10" x14ac:dyDescent="0.25">
      <c r="H8" s="12" t="s">
        <v>14</v>
      </c>
      <c r="I8" s="18">
        <f>I7+C$13</f>
        <v>2</v>
      </c>
      <c r="J8" s="14">
        <f t="shared" ref="J8:J10" si="0">I8/((I8^4)+1)</f>
        <v>0.11764705882352941</v>
      </c>
    </row>
    <row r="9" spans="1:10" ht="15.75" thickBot="1" x14ac:dyDescent="0.3">
      <c r="H9" s="15" t="s">
        <v>15</v>
      </c>
      <c r="I9" s="16">
        <f t="shared" ref="I9:I10" si="1">I8+C$13</f>
        <v>2.5</v>
      </c>
      <c r="J9" s="17">
        <f t="shared" si="0"/>
        <v>6.2402496099843996E-2</v>
      </c>
    </row>
    <row r="10" spans="1:10" x14ac:dyDescent="0.25">
      <c r="B10" s="22" t="s">
        <v>5</v>
      </c>
      <c r="C10" s="23">
        <v>1</v>
      </c>
      <c r="H10" s="12" t="s">
        <v>16</v>
      </c>
      <c r="I10" s="18">
        <f t="shared" si="1"/>
        <v>3</v>
      </c>
      <c r="J10" s="14">
        <f t="shared" si="0"/>
        <v>3.6585365853658534E-2</v>
      </c>
    </row>
    <row r="11" spans="1:10" x14ac:dyDescent="0.25">
      <c r="B11" s="24" t="s">
        <v>6</v>
      </c>
      <c r="C11" s="25">
        <v>3</v>
      </c>
      <c r="H11" s="15"/>
      <c r="I11" s="16"/>
      <c r="J11" s="17"/>
    </row>
    <row r="12" spans="1:10" x14ac:dyDescent="0.25">
      <c r="B12" s="24" t="s">
        <v>7</v>
      </c>
      <c r="C12" s="25">
        <v>4</v>
      </c>
      <c r="H12" s="12"/>
      <c r="I12" s="18"/>
      <c r="J12" s="14"/>
    </row>
    <row r="13" spans="1:10" ht="15.75" thickBot="1" x14ac:dyDescent="0.3">
      <c r="B13" s="26" t="s">
        <v>9</v>
      </c>
      <c r="C13" s="27">
        <f>(C11-C10)/C12</f>
        <v>0.5</v>
      </c>
      <c r="H13" s="15"/>
      <c r="I13" s="16"/>
      <c r="J13" s="17"/>
    </row>
    <row r="14" spans="1:10" x14ac:dyDescent="0.25">
      <c r="H14" s="19"/>
      <c r="I14" s="20"/>
      <c r="J14" s="21"/>
    </row>
    <row r="17" spans="8:9" x14ac:dyDescent="0.25">
      <c r="H17" t="s">
        <v>22</v>
      </c>
    </row>
    <row r="19" spans="8:9" ht="18.75" x14ac:dyDescent="0.3">
      <c r="H19" s="57">
        <f>(C13/3)*(J6+4*(J7)+2*(J8)+4*(J9)+J10)</f>
        <v>0.33519669825826293</v>
      </c>
      <c r="I19" s="57"/>
    </row>
  </sheetData>
  <mergeCells count="1">
    <mergeCell ref="H19:I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46181-522B-4A03-96A7-B94CF413C81A}">
  <dimension ref="A1:J19"/>
  <sheetViews>
    <sheetView workbookViewId="0"/>
  </sheetViews>
  <sheetFormatPr baseColWidth="10" defaultRowHeight="15" x14ac:dyDescent="0.25"/>
  <sheetData>
    <row r="1" spans="1:10" x14ac:dyDescent="0.25">
      <c r="A1" t="s">
        <v>0</v>
      </c>
    </row>
    <row r="3" spans="1:10" ht="26.25" x14ac:dyDescent="0.4">
      <c r="B3" s="8" t="s">
        <v>24</v>
      </c>
    </row>
    <row r="5" spans="1:10" x14ac:dyDescent="0.25">
      <c r="H5" s="9"/>
      <c r="I5" s="10" t="s">
        <v>11</v>
      </c>
      <c r="J5" s="11" t="s">
        <v>12</v>
      </c>
    </row>
    <row r="6" spans="1:10" x14ac:dyDescent="0.25">
      <c r="H6" s="12" t="s">
        <v>21</v>
      </c>
      <c r="I6" s="13">
        <f>C10</f>
        <v>1</v>
      </c>
      <c r="J6" s="14">
        <f>I6/((I6^4)+1)</f>
        <v>0.5</v>
      </c>
    </row>
    <row r="7" spans="1:10" ht="24" x14ac:dyDescent="0.4">
      <c r="B7" s="2" t="s">
        <v>1</v>
      </c>
      <c r="E7" s="1" t="s">
        <v>4</v>
      </c>
      <c r="H7" s="15" t="s">
        <v>13</v>
      </c>
      <c r="I7" s="16">
        <f>I6+C$13</f>
        <v>1.6666666666666665</v>
      </c>
      <c r="J7" s="17">
        <f>I7/((I7^4)+1)</f>
        <v>0.19121813031161475</v>
      </c>
    </row>
    <row r="8" spans="1:10" x14ac:dyDescent="0.25">
      <c r="H8" s="12" t="s">
        <v>14</v>
      </c>
      <c r="I8" s="18">
        <f>I7+C$13</f>
        <v>2.333333333333333</v>
      </c>
      <c r="J8" s="14">
        <f t="shared" ref="J8:J9" si="0">I8/((I8^4)+1)</f>
        <v>7.6148267526188598E-2</v>
      </c>
    </row>
    <row r="9" spans="1:10" ht="15.75" thickBot="1" x14ac:dyDescent="0.3">
      <c r="H9" s="15" t="s">
        <v>15</v>
      </c>
      <c r="I9" s="16">
        <f t="shared" ref="I9" si="1">I8+C$13</f>
        <v>2.9999999999999996</v>
      </c>
      <c r="J9" s="17">
        <f t="shared" si="0"/>
        <v>3.6585365853658555E-2</v>
      </c>
    </row>
    <row r="10" spans="1:10" x14ac:dyDescent="0.25">
      <c r="B10" s="22" t="s">
        <v>5</v>
      </c>
      <c r="C10" s="23">
        <v>1</v>
      </c>
      <c r="H10" s="12"/>
      <c r="I10" s="18"/>
      <c r="J10" s="14"/>
    </row>
    <row r="11" spans="1:10" x14ac:dyDescent="0.25">
      <c r="B11" s="24" t="s">
        <v>6</v>
      </c>
      <c r="C11" s="25">
        <v>3</v>
      </c>
      <c r="H11" s="15"/>
      <c r="I11" s="16"/>
      <c r="J11" s="17"/>
    </row>
    <row r="12" spans="1:10" x14ac:dyDescent="0.25">
      <c r="B12" s="24" t="s">
        <v>7</v>
      </c>
      <c r="C12" s="25">
        <v>3</v>
      </c>
      <c r="H12" s="12"/>
      <c r="I12" s="18"/>
      <c r="J12" s="14"/>
    </row>
    <row r="13" spans="1:10" ht="15.75" thickBot="1" x14ac:dyDescent="0.3">
      <c r="B13" s="26" t="s">
        <v>9</v>
      </c>
      <c r="C13" s="28">
        <f>(C11-C10)/C12</f>
        <v>0.66666666666666663</v>
      </c>
      <c r="H13" s="15"/>
      <c r="I13" s="16"/>
      <c r="J13" s="17"/>
    </row>
    <row r="14" spans="1:10" x14ac:dyDescent="0.25">
      <c r="H14" s="19"/>
      <c r="I14" s="20"/>
      <c r="J14" s="21"/>
    </row>
    <row r="17" spans="8:9" x14ac:dyDescent="0.25">
      <c r="H17" t="s">
        <v>22</v>
      </c>
    </row>
    <row r="19" spans="8:9" ht="18.75" x14ac:dyDescent="0.3">
      <c r="H19" s="57">
        <f>(3*(C13)/8)*(J6+3*(J7)+3*(J8)+J9)</f>
        <v>0.33467113984176722</v>
      </c>
      <c r="I19" s="57"/>
    </row>
  </sheetData>
  <mergeCells count="1">
    <mergeCell ref="H19:I1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2D651-A115-4215-B991-7E49F07A65CD}">
  <dimension ref="A1:M19"/>
  <sheetViews>
    <sheetView workbookViewId="0">
      <selection activeCell="E8" sqref="E8"/>
    </sheetView>
  </sheetViews>
  <sheetFormatPr baseColWidth="10" defaultRowHeight="15" x14ac:dyDescent="0.25"/>
  <sheetData>
    <row r="1" spans="1:13" x14ac:dyDescent="0.25">
      <c r="A1" t="s">
        <v>0</v>
      </c>
    </row>
    <row r="3" spans="1:13" ht="26.25" x14ac:dyDescent="0.4">
      <c r="B3" s="8" t="s">
        <v>25</v>
      </c>
    </row>
    <row r="5" spans="1:13" x14ac:dyDescent="0.25">
      <c r="H5" s="9"/>
      <c r="I5" s="10" t="s">
        <v>11</v>
      </c>
      <c r="J5" s="11" t="s">
        <v>12</v>
      </c>
      <c r="M5" t="s">
        <v>26</v>
      </c>
    </row>
    <row r="6" spans="1:13" x14ac:dyDescent="0.25">
      <c r="H6" s="12" t="s">
        <v>21</v>
      </c>
      <c r="I6" s="13">
        <f>C10</f>
        <v>1</v>
      </c>
      <c r="J6" s="14">
        <f>I6/((I6^4)+1)</f>
        <v>0.5</v>
      </c>
      <c r="M6" t="s">
        <v>27</v>
      </c>
    </row>
    <row r="7" spans="1:13" ht="24" x14ac:dyDescent="0.4">
      <c r="B7" s="2" t="s">
        <v>1</v>
      </c>
      <c r="E7" s="1" t="s">
        <v>4</v>
      </c>
      <c r="H7" s="15" t="s">
        <v>13</v>
      </c>
      <c r="I7" s="16">
        <f>I6+C$13</f>
        <v>1.25</v>
      </c>
      <c r="J7" s="17">
        <f>I7/((I7^4)+1)</f>
        <v>0.36322360953461974</v>
      </c>
      <c r="M7" t="s">
        <v>28</v>
      </c>
    </row>
    <row r="8" spans="1:13" x14ac:dyDescent="0.25">
      <c r="H8" s="12" t="s">
        <v>14</v>
      </c>
      <c r="I8" s="18">
        <f>I7+C$13</f>
        <v>1.5</v>
      </c>
      <c r="J8" s="14">
        <f t="shared" ref="J8:J10" si="0">I8/((I8^4)+1)</f>
        <v>0.24742268041237114</v>
      </c>
    </row>
    <row r="9" spans="1:13" ht="15.75" thickBot="1" x14ac:dyDescent="0.3">
      <c r="H9" s="15" t="s">
        <v>15</v>
      </c>
      <c r="I9" s="16">
        <f t="shared" ref="I9:I10" si="1">I8+C$13</f>
        <v>1.75</v>
      </c>
      <c r="J9" s="17">
        <f t="shared" si="0"/>
        <v>0.16861121565675574</v>
      </c>
    </row>
    <row r="10" spans="1:13" x14ac:dyDescent="0.25">
      <c r="B10" s="22" t="s">
        <v>5</v>
      </c>
      <c r="C10" s="23">
        <v>1</v>
      </c>
      <c r="H10" s="12" t="s">
        <v>16</v>
      </c>
      <c r="I10" s="18">
        <f t="shared" si="1"/>
        <v>2</v>
      </c>
      <c r="J10" s="14">
        <f t="shared" si="0"/>
        <v>0.11764705882352941</v>
      </c>
    </row>
    <row r="11" spans="1:13" x14ac:dyDescent="0.25">
      <c r="B11" s="24" t="s">
        <v>6</v>
      </c>
      <c r="C11" s="25">
        <v>3</v>
      </c>
      <c r="H11" s="12" t="s">
        <v>16</v>
      </c>
      <c r="I11" s="18">
        <f t="shared" ref="I11:I14" si="2">I10+C$13</f>
        <v>2.25</v>
      </c>
      <c r="J11" s="14">
        <f t="shared" ref="J11:J14" si="3">I11/((I11^4)+1)</f>
        <v>8.4494645738594693E-2</v>
      </c>
    </row>
    <row r="12" spans="1:13" x14ac:dyDescent="0.25">
      <c r="B12" s="24" t="s">
        <v>7</v>
      </c>
      <c r="C12" s="25">
        <v>8</v>
      </c>
      <c r="H12" s="12" t="s">
        <v>16</v>
      </c>
      <c r="I12" s="18">
        <f t="shared" si="2"/>
        <v>2.5</v>
      </c>
      <c r="J12" s="14">
        <f t="shared" si="3"/>
        <v>6.2402496099843996E-2</v>
      </c>
    </row>
    <row r="13" spans="1:13" ht="15.75" thickBot="1" x14ac:dyDescent="0.3">
      <c r="B13" s="26" t="s">
        <v>9</v>
      </c>
      <c r="C13" s="27">
        <f>(C11-C10)/C12</f>
        <v>0.25</v>
      </c>
      <c r="H13" s="12" t="s">
        <v>16</v>
      </c>
      <c r="I13" s="18">
        <f t="shared" si="2"/>
        <v>2.75</v>
      </c>
      <c r="J13" s="14">
        <f t="shared" si="3"/>
        <v>4.7257837148419142E-2</v>
      </c>
    </row>
    <row r="14" spans="1:13" x14ac:dyDescent="0.25">
      <c r="H14" s="12" t="s">
        <v>16</v>
      </c>
      <c r="I14" s="18">
        <f t="shared" si="2"/>
        <v>3</v>
      </c>
      <c r="J14" s="14">
        <f t="shared" si="3"/>
        <v>3.6585365853658534E-2</v>
      </c>
    </row>
    <row r="17" spans="8:9" x14ac:dyDescent="0.25">
      <c r="H17" t="s">
        <v>22</v>
      </c>
    </row>
    <row r="19" spans="8:9" ht="18.75" x14ac:dyDescent="0.3">
      <c r="H19" s="57">
        <f>(C13/3)*(J6+4*(J7)+2*(J8)+4*(J9)+2*(J10)+4*(J11)+2*(J12)+4*(J13)+J14)</f>
        <v>0.33715658906989204</v>
      </c>
      <c r="I19" s="57"/>
    </row>
  </sheetData>
  <mergeCells count="1">
    <mergeCell ref="H19:I1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C52C1-1329-4472-A84B-21C244EFA61E}">
  <dimension ref="A1:T32"/>
  <sheetViews>
    <sheetView workbookViewId="0">
      <selection sqref="A1:B3"/>
    </sheetView>
  </sheetViews>
  <sheetFormatPr baseColWidth="10" defaultRowHeight="15" x14ac:dyDescent="0.25"/>
  <sheetData>
    <row r="1" spans="1:20" x14ac:dyDescent="0.25">
      <c r="A1" t="s">
        <v>0</v>
      </c>
    </row>
    <row r="3" spans="1:20" ht="26.25" x14ac:dyDescent="0.4">
      <c r="B3" s="8" t="s">
        <v>29</v>
      </c>
    </row>
    <row r="6" spans="1:20" x14ac:dyDescent="0.25">
      <c r="D6" s="42" t="s">
        <v>36</v>
      </c>
      <c r="E6" s="30"/>
      <c r="F6" s="44" t="s">
        <v>37</v>
      </c>
      <c r="G6" s="45" t="s">
        <v>38</v>
      </c>
      <c r="H6" s="31"/>
      <c r="J6" s="42" t="s">
        <v>36</v>
      </c>
      <c r="K6" s="30"/>
      <c r="L6" s="44" t="s">
        <v>37</v>
      </c>
      <c r="M6" s="45" t="s">
        <v>38</v>
      </c>
      <c r="N6" s="31"/>
      <c r="P6" s="42" t="s">
        <v>36</v>
      </c>
      <c r="Q6" s="30"/>
      <c r="R6" s="44" t="s">
        <v>37</v>
      </c>
      <c r="S6" s="45" t="s">
        <v>38</v>
      </c>
      <c r="T6" s="31"/>
    </row>
    <row r="7" spans="1:20" x14ac:dyDescent="0.25">
      <c r="D7" s="12" t="s">
        <v>7</v>
      </c>
      <c r="E7" s="32">
        <v>2</v>
      </c>
      <c r="F7" s="34">
        <f>E8</f>
        <v>1</v>
      </c>
      <c r="G7" s="33">
        <f>F7/((F7^4)+1)</f>
        <v>0.5</v>
      </c>
      <c r="H7" s="33"/>
      <c r="J7" s="12" t="s">
        <v>7</v>
      </c>
      <c r="K7" s="32">
        <v>4</v>
      </c>
      <c r="L7" s="34">
        <f>K8</f>
        <v>1</v>
      </c>
      <c r="M7" s="33">
        <f>L7/((L7^4)+1)</f>
        <v>0.5</v>
      </c>
      <c r="N7" s="33"/>
      <c r="P7" s="12" t="s">
        <v>7</v>
      </c>
      <c r="Q7" s="32">
        <v>8</v>
      </c>
      <c r="R7" s="34">
        <f>Q8</f>
        <v>1</v>
      </c>
      <c r="S7" s="33">
        <f>R7/((R7^4)+1)</f>
        <v>0.5</v>
      </c>
      <c r="T7" s="33"/>
    </row>
    <row r="8" spans="1:20" x14ac:dyDescent="0.25">
      <c r="D8" s="12" t="s">
        <v>5</v>
      </c>
      <c r="E8" s="32">
        <v>1</v>
      </c>
      <c r="F8" s="40">
        <f>F7+E$10</f>
        <v>2</v>
      </c>
      <c r="G8" s="41">
        <f t="shared" ref="G8:G9" si="0">F8/((F8^4)+1)</f>
        <v>0.11764705882352941</v>
      </c>
      <c r="H8" s="33"/>
      <c r="J8" s="12" t="s">
        <v>5</v>
      </c>
      <c r="K8" s="32">
        <v>1</v>
      </c>
      <c r="L8" s="40">
        <f>L7+K$10</f>
        <v>1.5</v>
      </c>
      <c r="M8" s="41">
        <f t="shared" ref="M8:M11" si="1">L8/((L8^4)+1)</f>
        <v>0.24742268041237114</v>
      </c>
      <c r="N8" s="33"/>
      <c r="P8" s="12" t="s">
        <v>5</v>
      </c>
      <c r="Q8" s="32">
        <v>1</v>
      </c>
      <c r="R8" s="40">
        <f>R7+Q$10</f>
        <v>1.25</v>
      </c>
      <c r="S8" s="41">
        <f t="shared" ref="S8:S15" si="2">R8/((R8^4)+1)</f>
        <v>0.36322360953461974</v>
      </c>
      <c r="T8" s="33"/>
    </row>
    <row r="9" spans="1:20" x14ac:dyDescent="0.25">
      <c r="D9" s="12" t="s">
        <v>6</v>
      </c>
      <c r="E9" s="32">
        <v>3</v>
      </c>
      <c r="F9" s="36">
        <f>F8+E$10</f>
        <v>3</v>
      </c>
      <c r="G9" s="38">
        <f t="shared" si="0"/>
        <v>3.6585365853658534E-2</v>
      </c>
      <c r="H9" s="33"/>
      <c r="J9" s="12" t="s">
        <v>6</v>
      </c>
      <c r="K9" s="32">
        <v>3</v>
      </c>
      <c r="L9" s="34">
        <f>L8+K$10</f>
        <v>2</v>
      </c>
      <c r="M9" s="33">
        <f t="shared" si="1"/>
        <v>0.11764705882352941</v>
      </c>
      <c r="N9" s="33"/>
      <c r="P9" s="12" t="s">
        <v>6</v>
      </c>
      <c r="Q9" s="32">
        <v>3</v>
      </c>
      <c r="R9" s="34">
        <f>R8+Q$10</f>
        <v>1.5</v>
      </c>
      <c r="S9" s="33">
        <f t="shared" si="2"/>
        <v>0.24742268041237114</v>
      </c>
      <c r="T9" s="33"/>
    </row>
    <row r="10" spans="1:20" x14ac:dyDescent="0.25">
      <c r="D10" s="12" t="s">
        <v>9</v>
      </c>
      <c r="E10" s="32">
        <f>(E9-E8)/E7</f>
        <v>1</v>
      </c>
      <c r="H10" s="33"/>
      <c r="J10" s="12" t="s">
        <v>9</v>
      </c>
      <c r="K10" s="32">
        <f>(K9-K8)/K7</f>
        <v>0.5</v>
      </c>
      <c r="L10" s="40">
        <f t="shared" ref="L10:L11" si="3">L9+K$10</f>
        <v>2.5</v>
      </c>
      <c r="M10" s="41">
        <f t="shared" si="1"/>
        <v>6.2402496099843996E-2</v>
      </c>
      <c r="N10" s="33"/>
      <c r="P10" s="12" t="s">
        <v>9</v>
      </c>
      <c r="Q10" s="32">
        <f>(Q9-Q8)/Q7</f>
        <v>0.25</v>
      </c>
      <c r="R10" s="40">
        <f t="shared" ref="R10:R15" si="4">R9+Q$10</f>
        <v>1.75</v>
      </c>
      <c r="S10" s="41">
        <f t="shared" si="2"/>
        <v>0.16861121565675574</v>
      </c>
      <c r="T10" s="33"/>
    </row>
    <row r="11" spans="1:20" x14ac:dyDescent="0.25">
      <c r="D11" s="34"/>
      <c r="H11" s="33"/>
      <c r="J11" s="34"/>
      <c r="L11" s="36">
        <f t="shared" si="3"/>
        <v>3</v>
      </c>
      <c r="M11" s="38">
        <f t="shared" si="1"/>
        <v>3.6585365853658534E-2</v>
      </c>
      <c r="N11" s="33"/>
      <c r="P11" s="34"/>
      <c r="R11" s="34">
        <f t="shared" si="4"/>
        <v>2</v>
      </c>
      <c r="S11" s="33">
        <f t="shared" si="2"/>
        <v>0.11764705882352941</v>
      </c>
      <c r="T11" s="33"/>
    </row>
    <row r="12" spans="1:20" x14ac:dyDescent="0.25">
      <c r="D12" s="34"/>
      <c r="F12" s="35" t="s">
        <v>39</v>
      </c>
      <c r="G12" s="39">
        <f>(E10/2)*(G7+2*(G8)+G9)</f>
        <v>0.38593974175035872</v>
      </c>
      <c r="H12" s="33"/>
      <c r="J12" s="34"/>
      <c r="L12" s="35"/>
      <c r="M12" s="43"/>
      <c r="N12" s="33"/>
      <c r="P12" s="34"/>
      <c r="R12" s="40">
        <f t="shared" si="4"/>
        <v>2.25</v>
      </c>
      <c r="S12" s="41">
        <f t="shared" si="2"/>
        <v>8.4494645738594693E-2</v>
      </c>
      <c r="T12" s="33"/>
    </row>
    <row r="13" spans="1:20" x14ac:dyDescent="0.25">
      <c r="D13" s="34"/>
      <c r="H13" s="33"/>
      <c r="J13" s="34"/>
      <c r="N13" s="33"/>
      <c r="P13" s="34"/>
      <c r="R13" s="34">
        <f t="shared" si="4"/>
        <v>2.5</v>
      </c>
      <c r="S13" s="33">
        <f t="shared" si="2"/>
        <v>6.2402496099843996E-2</v>
      </c>
      <c r="T13" s="33"/>
    </row>
    <row r="14" spans="1:20" x14ac:dyDescent="0.25">
      <c r="D14" s="36"/>
      <c r="E14" s="37"/>
      <c r="F14" s="37"/>
      <c r="G14" s="37"/>
      <c r="H14" s="38"/>
      <c r="J14" s="34"/>
      <c r="L14" s="35" t="s">
        <v>39</v>
      </c>
      <c r="M14" s="39">
        <f>(K10/2)*(M7+2*(M8)+2*(M9)+2*(M10)+M11)</f>
        <v>0.3478824591312869</v>
      </c>
      <c r="N14" s="33"/>
      <c r="P14" s="34"/>
      <c r="R14" s="40">
        <f t="shared" si="4"/>
        <v>2.75</v>
      </c>
      <c r="S14" s="41">
        <f t="shared" si="2"/>
        <v>4.7257837148419142E-2</v>
      </c>
      <c r="T14" s="33"/>
    </row>
    <row r="15" spans="1:20" x14ac:dyDescent="0.25">
      <c r="J15" s="34"/>
      <c r="N15" s="33"/>
      <c r="P15" s="34"/>
      <c r="R15" s="36">
        <f t="shared" si="4"/>
        <v>3</v>
      </c>
      <c r="S15" s="38">
        <f t="shared" si="2"/>
        <v>3.6585365853658534E-2</v>
      </c>
      <c r="T15" s="33"/>
    </row>
    <row r="16" spans="1:20" x14ac:dyDescent="0.25">
      <c r="J16" s="36"/>
      <c r="K16" s="37"/>
      <c r="L16" s="37"/>
      <c r="M16" s="37"/>
      <c r="N16" s="38"/>
      <c r="P16" s="34"/>
      <c r="T16" s="33"/>
    </row>
    <row r="17" spans="2:20" x14ac:dyDescent="0.25">
      <c r="P17" s="34"/>
      <c r="T17" s="33"/>
    </row>
    <row r="18" spans="2:20" x14ac:dyDescent="0.25">
      <c r="P18" s="34"/>
      <c r="R18" s="35" t="s">
        <v>39</v>
      </c>
      <c r="S18" s="39">
        <f>(Q10/2)*(S7+2*(S8)+2*(S9)+2*(S10)+2*(S11)+2*(S12)+2*(S13)+2*(S14)+S15)</f>
        <v>0.3398380565852408</v>
      </c>
      <c r="T18" s="33"/>
    </row>
    <row r="19" spans="2:20" x14ac:dyDescent="0.25">
      <c r="P19" s="34"/>
      <c r="T19" s="33"/>
    </row>
    <row r="20" spans="2:20" x14ac:dyDescent="0.25">
      <c r="P20" s="36"/>
      <c r="Q20" s="37"/>
      <c r="R20" s="37"/>
      <c r="S20" s="37"/>
      <c r="T20" s="38"/>
    </row>
    <row r="21" spans="2:20" x14ac:dyDescent="0.25">
      <c r="B21" s="44"/>
      <c r="C21" s="46" t="s">
        <v>30</v>
      </c>
      <c r="D21" s="46" t="s">
        <v>31</v>
      </c>
      <c r="E21" s="45" t="s">
        <v>32</v>
      </c>
    </row>
    <row r="22" spans="2:20" x14ac:dyDescent="0.25">
      <c r="B22" s="34" t="s">
        <v>33</v>
      </c>
      <c r="C22">
        <f>G12</f>
        <v>0.38593974175035872</v>
      </c>
      <c r="D22">
        <f>((4*C23)-C22)/(4-1)</f>
        <v>0.33519669825826298</v>
      </c>
      <c r="E22" s="47">
        <f>((16*D$23)-D$22)/(16-1)</f>
        <v>0.33728724845733399</v>
      </c>
    </row>
    <row r="23" spans="2:20" x14ac:dyDescent="0.25">
      <c r="B23" s="34" t="s">
        <v>34</v>
      </c>
      <c r="C23">
        <f>M14</f>
        <v>0.3478824591312869</v>
      </c>
      <c r="D23">
        <f>((4*C24)-C23)/(4-1)</f>
        <v>0.33715658906989204</v>
      </c>
      <c r="E23" s="33"/>
    </row>
    <row r="24" spans="2:20" x14ac:dyDescent="0.25">
      <c r="B24" s="36" t="s">
        <v>35</v>
      </c>
      <c r="C24" s="37">
        <f>S18</f>
        <v>0.3398380565852408</v>
      </c>
      <c r="D24" s="37"/>
      <c r="E24" s="38"/>
    </row>
    <row r="26" spans="2:20" x14ac:dyDescent="0.25">
      <c r="B26" s="29"/>
      <c r="C26" s="30"/>
      <c r="D26" s="31"/>
    </row>
    <row r="27" spans="2:20" x14ac:dyDescent="0.25">
      <c r="B27" s="34"/>
      <c r="D27" s="33"/>
    </row>
    <row r="28" spans="2:20" x14ac:dyDescent="0.25">
      <c r="B28" s="34"/>
      <c r="D28" s="33"/>
    </row>
    <row r="29" spans="2:20" ht="26.25" x14ac:dyDescent="0.4">
      <c r="B29" s="34"/>
      <c r="C29" s="48" t="s">
        <v>39</v>
      </c>
      <c r="D29" s="49">
        <f>E22</f>
        <v>0.33728724845733399</v>
      </c>
    </row>
    <row r="30" spans="2:20" x14ac:dyDescent="0.25">
      <c r="B30" s="34"/>
      <c r="D30" s="33"/>
    </row>
    <row r="31" spans="2:20" x14ac:dyDescent="0.25">
      <c r="B31" s="34"/>
      <c r="D31" s="33"/>
    </row>
    <row r="32" spans="2:20" x14ac:dyDescent="0.25">
      <c r="B32" s="36"/>
      <c r="C32" s="37"/>
      <c r="D32" s="38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DB674-24F8-4013-A3A7-1F0C7432536B}">
  <dimension ref="A1:G24"/>
  <sheetViews>
    <sheetView workbookViewId="0">
      <selection activeCell="B5" sqref="B5"/>
    </sheetView>
  </sheetViews>
  <sheetFormatPr baseColWidth="10" defaultRowHeight="15" x14ac:dyDescent="0.25"/>
  <cols>
    <col min="4" max="4" width="13.85546875" customWidth="1"/>
    <col min="5" max="5" width="14.28515625" customWidth="1"/>
    <col min="6" max="7" width="14.85546875" customWidth="1"/>
  </cols>
  <sheetData>
    <row r="1" spans="1:7" x14ac:dyDescent="0.25">
      <c r="A1" t="s">
        <v>0</v>
      </c>
    </row>
    <row r="3" spans="1:7" ht="26.25" x14ac:dyDescent="0.4">
      <c r="B3" s="8" t="s">
        <v>40</v>
      </c>
    </row>
    <row r="5" spans="1:7" x14ac:dyDescent="0.25">
      <c r="B5" t="s">
        <v>51</v>
      </c>
      <c r="D5" t="s">
        <v>47</v>
      </c>
    </row>
    <row r="6" spans="1:7" x14ac:dyDescent="0.25">
      <c r="D6" t="s">
        <v>21</v>
      </c>
      <c r="E6">
        <v>0</v>
      </c>
    </row>
    <row r="7" spans="1:7" x14ac:dyDescent="0.25">
      <c r="D7" t="s">
        <v>41</v>
      </c>
      <c r="E7">
        <v>1</v>
      </c>
    </row>
    <row r="8" spans="1:7" x14ac:dyDescent="0.25">
      <c r="D8" t="s">
        <v>42</v>
      </c>
      <c r="E8">
        <v>1</v>
      </c>
    </row>
    <row r="9" spans="1:7" x14ac:dyDescent="0.25">
      <c r="D9" t="s">
        <v>7</v>
      </c>
      <c r="E9">
        <v>10</v>
      </c>
    </row>
    <row r="10" spans="1:7" x14ac:dyDescent="0.25">
      <c r="D10" t="s">
        <v>9</v>
      </c>
      <c r="E10">
        <f>(E7-E6)/E9</f>
        <v>0.1</v>
      </c>
    </row>
    <row r="13" spans="1:7" x14ac:dyDescent="0.25">
      <c r="C13" s="50" t="s">
        <v>43</v>
      </c>
      <c r="D13" s="50" t="s">
        <v>37</v>
      </c>
      <c r="E13" s="50" t="s">
        <v>44</v>
      </c>
      <c r="F13" s="50" t="s">
        <v>45</v>
      </c>
      <c r="G13" s="50" t="s">
        <v>46</v>
      </c>
    </row>
    <row r="14" spans="1:7" x14ac:dyDescent="0.25">
      <c r="C14">
        <v>0</v>
      </c>
      <c r="D14">
        <f>E6</f>
        <v>0</v>
      </c>
      <c r="E14">
        <f>E7</f>
        <v>1</v>
      </c>
      <c r="F14">
        <f>-2*(D14)*(E14^2)</f>
        <v>0</v>
      </c>
      <c r="G14">
        <f>E14+(E$10)*(F14)</f>
        <v>1</v>
      </c>
    </row>
    <row r="15" spans="1:7" x14ac:dyDescent="0.25">
      <c r="C15" s="51">
        <v>1</v>
      </c>
      <c r="D15" s="51">
        <v>0.1</v>
      </c>
      <c r="E15" s="51">
        <f>G14</f>
        <v>1</v>
      </c>
      <c r="F15" s="51">
        <f>-2*(D15)*(E15^2)</f>
        <v>-0.2</v>
      </c>
      <c r="G15" s="51">
        <f>E15+(E$10)*(F15)</f>
        <v>0.98</v>
      </c>
    </row>
    <row r="16" spans="1:7" x14ac:dyDescent="0.25">
      <c r="C16">
        <v>2</v>
      </c>
      <c r="D16">
        <v>0.2</v>
      </c>
      <c r="E16">
        <f>G15</f>
        <v>0.98</v>
      </c>
      <c r="F16">
        <f>-2*(D16)*(E16^2)</f>
        <v>-0.38416</v>
      </c>
      <c r="G16">
        <f>E16+(E$10)*(F16)</f>
        <v>0.94158399999999998</v>
      </c>
    </row>
    <row r="17" spans="3:7" x14ac:dyDescent="0.25">
      <c r="C17" s="51">
        <v>3</v>
      </c>
      <c r="D17" s="51">
        <v>0.3</v>
      </c>
      <c r="E17" s="51">
        <f>G16</f>
        <v>0.94158399999999998</v>
      </c>
      <c r="F17" s="51">
        <f>-2*(D17)*(E17^2)</f>
        <v>-0.53194825743359997</v>
      </c>
      <c r="G17" s="51">
        <f>E17+(E$10)*(F17)</f>
        <v>0.88838917425663999</v>
      </c>
    </row>
    <row r="18" spans="3:7" x14ac:dyDescent="0.25">
      <c r="C18">
        <v>4</v>
      </c>
      <c r="D18">
        <v>0.4</v>
      </c>
      <c r="E18">
        <f>G17</f>
        <v>0.88838917425663999</v>
      </c>
      <c r="F18">
        <f>-2*(D18)*(E18^2)</f>
        <v>-0.63138825994911585</v>
      </c>
      <c r="G18">
        <f>E18+(E$10)*(F18)</f>
        <v>0.82525034826172838</v>
      </c>
    </row>
    <row r="19" spans="3:7" x14ac:dyDescent="0.25">
      <c r="C19" s="51">
        <v>5</v>
      </c>
      <c r="D19" s="51">
        <v>0.5</v>
      </c>
      <c r="E19" s="51">
        <f t="shared" ref="E19:E24" si="0">G18</f>
        <v>0.82525034826172838</v>
      </c>
      <c r="F19" s="51">
        <f>-2*(D19)*(E19^2)</f>
        <v>-0.68103813730610396</v>
      </c>
      <c r="G19" s="51">
        <f t="shared" ref="G19:G24" si="1">E19+(E$10)*(F19)</f>
        <v>0.75714653453111802</v>
      </c>
    </row>
    <row r="20" spans="3:7" x14ac:dyDescent="0.25">
      <c r="C20">
        <v>6</v>
      </c>
      <c r="D20">
        <v>0.6</v>
      </c>
      <c r="E20">
        <f t="shared" si="0"/>
        <v>0.75714653453111802</v>
      </c>
      <c r="F20">
        <f t="shared" ref="F19:F24" si="2">-2*(D20)*(E20^2)</f>
        <v>-0.68792504970297774</v>
      </c>
      <c r="G20">
        <f>E20+(E$10)*(F20)</f>
        <v>0.68835402956082026</v>
      </c>
    </row>
    <row r="21" spans="3:7" x14ac:dyDescent="0.25">
      <c r="C21" s="51">
        <v>7</v>
      </c>
      <c r="D21" s="51">
        <v>0.7</v>
      </c>
      <c r="E21" s="51">
        <f t="shared" si="0"/>
        <v>0.68835402956082026</v>
      </c>
      <c r="F21" s="51">
        <f t="shared" si="2"/>
        <v>-0.66336377801766599</v>
      </c>
      <c r="G21" s="51">
        <f t="shared" si="1"/>
        <v>0.62201765175905366</v>
      </c>
    </row>
    <row r="22" spans="3:7" x14ac:dyDescent="0.25">
      <c r="C22">
        <v>8</v>
      </c>
      <c r="D22">
        <v>0.8</v>
      </c>
      <c r="E22">
        <f t="shared" si="0"/>
        <v>0.62201765175905366</v>
      </c>
      <c r="F22">
        <f>-2*(D22)*(E22^2)</f>
        <v>-0.61904953455975587</v>
      </c>
      <c r="G22">
        <f t="shared" si="1"/>
        <v>0.56011269830307808</v>
      </c>
    </row>
    <row r="23" spans="3:7" x14ac:dyDescent="0.25">
      <c r="C23" s="51">
        <v>9</v>
      </c>
      <c r="D23" s="51">
        <v>0.9</v>
      </c>
      <c r="E23" s="51">
        <f t="shared" si="0"/>
        <v>0.56011269830307808</v>
      </c>
      <c r="F23" s="51">
        <f t="shared" si="2"/>
        <v>-0.56470722264063888</v>
      </c>
      <c r="G23" s="51">
        <f t="shared" si="1"/>
        <v>0.50364197603901417</v>
      </c>
    </row>
    <row r="24" spans="3:7" ht="15.75" x14ac:dyDescent="0.25">
      <c r="C24">
        <v>10</v>
      </c>
      <c r="D24">
        <v>1</v>
      </c>
      <c r="E24">
        <f t="shared" si="0"/>
        <v>0.50364197603901417</v>
      </c>
      <c r="F24">
        <f t="shared" si="2"/>
        <v>-0.50731048005696588</v>
      </c>
      <c r="G24" s="56">
        <f t="shared" si="1"/>
        <v>0.45291092803331756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32C14-7915-4686-A5C6-F215203F2FCF}">
  <dimension ref="A1:I24"/>
  <sheetViews>
    <sheetView workbookViewId="0">
      <selection activeCell="G27" sqref="G27"/>
    </sheetView>
  </sheetViews>
  <sheetFormatPr baseColWidth="10" defaultRowHeight="15" x14ac:dyDescent="0.25"/>
  <cols>
    <col min="5" max="5" width="14" customWidth="1"/>
    <col min="6" max="6" width="14.140625" customWidth="1"/>
    <col min="7" max="7" width="14.5703125" customWidth="1"/>
    <col min="8" max="8" width="13" customWidth="1"/>
    <col min="9" max="9" width="13.85546875" customWidth="1"/>
  </cols>
  <sheetData>
    <row r="1" spans="1:9" x14ac:dyDescent="0.25">
      <c r="A1" t="s">
        <v>0</v>
      </c>
    </row>
    <row r="3" spans="1:9" ht="26.25" x14ac:dyDescent="0.4">
      <c r="B3" s="8" t="s">
        <v>48</v>
      </c>
    </row>
    <row r="5" spans="1:9" x14ac:dyDescent="0.25">
      <c r="B5" t="s">
        <v>51</v>
      </c>
      <c r="D5" t="s">
        <v>47</v>
      </c>
    </row>
    <row r="6" spans="1:9" x14ac:dyDescent="0.25">
      <c r="D6" t="s">
        <v>21</v>
      </c>
      <c r="E6">
        <v>0</v>
      </c>
    </row>
    <row r="7" spans="1:9" x14ac:dyDescent="0.25">
      <c r="D7" t="s">
        <v>41</v>
      </c>
      <c r="E7">
        <v>1</v>
      </c>
    </row>
    <row r="8" spans="1:9" x14ac:dyDescent="0.25">
      <c r="D8" t="s">
        <v>42</v>
      </c>
      <c r="E8">
        <v>1</v>
      </c>
    </row>
    <row r="9" spans="1:9" x14ac:dyDescent="0.25">
      <c r="D9" t="s">
        <v>7</v>
      </c>
      <c r="E9">
        <v>10</v>
      </c>
    </row>
    <row r="10" spans="1:9" x14ac:dyDescent="0.25">
      <c r="D10" t="s">
        <v>9</v>
      </c>
      <c r="E10">
        <f>(E7-E6)/E9</f>
        <v>0.1</v>
      </c>
    </row>
    <row r="13" spans="1:9" x14ac:dyDescent="0.25">
      <c r="C13" s="50" t="s">
        <v>43</v>
      </c>
      <c r="D13" s="50" t="s">
        <v>37</v>
      </c>
      <c r="E13" s="50" t="s">
        <v>44</v>
      </c>
      <c r="F13" s="50" t="s">
        <v>45</v>
      </c>
      <c r="G13" s="50" t="s">
        <v>49</v>
      </c>
      <c r="H13" s="50" t="s">
        <v>50</v>
      </c>
      <c r="I13" s="50" t="s">
        <v>46</v>
      </c>
    </row>
    <row r="14" spans="1:9" x14ac:dyDescent="0.25">
      <c r="C14">
        <v>0</v>
      </c>
      <c r="D14">
        <f>E6</f>
        <v>0</v>
      </c>
      <c r="E14" s="54">
        <f>E7</f>
        <v>1</v>
      </c>
      <c r="F14">
        <f>-2*(D14)*(E14^2)</f>
        <v>0</v>
      </c>
      <c r="G14">
        <f>E14+(E$10)*(F14)</f>
        <v>1</v>
      </c>
      <c r="H14">
        <f>E10</f>
        <v>0.1</v>
      </c>
      <c r="I14" s="52">
        <f>E14+(E$10/2)*((-2*(D14*E14^2)+(-2)*(H14*G14^2)))</f>
        <v>0.99</v>
      </c>
    </row>
    <row r="15" spans="1:9" x14ac:dyDescent="0.25">
      <c r="C15" s="51">
        <v>1</v>
      </c>
      <c r="D15" s="51">
        <v>0.1</v>
      </c>
      <c r="E15" s="53">
        <f>I14</f>
        <v>0.99</v>
      </c>
      <c r="F15" s="53">
        <f>-2*(D15)*(E15^2)</f>
        <v>-0.19602</v>
      </c>
      <c r="G15" s="53">
        <f>E15+(E$10)*(F15)</f>
        <v>0.97039799999999998</v>
      </c>
      <c r="H15" s="51">
        <v>0.2</v>
      </c>
      <c r="I15" s="53">
        <f>E15+(E$10/2)*((-2*(D15*E15^2)+(-2)*(H15*G15^2)))</f>
        <v>0.96136555443191996</v>
      </c>
    </row>
    <row r="16" spans="1:9" x14ac:dyDescent="0.25">
      <c r="C16">
        <v>2</v>
      </c>
      <c r="D16">
        <v>0.2</v>
      </c>
      <c r="E16" s="52">
        <f>I15</f>
        <v>0.96136555443191996</v>
      </c>
      <c r="F16" s="52">
        <f>-2*(D16)*(E16^2)</f>
        <v>-0.36968949169927717</v>
      </c>
      <c r="G16" s="52">
        <f>E16+(E$10)*(F16)</f>
        <v>0.92439660526199219</v>
      </c>
      <c r="H16">
        <v>0.3</v>
      </c>
      <c r="I16" s="52">
        <f t="shared" ref="I16:I24" si="0">E16+(E$10/2)*((-2*(D16*E16^2)+(-2)*(H16*G16^2)))</f>
        <v>0.91724580733235928</v>
      </c>
    </row>
    <row r="17" spans="3:9" x14ac:dyDescent="0.25">
      <c r="C17" s="51">
        <v>3</v>
      </c>
      <c r="D17" s="51">
        <v>0.3</v>
      </c>
      <c r="E17" s="53">
        <f t="shared" ref="E17:E24" si="1">I16</f>
        <v>0.91724580733235928</v>
      </c>
      <c r="F17" s="53">
        <f t="shared" ref="F17:F24" si="2">-2*(D17)*(E17^2)</f>
        <v>-0.50480392264127494</v>
      </c>
      <c r="G17" s="53">
        <f t="shared" ref="G17:G24" si="3">E17+(E$10)*(F17)</f>
        <v>0.86676541506823179</v>
      </c>
      <c r="H17" s="51">
        <v>0.4</v>
      </c>
      <c r="I17" s="53">
        <f t="shared" si="0"/>
        <v>0.8619543198099594</v>
      </c>
    </row>
    <row r="18" spans="3:9" x14ac:dyDescent="0.25">
      <c r="C18">
        <v>4</v>
      </c>
      <c r="D18">
        <v>0.4</v>
      </c>
      <c r="E18" s="52">
        <f t="shared" si="1"/>
        <v>0.8619543198099594</v>
      </c>
      <c r="F18" s="52">
        <f t="shared" si="2"/>
        <v>-0.59437219955123977</v>
      </c>
      <c r="G18" s="52">
        <f t="shared" si="3"/>
        <v>0.80251709985483544</v>
      </c>
      <c r="H18">
        <v>0.5</v>
      </c>
      <c r="I18" s="52">
        <f t="shared" si="0"/>
        <v>0.80003402505442667</v>
      </c>
    </row>
    <row r="19" spans="3:9" x14ac:dyDescent="0.25">
      <c r="C19" s="51">
        <v>5</v>
      </c>
      <c r="D19" s="51">
        <v>0.5</v>
      </c>
      <c r="E19" s="53">
        <f t="shared" si="1"/>
        <v>0.80003402505442667</v>
      </c>
      <c r="F19" s="53">
        <f t="shared" si="2"/>
        <v>-0.64005444124478694</v>
      </c>
      <c r="G19" s="53">
        <f t="shared" si="3"/>
        <v>0.73602858092994794</v>
      </c>
      <c r="H19" s="51">
        <v>0.6</v>
      </c>
      <c r="I19" s="53">
        <f t="shared" si="0"/>
        <v>0.73552701867544212</v>
      </c>
    </row>
    <row r="20" spans="3:9" x14ac:dyDescent="0.25">
      <c r="C20">
        <v>6</v>
      </c>
      <c r="D20">
        <v>0.6</v>
      </c>
      <c r="E20" s="52">
        <f t="shared" si="1"/>
        <v>0.73552701867544212</v>
      </c>
      <c r="F20" s="52">
        <f t="shared" si="2"/>
        <v>-0.649199994241901</v>
      </c>
      <c r="G20" s="52">
        <f t="shared" si="3"/>
        <v>0.67060701925125199</v>
      </c>
      <c r="H20">
        <v>0.7</v>
      </c>
      <c r="I20" s="52">
        <f t="shared" si="0"/>
        <v>0.67158705476451364</v>
      </c>
    </row>
    <row r="21" spans="3:9" x14ac:dyDescent="0.25">
      <c r="C21" s="51">
        <v>7</v>
      </c>
      <c r="D21" s="51">
        <v>0.7</v>
      </c>
      <c r="E21" s="53">
        <f t="shared" si="1"/>
        <v>0.67158705476451364</v>
      </c>
      <c r="F21" s="53">
        <f t="shared" si="2"/>
        <v>-0.63144084097818332</v>
      </c>
      <c r="G21" s="53">
        <f t="shared" si="3"/>
        <v>0.60844297066669528</v>
      </c>
      <c r="H21" s="51">
        <v>0.8</v>
      </c>
      <c r="I21" s="53">
        <f t="shared" si="0"/>
        <v>0.61039878483130738</v>
      </c>
    </row>
    <row r="22" spans="3:9" x14ac:dyDescent="0.25">
      <c r="C22">
        <v>8</v>
      </c>
      <c r="D22">
        <v>0.8</v>
      </c>
      <c r="E22" s="52">
        <f t="shared" si="1"/>
        <v>0.61039878483130738</v>
      </c>
      <c r="F22" s="52">
        <f t="shared" si="2"/>
        <v>-0.59613868243765866</v>
      </c>
      <c r="G22" s="52">
        <f t="shared" si="3"/>
        <v>0.55078491658754147</v>
      </c>
      <c r="H22">
        <v>0.9</v>
      </c>
      <c r="I22" s="52">
        <f t="shared" si="0"/>
        <v>0.55328908851879344</v>
      </c>
    </row>
    <row r="23" spans="3:9" x14ac:dyDescent="0.25">
      <c r="C23" s="51">
        <v>9</v>
      </c>
      <c r="D23" s="51">
        <v>0.9</v>
      </c>
      <c r="E23" s="53">
        <f t="shared" si="1"/>
        <v>0.55328908851879344</v>
      </c>
      <c r="F23" s="53">
        <f t="shared" si="2"/>
        <v>-0.55103186785312308</v>
      </c>
      <c r="G23" s="53">
        <f t="shared" si="3"/>
        <v>0.4981859017334811</v>
      </c>
      <c r="H23" s="51">
        <v>1</v>
      </c>
      <c r="I23" s="53">
        <f t="shared" si="0"/>
        <v>0.50091857585753707</v>
      </c>
    </row>
    <row r="24" spans="3:9" ht="15.75" x14ac:dyDescent="0.25">
      <c r="C24">
        <v>10</v>
      </c>
      <c r="D24">
        <v>1</v>
      </c>
      <c r="E24" s="52">
        <f t="shared" si="1"/>
        <v>0.50091857585753707</v>
      </c>
      <c r="F24" s="52">
        <f t="shared" si="2"/>
        <v>-0.50183883927828621</v>
      </c>
      <c r="G24" s="52">
        <f t="shared" si="3"/>
        <v>0.45073469192970844</v>
      </c>
      <c r="H24">
        <v>1.1000000000000001</v>
      </c>
      <c r="I24" s="55">
        <f t="shared" si="0"/>
        <v>0.45347884001763616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0ADA7-973B-4AE4-8469-0B30CA791A0D}">
  <dimension ref="A1:M22"/>
  <sheetViews>
    <sheetView tabSelected="1" workbookViewId="0">
      <selection activeCell="F23" sqref="F23"/>
    </sheetView>
  </sheetViews>
  <sheetFormatPr baseColWidth="10" defaultRowHeight="15" x14ac:dyDescent="0.25"/>
  <cols>
    <col min="12" max="12" width="14.28515625" bestFit="1" customWidth="1"/>
  </cols>
  <sheetData>
    <row r="1" spans="1:13" x14ac:dyDescent="0.25">
      <c r="A1" t="s">
        <v>0</v>
      </c>
    </row>
    <row r="3" spans="1:13" ht="26.25" x14ac:dyDescent="0.4">
      <c r="B3" s="8" t="s">
        <v>52</v>
      </c>
    </row>
    <row r="5" spans="1:13" x14ac:dyDescent="0.25">
      <c r="B5" t="s">
        <v>51</v>
      </c>
    </row>
    <row r="7" spans="1:13" x14ac:dyDescent="0.25">
      <c r="B7" t="s">
        <v>47</v>
      </c>
      <c r="F7" s="59" t="s">
        <v>43</v>
      </c>
      <c r="G7" s="59" t="s">
        <v>37</v>
      </c>
      <c r="H7" s="59" t="s">
        <v>44</v>
      </c>
      <c r="I7" s="59" t="s">
        <v>31</v>
      </c>
      <c r="J7" s="59" t="s">
        <v>32</v>
      </c>
      <c r="K7" s="59" t="s">
        <v>53</v>
      </c>
      <c r="L7" s="59" t="s">
        <v>54</v>
      </c>
      <c r="M7" s="59" t="s">
        <v>46</v>
      </c>
    </row>
    <row r="8" spans="1:13" x14ac:dyDescent="0.25">
      <c r="B8" t="s">
        <v>21</v>
      </c>
      <c r="C8">
        <v>0</v>
      </c>
      <c r="F8">
        <v>0</v>
      </c>
      <c r="G8">
        <v>0</v>
      </c>
      <c r="H8">
        <f>C9</f>
        <v>1</v>
      </c>
      <c r="I8">
        <f>-2*(G8)*(H8)^2</f>
        <v>0</v>
      </c>
      <c r="J8">
        <f>-2*(G8+(C$12/2))*(H8+((C$12*I8)/2))^2</f>
        <v>-0.1</v>
      </c>
      <c r="K8">
        <f>-2*(G8+(C$12/2))*(H8+((C$12*J8)/2))^2</f>
        <v>-9.9002500000000007E-2</v>
      </c>
      <c r="L8" s="58">
        <f>-2*(G8+C$12)*(H8+(C$12*K8))^2</f>
        <v>-0.19605950299001249</v>
      </c>
      <c r="M8">
        <f>H8+(C$12/6)*(I8+2*(J8)+2*(K8)+L8)</f>
        <v>0.99009892495016649</v>
      </c>
    </row>
    <row r="9" spans="1:13" x14ac:dyDescent="0.25">
      <c r="B9" t="s">
        <v>41</v>
      </c>
      <c r="C9">
        <v>1</v>
      </c>
      <c r="F9" s="51">
        <v>1</v>
      </c>
      <c r="G9" s="51">
        <f>G8+C$12</f>
        <v>0.1</v>
      </c>
      <c r="H9" s="51">
        <f>M8</f>
        <v>0.99009892495016649</v>
      </c>
      <c r="I9" s="51">
        <f>-2*(G9)*(H9)^2</f>
        <v>-0.19605917623749511</v>
      </c>
      <c r="J9" s="51">
        <f>-2*(G9+(C$12/2))*(H9+((C$12*I9)/2))^2</f>
        <v>-0.28829405436810207</v>
      </c>
      <c r="K9" s="51">
        <f>-2*(G9+(C$12/2))*(H9+((C$12*J9)/2))^2</f>
        <v>-0.28558791045359921</v>
      </c>
      <c r="L9" s="60">
        <f>-2*(G9+C$12)*(H9+(C$12*K9))^2</f>
        <v>-0.36982377164386931</v>
      </c>
      <c r="M9" s="51">
        <f>H9+(C$12/6)*(I9+2*(J9)+2*(K9)+L9)</f>
        <v>0.96153814365808699</v>
      </c>
    </row>
    <row r="10" spans="1:13" x14ac:dyDescent="0.25">
      <c r="B10" t="s">
        <v>42</v>
      </c>
      <c r="C10">
        <v>1</v>
      </c>
      <c r="F10">
        <v>2</v>
      </c>
      <c r="G10">
        <f t="shared" ref="G10:G18" si="0">G9+C$12</f>
        <v>0.2</v>
      </c>
      <c r="H10">
        <f>M9</f>
        <v>0.96153814365808699</v>
      </c>
      <c r="I10">
        <f>-2*(G10)*(H10)^2</f>
        <v>-0.369822240683776</v>
      </c>
      <c r="J10">
        <f>-2*(G10+(C$12/2))*(H10+((C$12*I10)/2))^2</f>
        <v>-0.44466885192732275</v>
      </c>
      <c r="K10">
        <f>-2*(G10+(C$12/2))*(H10+((C$12*J10)/2))^2</f>
        <v>-0.44114666071832437</v>
      </c>
      <c r="L10" s="58">
        <f>-2*(G10+C$12)*(H10+(C$12*K10))^2</f>
        <v>-0.50499950233587421</v>
      </c>
      <c r="M10">
        <f>H10+(C$12/6)*(I10+2*(J10)+2*(K10)+L10)</f>
        <v>0.91743059751957123</v>
      </c>
    </row>
    <row r="11" spans="1:13" x14ac:dyDescent="0.25">
      <c r="B11" t="s">
        <v>7</v>
      </c>
      <c r="C11">
        <v>10</v>
      </c>
      <c r="F11" s="51">
        <v>3</v>
      </c>
      <c r="G11" s="51">
        <f t="shared" si="0"/>
        <v>0.30000000000000004</v>
      </c>
      <c r="H11" s="51">
        <f>M10</f>
        <v>0.91743059751957123</v>
      </c>
      <c r="I11" s="51">
        <f>-2*(G11)*(H11)^2</f>
        <v>-0.5050073407590705</v>
      </c>
      <c r="J11" s="51">
        <f>-2*(G11+(C$12/2))*(H11+((C$12*I11)/2))^2</f>
        <v>-0.55718989456356283</v>
      </c>
      <c r="K11" s="51">
        <f>-2*(G11+(C$12/2))*(H11+((C$12*J11)/2))^2</f>
        <v>-0.55393572284504677</v>
      </c>
      <c r="L11" s="60">
        <f>-2*(G11+C$12)*(H11+(C$12*K11))^2</f>
        <v>-0.59448626630089818</v>
      </c>
      <c r="M11" s="51">
        <f>H11+(C$12/6)*(I11+2*(J11)+2*(K11)+L11)</f>
        <v>0.86206818348828473</v>
      </c>
    </row>
    <row r="12" spans="1:13" x14ac:dyDescent="0.25">
      <c r="B12" t="s">
        <v>9</v>
      </c>
      <c r="C12">
        <f>(C9-C8)/C11</f>
        <v>0.1</v>
      </c>
      <c r="F12">
        <v>4</v>
      </c>
      <c r="G12">
        <f t="shared" si="0"/>
        <v>0.4</v>
      </c>
      <c r="H12">
        <f t="shared" ref="H12:H18" si="1">M11</f>
        <v>0.86206818348828473</v>
      </c>
      <c r="I12">
        <f t="shared" ref="I12:I18" si="2">-2*(G12)*(H12)^2</f>
        <v>-0.59452924238623284</v>
      </c>
      <c r="J12">
        <f t="shared" ref="J12:J18" si="3">-2*(G12+(C$12/2))*(H12+((C$12*I12)/2))^2</f>
        <v>-0.62351346701831878</v>
      </c>
      <c r="K12">
        <f t="shared" ref="K12:K18" si="4">-2*(G12+(C$12/2))*(H12+((C$12*J12)/2))^2</f>
        <v>-0.62134412706213971</v>
      </c>
      <c r="L12" s="58">
        <f t="shared" ref="L12:L18" si="5">-2*(G12+C$12)*(H12+(C$12*K12))^2</f>
        <v>-0.63989403763762243</v>
      </c>
      <c r="M12">
        <f t="shared" ref="M12:M18" si="6">H12+(C$12/6)*(I12+2*(J12)+2*(K12)+L12)</f>
        <v>0.79999920901853849</v>
      </c>
    </row>
    <row r="13" spans="1:13" x14ac:dyDescent="0.25">
      <c r="F13" s="51">
        <v>5</v>
      </c>
      <c r="G13" s="51">
        <f t="shared" si="0"/>
        <v>0.5</v>
      </c>
      <c r="H13" s="51">
        <f t="shared" si="1"/>
        <v>0.79999920901853849</v>
      </c>
      <c r="I13" s="51">
        <f t="shared" si="2"/>
        <v>-0.63999873443028721</v>
      </c>
      <c r="J13" s="51">
        <f t="shared" si="3"/>
        <v>-0.64880517047363462</v>
      </c>
      <c r="K13" s="51">
        <f t="shared" si="4"/>
        <v>-0.64806141673324269</v>
      </c>
      <c r="L13" s="60">
        <f t="shared" si="5"/>
        <v>-0.64861061552695765</v>
      </c>
      <c r="M13" s="51">
        <f t="shared" si="6"/>
        <v>0.73529350027902185</v>
      </c>
    </row>
    <row r="14" spans="1:13" x14ac:dyDescent="0.25">
      <c r="F14">
        <v>6</v>
      </c>
      <c r="G14">
        <f t="shared" si="0"/>
        <v>0.6</v>
      </c>
      <c r="H14">
        <f t="shared" si="1"/>
        <v>0.73529350027902185</v>
      </c>
      <c r="I14">
        <f t="shared" si="2"/>
        <v>-0.64878783786309102</v>
      </c>
      <c r="J14">
        <f t="shared" si="3"/>
        <v>-0.64220506697736024</v>
      </c>
      <c r="K14">
        <f t="shared" si="4"/>
        <v>-0.64280668239220384</v>
      </c>
      <c r="L14" s="58">
        <f t="shared" si="5"/>
        <v>-0.63036150906690469</v>
      </c>
      <c r="M14">
        <f t="shared" si="6"/>
        <v>0.67114061951786974</v>
      </c>
    </row>
    <row r="15" spans="1:13" x14ac:dyDescent="0.25">
      <c r="F15" s="51">
        <v>7</v>
      </c>
      <c r="G15" s="51">
        <f t="shared" si="0"/>
        <v>0.7</v>
      </c>
      <c r="H15" s="51">
        <f t="shared" si="1"/>
        <v>0.67114061951786974</v>
      </c>
      <c r="I15" s="51">
        <f t="shared" si="2"/>
        <v>-0.63060162363356198</v>
      </c>
      <c r="J15" s="51">
        <f t="shared" si="3"/>
        <v>-0.6136524611260693</v>
      </c>
      <c r="K15" s="51">
        <f t="shared" si="4"/>
        <v>-0.61527966784734556</v>
      </c>
      <c r="L15" s="60">
        <f t="shared" si="5"/>
        <v>-0.59460413819572799</v>
      </c>
      <c r="M15" s="51">
        <f t="shared" si="6"/>
        <v>0.60975611918826778</v>
      </c>
    </row>
    <row r="16" spans="1:13" x14ac:dyDescent="0.25">
      <c r="F16">
        <v>8</v>
      </c>
      <c r="G16">
        <f t="shared" si="0"/>
        <v>0.79999999999999993</v>
      </c>
      <c r="H16">
        <f t="shared" si="1"/>
        <v>0.60975611918826778</v>
      </c>
      <c r="I16">
        <f t="shared" si="2"/>
        <v>-0.59488403982005922</v>
      </c>
      <c r="J16">
        <f t="shared" si="3"/>
        <v>-0.57190350095443954</v>
      </c>
      <c r="K16">
        <f t="shared" si="4"/>
        <v>-0.57417167309036188</v>
      </c>
      <c r="L16" s="58">
        <f t="shared" si="5"/>
        <v>-0.54914097197348644</v>
      </c>
      <c r="M16">
        <f t="shared" si="6"/>
        <v>0.55248652985688196</v>
      </c>
    </row>
    <row r="17" spans="6:13" x14ac:dyDescent="0.25">
      <c r="F17" s="51">
        <v>9</v>
      </c>
      <c r="G17" s="51">
        <f t="shared" si="0"/>
        <v>0.89999999999999991</v>
      </c>
      <c r="H17" s="51">
        <f t="shared" si="1"/>
        <v>0.55248652985688196</v>
      </c>
      <c r="I17" s="51">
        <f t="shared" si="2"/>
        <v>-0.5494344582119387</v>
      </c>
      <c r="J17" s="51">
        <f t="shared" si="3"/>
        <v>-0.52371704027440524</v>
      </c>
      <c r="K17" s="51">
        <f t="shared" si="4"/>
        <v>-0.52628556664652582</v>
      </c>
      <c r="L17" s="60">
        <f t="shared" si="5"/>
        <v>-0.49971598672768691</v>
      </c>
      <c r="M17" s="51">
        <f t="shared" si="6"/>
        <v>0.50000060221052389</v>
      </c>
    </row>
    <row r="18" spans="6:13" x14ac:dyDescent="0.25">
      <c r="F18">
        <v>10</v>
      </c>
      <c r="G18">
        <f t="shared" si="0"/>
        <v>0.99999999999999989</v>
      </c>
      <c r="H18">
        <f t="shared" si="1"/>
        <v>0.50000060221052389</v>
      </c>
      <c r="I18">
        <f t="shared" si="2"/>
        <v>-0.50000120442177298</v>
      </c>
      <c r="J18">
        <f t="shared" si="3"/>
        <v>-0.47381358126954015</v>
      </c>
      <c r="K18">
        <f t="shared" si="4"/>
        <v>-0.47642940006552592</v>
      </c>
      <c r="L18" s="58">
        <f t="shared" si="5"/>
        <v>-0.45018040002021276</v>
      </c>
      <c r="M18" s="39">
        <f t="shared" si="6"/>
        <v>0.45248947609198858</v>
      </c>
    </row>
    <row r="21" spans="6:13" x14ac:dyDescent="0.25">
      <c r="F21" t="s">
        <v>55</v>
      </c>
    </row>
    <row r="22" spans="6:13" x14ac:dyDescent="0.25">
      <c r="F22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f407fcf-de85-4478-9162-ae2c91a0735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42E4CF33537A54C9BEB5C18459F4747" ma:contentTypeVersion="13" ma:contentTypeDescription="Crear nuevo documento." ma:contentTypeScope="" ma:versionID="7db430c16c71bbf523c651bf51582dcf">
  <xsd:schema xmlns:xsd="http://www.w3.org/2001/XMLSchema" xmlns:xs="http://www.w3.org/2001/XMLSchema" xmlns:p="http://schemas.microsoft.com/office/2006/metadata/properties" xmlns:ns3="ff407fcf-de85-4478-9162-ae2c91a07358" xmlns:ns4="eb6642d8-3ab4-4d47-885c-537ed201bc22" targetNamespace="http://schemas.microsoft.com/office/2006/metadata/properties" ma:root="true" ma:fieldsID="06bf35039b27b2ff94e3d1d195d09e46" ns3:_="" ns4:_="">
    <xsd:import namespace="ff407fcf-de85-4478-9162-ae2c91a07358"/>
    <xsd:import namespace="eb6642d8-3ab4-4d47-885c-537ed201bc2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407fcf-de85-4478-9162-ae2c91a073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6642d8-3ab4-4d47-885c-537ed201bc22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B214B5-5191-4FDD-B226-53A5836A876E}">
  <ds:schemaRefs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www.w3.org/XML/1998/namespace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elements/1.1/"/>
    <ds:schemaRef ds:uri="ff407fcf-de85-4478-9162-ae2c91a07358"/>
    <ds:schemaRef ds:uri="eb6642d8-3ab4-4d47-885c-537ed201bc22"/>
  </ds:schemaRefs>
</ds:datastoreItem>
</file>

<file path=customXml/itemProps2.xml><?xml version="1.0" encoding="utf-8"?>
<ds:datastoreItem xmlns:ds="http://schemas.openxmlformats.org/officeDocument/2006/customXml" ds:itemID="{688D8653-2866-4671-AD6C-B42FE045FA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407fcf-de85-4478-9162-ae2c91a07358"/>
    <ds:schemaRef ds:uri="eb6642d8-3ab4-4d47-885c-537ed201bc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AEDCEF-F0C2-4A80-87D9-FD68E407D74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Simple</vt:lpstr>
      <vt:lpstr>Compuesta</vt:lpstr>
      <vt:lpstr>1|3</vt:lpstr>
      <vt:lpstr>3|8</vt:lpstr>
      <vt:lpstr>1|3 y trapecio </vt:lpstr>
      <vt:lpstr>Romberg</vt:lpstr>
      <vt:lpstr>Euler</vt:lpstr>
      <vt:lpstr>Euler Mejorado</vt:lpstr>
      <vt:lpstr>Runge-kutta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EMILIANO GUAJARDO PEREZ</dc:creator>
  <cp:lastModifiedBy>DIEGO EMILIANO GUAJARDO PEREZ</cp:lastModifiedBy>
  <cp:lastPrinted>2025-07-26T16:31:46Z</cp:lastPrinted>
  <dcterms:created xsi:type="dcterms:W3CDTF">2025-07-18T22:58:13Z</dcterms:created>
  <dcterms:modified xsi:type="dcterms:W3CDTF">2025-08-01T06:17:09Z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0x010100542E4CF33537A54C9BEB5C18459F4747</vt:lpwstr>
  </property>
</Properties>
</file>