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ia\Dropbox\Mi PC (DESKTOP-G9F423G)\Downloads\"/>
    </mc:Choice>
  </mc:AlternateContent>
  <xr:revisionPtr revIDLastSave="0" documentId="8_{F5FF6C07-399D-43FA-B850-B72AA7C0271A}" xr6:coauthVersionLast="47" xr6:coauthVersionMax="47" xr10:uidLastSave="{00000000-0000-0000-0000-000000000000}"/>
  <bookViews>
    <workbookView xWindow="-120" yWindow="-120" windowWidth="20730" windowHeight="11160" activeTab="2" xr2:uid="{7D61FB2F-F4D8-4428-9A7C-87F078C7F0F8}"/>
  </bookViews>
  <sheets>
    <sheet name="SUPERMAT" sheetId="1" r:id="rId1"/>
    <sheet name="HIPERCAT" sheetId="2" r:id="rId2"/>
    <sheet name="EL SOL MATERI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K19" i="1"/>
  <c r="J18" i="1"/>
  <c r="H18" i="1"/>
  <c r="L14" i="1"/>
  <c r="K14" i="1"/>
  <c r="M7" i="1"/>
  <c r="M9" i="1" s="1"/>
  <c r="M13" i="1" s="1"/>
  <c r="M14" i="1" s="1"/>
  <c r="L7" i="1"/>
  <c r="L9" i="1" s="1"/>
  <c r="K7" i="1"/>
  <c r="K9" i="1" s="1"/>
  <c r="J7" i="1"/>
  <c r="J16" i="1" s="1"/>
  <c r="H7" i="1"/>
  <c r="H9" i="1" s="1"/>
  <c r="H13" i="1" s="1"/>
  <c r="H14" i="1" s="1"/>
  <c r="I6" i="1"/>
  <c r="I7" i="1" s="1"/>
  <c r="I5" i="1"/>
  <c r="I18" i="1" s="1"/>
  <c r="J9" i="1" l="1"/>
  <c r="J13" i="1" s="1"/>
  <c r="J14" i="1" s="1"/>
  <c r="H16" i="1"/>
  <c r="H19" i="1" s="1"/>
  <c r="J19" i="1"/>
  <c r="I9" i="1"/>
  <c r="I13" i="1" s="1"/>
  <c r="I14" i="1" s="1"/>
  <c r="I16" i="1"/>
  <c r="I19" i="1" s="1"/>
  <c r="N19" i="3" l="1"/>
  <c r="M19" i="3"/>
  <c r="L18" i="3"/>
  <c r="L19" i="3" s="1"/>
  <c r="K18" i="3"/>
  <c r="I18" i="3"/>
  <c r="N7" i="3"/>
  <c r="N9" i="3" s="1"/>
  <c r="N13" i="3" s="1"/>
  <c r="N14" i="3" s="1"/>
  <c r="M7" i="3"/>
  <c r="M9" i="3" s="1"/>
  <c r="M13" i="3" s="1"/>
  <c r="M14" i="3" s="1"/>
  <c r="L7" i="3"/>
  <c r="L9" i="3" s="1"/>
  <c r="L13" i="3" s="1"/>
  <c r="L14" i="3" s="1"/>
  <c r="K7" i="3"/>
  <c r="K16" i="3" s="1"/>
  <c r="K19" i="3" s="1"/>
  <c r="I7" i="3"/>
  <c r="I9" i="3" s="1"/>
  <c r="I13" i="3" s="1"/>
  <c r="I14" i="3" s="1"/>
  <c r="J5" i="3"/>
  <c r="J7" i="3" s="1"/>
  <c r="J9" i="3" s="1"/>
  <c r="J13" i="3" s="1"/>
  <c r="J14" i="3" s="1"/>
  <c r="I16" i="3" l="1"/>
  <c r="I19" i="3" s="1"/>
  <c r="J18" i="3"/>
  <c r="J16" i="3"/>
  <c r="J19" i="3" s="1"/>
  <c r="K9" i="3"/>
  <c r="K13" i="3" s="1"/>
  <c r="K14" i="3" s="1"/>
  <c r="O19" i="2" l="1"/>
  <c r="N19" i="2"/>
  <c r="M19" i="2"/>
  <c r="L18" i="2"/>
  <c r="L19" i="2" s="1"/>
  <c r="K18" i="2"/>
  <c r="J18" i="2"/>
  <c r="I18" i="2"/>
  <c r="O7" i="2"/>
  <c r="O9" i="2" s="1"/>
  <c r="O13" i="2" s="1"/>
  <c r="O14" i="2" s="1"/>
  <c r="N7" i="2"/>
  <c r="N9" i="2" s="1"/>
  <c r="N13" i="2" s="1"/>
  <c r="N14" i="2" s="1"/>
  <c r="M7" i="2"/>
  <c r="M9" i="2" s="1"/>
  <c r="M13" i="2" s="1"/>
  <c r="M14" i="2" s="1"/>
  <c r="L7" i="2"/>
  <c r="L9" i="2" s="1"/>
  <c r="L13" i="2" s="1"/>
  <c r="L14" i="2" s="1"/>
  <c r="K7" i="2"/>
  <c r="K16" i="2" s="1"/>
  <c r="J7" i="2"/>
  <c r="J16" i="2" s="1"/>
  <c r="J19" i="2" s="1"/>
  <c r="I7" i="2"/>
  <c r="I9" i="2" s="1"/>
  <c r="I13" i="2" s="1"/>
  <c r="I14" i="2" s="1"/>
  <c r="K19" i="2" l="1"/>
  <c r="J9" i="2"/>
  <c r="J13" i="2" s="1"/>
  <c r="J14" i="2" s="1"/>
  <c r="I16" i="2"/>
  <c r="I19" i="2" s="1"/>
  <c r="K9" i="2"/>
  <c r="K13" i="2" s="1"/>
  <c r="K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Amalia</author>
  </authors>
  <commentList>
    <comment ref="E2" authorId="0" shapeId="0" xr:uid="{63BA1E45-2936-42D5-9698-EF0EDE47C775}">
      <text>
        <r>
          <rPr>
            <b/>
            <sz val="9"/>
            <color indexed="81"/>
            <rFont val="Tahoma"/>
            <charset val="1"/>
          </rPr>
          <t>Amalia:</t>
        </r>
        <r>
          <rPr>
            <sz val="9"/>
            <color indexed="81"/>
            <rFont val="Tahoma"/>
            <charset val="1"/>
          </rPr>
          <t xml:space="preserve">
FC correspondiente a resultados del mes pasado.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Amalia</author>
  </authors>
  <commentList>
    <comment ref="E2" authorId="0" shapeId="0" xr:uid="{D9C813F4-AD29-4D78-A4FA-90EDE682FFFB}">
      <text>
        <r>
          <rPr>
            <b/>
            <sz val="9"/>
            <color indexed="81"/>
            <rFont val="Tahoma"/>
            <charset val="1"/>
          </rPr>
          <t>Amalia:</t>
        </r>
        <r>
          <rPr>
            <sz val="9"/>
            <color indexed="81"/>
            <rFont val="Tahoma"/>
            <charset val="1"/>
          </rPr>
          <t xml:space="preserve">
FC correspondiente a resultados del mes pasado.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Amalia</author>
  </authors>
  <commentList>
    <comment ref="E2" authorId="0" shapeId="0" xr:uid="{91E2B5C3-F0CD-414A-9045-0E5BCE5F16D5}">
      <text>
        <r>
          <rPr>
            <b/>
            <sz val="9"/>
            <color indexed="81"/>
            <rFont val="Tahoma"/>
            <charset val="1"/>
          </rPr>
          <t>Amalia:</t>
        </r>
        <r>
          <rPr>
            <sz val="9"/>
            <color indexed="81"/>
            <rFont val="Tahoma"/>
            <charset val="1"/>
          </rPr>
          <t xml:space="preserve">
FC correspondiente a resultados del mes pasado.</t>
        </r>
      </text>
    </comment>
  </commentList>
</comments>
</file>

<file path=xl/sharedStrings.xml><?xml version="1.0" encoding="utf-8"?>
<sst xmlns="http://schemas.openxmlformats.org/spreadsheetml/2006/main" count="60" uniqueCount="32">
  <si>
    <t>FECHA</t>
  </si>
  <si>
    <t>FACTURACION LOMA</t>
  </si>
  <si>
    <t xml:space="preserve">SUPERMAT  CENTRAL S.A.S </t>
  </si>
  <si>
    <t>TARIMAS DESECHADAS</t>
  </si>
  <si>
    <t>TARIMAS FACTURADAS A CLIENTE</t>
  </si>
  <si>
    <t>HIPERCAT S.A.S</t>
  </si>
  <si>
    <t>EL SOL MATERIALES</t>
  </si>
  <si>
    <t>HIPERCAT</t>
  </si>
  <si>
    <t>Saldo Inicio (A favor de LN)</t>
  </si>
  <si>
    <t>Recepción de tarimas en HIPERCAT(Ha</t>
  </si>
  <si>
    <t>Devolución a LN</t>
  </si>
  <si>
    <t>Diferencia a favor de HIPERCAT (-)/DF LN (+)</t>
  </si>
  <si>
    <t>Facturación a Clientes HIPERCAT (-neto de NC)</t>
  </si>
  <si>
    <t xml:space="preserve">SIN devolver a LN y no facturada al Cliente </t>
  </si>
  <si>
    <t>Facturación LN</t>
  </si>
  <si>
    <t>desechos sobre devolución a LN</t>
  </si>
  <si>
    <t>SIN devolver a LN y no facturada al Cliente</t>
  </si>
  <si>
    <t>Diferencia (Facturación que reduce saldo inicial)</t>
  </si>
  <si>
    <t>Saldo Final del mes</t>
  </si>
  <si>
    <t>¿CORRESPONDE FACTURA DE TARIMAS?</t>
  </si>
  <si>
    <t>25% Mov Tarimas Mes (criterio de LN para facturar)</t>
  </si>
  <si>
    <t>Diferencia entre Mov. mes anterior y Saldo Final</t>
  </si>
  <si>
    <t>ELS</t>
  </si>
  <si>
    <t>Recepción de tarimas en ELS(hasta fin de mes)</t>
  </si>
  <si>
    <t>Diferencia a favor de ELS (-)/DF LN (+)</t>
  </si>
  <si>
    <t>Facturación a Clientes ELS (neto de NC)</t>
  </si>
  <si>
    <t>Desperdicio sobre devolución a LN</t>
  </si>
  <si>
    <t>SSA</t>
  </si>
  <si>
    <t>Recepción de tarimas en SSA(a mes cerrado)</t>
  </si>
  <si>
    <t>Devolución a LN(primero del mes hasta dia de corte)</t>
  </si>
  <si>
    <t>Diferencia a favor de SSA (-)/DF LN (+)</t>
  </si>
  <si>
    <t>Facturación a Clientes SSA (neto de 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</si>
</sst>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17" fontId="0" fillId="0" borderId="1" xfId="0" applyNumberFormat="1" applyBorder="1"/>
    <xf numFmtId="17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2" fillId="7" borderId="3" xfId="0" applyFont="1" applyFill="1" applyBorder="1" applyAlignment="1">
      <alignment vertical="center"/>
    </xf>
    <xf numFmtId="1" fontId="2" fillId="7" borderId="5" xfId="0" applyNumberFormat="1" applyFont="1" applyFill="1" applyBorder="1" applyAlignment="1">
      <alignment horizontal="center" vertical="center"/>
    </xf>
    <xf numFmtId="1" fontId="2" fillId="7" borderId="6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4" fillId="4" borderId="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EB6C-B1F7-4005-B0F9-0F7F596445B9}">
  <dimension ref="B1:N25"/>
  <sheetViews>
    <sheetView zoomScale="85" zoomScaleNormal="85" workbookViewId="0">
      <selection activeCell="E2" sqref="E2"/>
    </sheetView>
  </sheetViews>
  <sheetFormatPr baseColWidth="10" defaultRowHeight="15" x14ac:dyDescent="0.25"/>
  <cols>
    <col min="3" max="3" width="21.28515625" bestFit="1" customWidth="1"/>
    <col min="4" max="4" width="24" bestFit="1" customWidth="1"/>
    <col min="5" max="5" width="19.5703125" bestFit="1" customWidth="1"/>
    <col min="7" max="7" width="48.140625" bestFit="1" customWidth="1"/>
  </cols>
  <sheetData>
    <row r="1" spans="2:14" x14ac:dyDescent="0.25">
      <c r="B1" s="36" t="s">
        <v>2</v>
      </c>
      <c r="C1" s="36"/>
      <c r="D1" s="36"/>
      <c r="E1" s="36"/>
      <c r="G1" s="37" t="s">
        <v>27</v>
      </c>
      <c r="H1" s="35">
        <v>45046</v>
      </c>
      <c r="I1" s="35">
        <v>45079</v>
      </c>
      <c r="J1" s="35">
        <v>45112</v>
      </c>
      <c r="K1" s="35">
        <v>45143</v>
      </c>
      <c r="L1" s="35">
        <v>45174</v>
      </c>
      <c r="M1" s="35">
        <v>45204</v>
      </c>
      <c r="N1" s="35">
        <v>45236</v>
      </c>
    </row>
    <row r="2" spans="2:14" x14ac:dyDescent="0.25">
      <c r="B2" s="2" t="s">
        <v>0</v>
      </c>
      <c r="C2" s="2" t="s">
        <v>3</v>
      </c>
      <c r="D2" s="2" t="s">
        <v>4</v>
      </c>
      <c r="E2" s="2" t="s">
        <v>1</v>
      </c>
      <c r="G2" s="37"/>
      <c r="H2" s="35"/>
      <c r="I2" s="35"/>
      <c r="J2" s="35"/>
      <c r="K2" s="35"/>
      <c r="L2" s="35"/>
      <c r="M2" s="35"/>
      <c r="N2" s="35"/>
    </row>
    <row r="3" spans="2:14" x14ac:dyDescent="0.25">
      <c r="B3" s="3">
        <v>44927</v>
      </c>
      <c r="C3" s="1">
        <v>133</v>
      </c>
      <c r="D3" s="1">
        <v>0</v>
      </c>
      <c r="E3" s="5">
        <v>600</v>
      </c>
      <c r="G3" s="24" t="s">
        <v>8</v>
      </c>
      <c r="H3" s="25">
        <v>17</v>
      </c>
      <c r="I3" s="25">
        <v>639</v>
      </c>
      <c r="J3" s="25">
        <v>1322</v>
      </c>
      <c r="K3" s="25">
        <v>1731</v>
      </c>
      <c r="L3" s="25">
        <v>1965</v>
      </c>
      <c r="M3" s="25">
        <v>2128</v>
      </c>
      <c r="N3" s="25">
        <v>1641</v>
      </c>
    </row>
    <row r="4" spans="2:14" x14ac:dyDescent="0.25">
      <c r="B4" s="3">
        <v>44958</v>
      </c>
      <c r="C4" s="1">
        <v>96</v>
      </c>
      <c r="D4" s="1">
        <v>170</v>
      </c>
      <c r="E4" s="5">
        <v>600</v>
      </c>
      <c r="G4" s="26"/>
      <c r="H4" s="26"/>
      <c r="I4" s="26"/>
      <c r="J4" s="26"/>
      <c r="K4" s="26"/>
      <c r="L4" s="26"/>
      <c r="M4" s="26"/>
      <c r="N4" s="26"/>
    </row>
    <row r="5" spans="2:14" x14ac:dyDescent="0.25">
      <c r="B5" s="3">
        <v>44986</v>
      </c>
      <c r="C5" s="1">
        <v>124</v>
      </c>
      <c r="D5" s="1">
        <v>57</v>
      </c>
      <c r="E5" s="5">
        <v>300</v>
      </c>
      <c r="G5" s="24" t="s">
        <v>28</v>
      </c>
      <c r="H5" s="25">
        <v>5239</v>
      </c>
      <c r="I5" s="25">
        <f>5088+92</f>
        <v>5180</v>
      </c>
      <c r="J5" s="25">
        <v>4945</v>
      </c>
      <c r="K5" s="25">
        <v>6131</v>
      </c>
      <c r="L5" s="25">
        <v>5651</v>
      </c>
      <c r="M5" s="25">
        <v>4801</v>
      </c>
      <c r="N5" s="25">
        <v>5534</v>
      </c>
    </row>
    <row r="6" spans="2:14" x14ac:dyDescent="0.25">
      <c r="B6" s="3">
        <v>45017</v>
      </c>
      <c r="C6" s="1">
        <v>76</v>
      </c>
      <c r="D6" s="1">
        <v>48</v>
      </c>
      <c r="E6" s="5">
        <v>300</v>
      </c>
      <c r="G6" s="24" t="s">
        <v>29</v>
      </c>
      <c r="H6" s="25">
        <v>-4317</v>
      </c>
      <c r="I6" s="25">
        <f>-4537</f>
        <v>-4537</v>
      </c>
      <c r="J6" s="25">
        <v>-5449</v>
      </c>
      <c r="K6" s="25">
        <v>-6257</v>
      </c>
      <c r="L6" s="25">
        <v>-6157</v>
      </c>
      <c r="M6" s="25">
        <v>-5818</v>
      </c>
      <c r="N6" s="25">
        <v>-5620</v>
      </c>
    </row>
    <row r="7" spans="2:14" x14ac:dyDescent="0.25">
      <c r="B7" s="3">
        <v>45047</v>
      </c>
      <c r="C7" s="1">
        <v>48</v>
      </c>
      <c r="D7" s="1">
        <v>178</v>
      </c>
      <c r="E7" s="6">
        <v>0</v>
      </c>
      <c r="G7" s="27" t="s">
        <v>30</v>
      </c>
      <c r="H7" s="28">
        <f t="shared" ref="H7:M7" si="0">SUM(H5:H6)</f>
        <v>922</v>
      </c>
      <c r="I7" s="28">
        <f t="shared" si="0"/>
        <v>643</v>
      </c>
      <c r="J7" s="28">
        <f t="shared" si="0"/>
        <v>-504</v>
      </c>
      <c r="K7" s="28">
        <f t="shared" si="0"/>
        <v>-126</v>
      </c>
      <c r="L7" s="28">
        <f t="shared" ref="L7" si="1">SUM(L5:L6)</f>
        <v>-506</v>
      </c>
      <c r="M7" s="28">
        <f t="shared" si="0"/>
        <v>-1017</v>
      </c>
      <c r="N7" s="28">
        <v>-86</v>
      </c>
    </row>
    <row r="8" spans="2:14" x14ac:dyDescent="0.25">
      <c r="B8" s="3">
        <v>45078</v>
      </c>
      <c r="C8" s="1">
        <v>86</v>
      </c>
      <c r="D8" s="1">
        <v>254</v>
      </c>
      <c r="E8" s="6">
        <v>0</v>
      </c>
      <c r="G8" s="24" t="s">
        <v>31</v>
      </c>
      <c r="H8" s="25">
        <v>-63</v>
      </c>
      <c r="I8" s="25">
        <v>-177</v>
      </c>
      <c r="J8" s="25">
        <v>-249</v>
      </c>
      <c r="K8" s="25">
        <v>92</v>
      </c>
      <c r="L8" s="25">
        <v>66</v>
      </c>
      <c r="M8" s="25">
        <v>-106</v>
      </c>
      <c r="N8" s="25">
        <v>-140</v>
      </c>
    </row>
    <row r="9" spans="2:14" x14ac:dyDescent="0.25">
      <c r="B9" s="3">
        <v>45108</v>
      </c>
      <c r="C9" s="1">
        <v>162</v>
      </c>
      <c r="D9" s="1">
        <v>92</v>
      </c>
      <c r="E9" s="5">
        <v>250</v>
      </c>
      <c r="G9" s="27" t="s">
        <v>13</v>
      </c>
      <c r="H9" s="28">
        <f t="shared" ref="H9:M9" si="2">+IF((H8+H7)&lt;0,0,(H7+H8))</f>
        <v>859</v>
      </c>
      <c r="I9" s="28">
        <f t="shared" si="2"/>
        <v>466</v>
      </c>
      <c r="J9" s="28">
        <f t="shared" si="2"/>
        <v>0</v>
      </c>
      <c r="K9" s="28">
        <f t="shared" si="2"/>
        <v>0</v>
      </c>
      <c r="L9" s="28">
        <f t="shared" si="2"/>
        <v>0</v>
      </c>
      <c r="M9" s="28">
        <f t="shared" si="2"/>
        <v>0</v>
      </c>
      <c r="N9" s="28">
        <v>0</v>
      </c>
    </row>
    <row r="10" spans="2:14" x14ac:dyDescent="0.25">
      <c r="B10" s="3">
        <v>45139</v>
      </c>
      <c r="C10" s="1">
        <v>172</v>
      </c>
      <c r="D10" s="1">
        <v>66</v>
      </c>
      <c r="E10" s="5">
        <v>200</v>
      </c>
      <c r="G10" s="26"/>
      <c r="H10" s="26"/>
      <c r="I10" s="26"/>
      <c r="J10" s="26"/>
      <c r="K10" s="26"/>
      <c r="L10" s="26"/>
      <c r="M10" s="26"/>
      <c r="N10" s="26"/>
    </row>
    <row r="11" spans="2:14" x14ac:dyDescent="0.25">
      <c r="B11" s="3">
        <v>45170</v>
      </c>
      <c r="C11" s="1">
        <v>175</v>
      </c>
      <c r="D11" s="1">
        <v>106</v>
      </c>
      <c r="E11" s="5">
        <v>400</v>
      </c>
      <c r="G11" s="24" t="s">
        <v>14</v>
      </c>
      <c r="H11" s="25">
        <v>300</v>
      </c>
      <c r="I11" s="25">
        <v>0</v>
      </c>
      <c r="J11" s="25">
        <v>0</v>
      </c>
      <c r="K11" s="25">
        <v>0</v>
      </c>
      <c r="L11" s="25">
        <v>200</v>
      </c>
      <c r="M11" s="25">
        <v>200</v>
      </c>
      <c r="N11" s="25">
        <v>400</v>
      </c>
    </row>
    <row r="12" spans="2:14" x14ac:dyDescent="0.25">
      <c r="B12" s="3">
        <v>45200</v>
      </c>
      <c r="C12" s="1">
        <v>92</v>
      </c>
      <c r="D12" s="1">
        <v>140</v>
      </c>
      <c r="E12" s="5">
        <v>226</v>
      </c>
      <c r="G12" s="24" t="s">
        <v>26</v>
      </c>
      <c r="H12" s="29">
        <v>-78</v>
      </c>
      <c r="I12" s="29">
        <v>-50</v>
      </c>
      <c r="J12" s="29">
        <v>-127</v>
      </c>
      <c r="K12" s="29">
        <v>162</v>
      </c>
      <c r="L12" s="29">
        <v>172</v>
      </c>
      <c r="M12" s="29">
        <v>-175</v>
      </c>
      <c r="N12" s="29">
        <v>-92</v>
      </c>
    </row>
    <row r="13" spans="2:14" x14ac:dyDescent="0.25">
      <c r="B13" s="3">
        <v>45231</v>
      </c>
      <c r="C13" s="1"/>
      <c r="D13" s="1"/>
      <c r="E13" s="1"/>
      <c r="G13" s="24" t="s">
        <v>16</v>
      </c>
      <c r="H13" s="25">
        <f t="shared" ref="H13:J13" si="3">-H9</f>
        <v>-859</v>
      </c>
      <c r="I13" s="25">
        <f t="shared" si="3"/>
        <v>-466</v>
      </c>
      <c r="J13" s="25">
        <f t="shared" si="3"/>
        <v>0</v>
      </c>
      <c r="K13" s="25"/>
      <c r="L13" s="25"/>
      <c r="M13" s="25">
        <f t="shared" ref="M13" si="4">-M9</f>
        <v>0</v>
      </c>
      <c r="N13" s="25">
        <v>0</v>
      </c>
    </row>
    <row r="14" spans="2:14" x14ac:dyDescent="0.25">
      <c r="B14" s="3">
        <v>45261</v>
      </c>
      <c r="C14" s="1"/>
      <c r="D14" s="1"/>
      <c r="E14" s="1"/>
      <c r="G14" s="30" t="s">
        <v>17</v>
      </c>
      <c r="H14" s="31">
        <f t="shared" ref="H14:I14" si="5">IF(SUM(H11:H13)&lt;0,0,SUM(H11:H13))</f>
        <v>0</v>
      </c>
      <c r="I14" s="31">
        <f t="shared" si="5"/>
        <v>0</v>
      </c>
      <c r="J14" s="31">
        <f t="shared" ref="J14:M14" si="6">IF(SUM(J11:J13)&lt;0,0,SUM(J11:J13))</f>
        <v>0</v>
      </c>
      <c r="K14" s="31">
        <f t="shared" si="6"/>
        <v>162</v>
      </c>
      <c r="L14" s="31">
        <f t="shared" si="6"/>
        <v>372</v>
      </c>
      <c r="M14" s="31">
        <f t="shared" si="6"/>
        <v>25</v>
      </c>
      <c r="N14" s="31">
        <v>308</v>
      </c>
    </row>
    <row r="15" spans="2:14" x14ac:dyDescent="0.25">
      <c r="B15" s="4"/>
      <c r="G15" s="26"/>
      <c r="H15" s="26"/>
      <c r="I15" s="26"/>
      <c r="J15" s="26"/>
      <c r="K15" s="26"/>
      <c r="L15" s="26"/>
      <c r="M15" s="26"/>
      <c r="N15" s="26"/>
    </row>
    <row r="16" spans="2:14" x14ac:dyDescent="0.25">
      <c r="B16" s="4"/>
      <c r="G16" s="24" t="s">
        <v>18</v>
      </c>
      <c r="H16" s="25">
        <f t="shared" ref="H16" si="7">+H3+H7-H11</f>
        <v>639</v>
      </c>
      <c r="I16" s="25">
        <f>+I3+I7-I11</f>
        <v>1282</v>
      </c>
      <c r="J16" s="25">
        <f t="shared" ref="J16" si="8">+J3+J7-J11</f>
        <v>818</v>
      </c>
      <c r="K16" s="25">
        <v>1573</v>
      </c>
      <c r="L16" s="25">
        <v>1852</v>
      </c>
      <c r="M16" s="25">
        <v>2009</v>
      </c>
      <c r="N16" s="25">
        <v>1610</v>
      </c>
    </row>
    <row r="17" spans="2:14" x14ac:dyDescent="0.25">
      <c r="B17" s="4"/>
      <c r="G17" s="32" t="s">
        <v>19</v>
      </c>
      <c r="H17" s="32"/>
      <c r="I17" s="32"/>
      <c r="J17" s="32"/>
      <c r="K17" s="32"/>
      <c r="L17" s="32"/>
      <c r="M17" s="32"/>
      <c r="N17" s="32"/>
    </row>
    <row r="18" spans="2:14" x14ac:dyDescent="0.25">
      <c r="B18" s="4"/>
      <c r="G18" s="24" t="s">
        <v>20</v>
      </c>
      <c r="H18" s="29">
        <f t="shared" ref="H18:J18" si="9">+H5*0.25</f>
        <v>1309.75</v>
      </c>
      <c r="I18" s="29">
        <f t="shared" si="9"/>
        <v>1295</v>
      </c>
      <c r="J18" s="29">
        <f t="shared" si="9"/>
        <v>1236.25</v>
      </c>
      <c r="K18" s="29">
        <v>1313</v>
      </c>
      <c r="L18" s="29">
        <v>1396</v>
      </c>
      <c r="M18" s="29">
        <v>1201</v>
      </c>
      <c r="N18" s="29">
        <v>1384</v>
      </c>
    </row>
    <row r="19" spans="2:14" x14ac:dyDescent="0.25">
      <c r="B19" s="4"/>
      <c r="G19" s="30" t="s">
        <v>21</v>
      </c>
      <c r="H19" s="33">
        <f t="shared" ref="H19:L19" si="10">+H16-H18</f>
        <v>-670.75</v>
      </c>
      <c r="I19" s="33">
        <f t="shared" si="10"/>
        <v>-13</v>
      </c>
      <c r="J19" s="33">
        <f t="shared" si="10"/>
        <v>-418.25</v>
      </c>
      <c r="K19" s="43">
        <f t="shared" si="10"/>
        <v>260</v>
      </c>
      <c r="L19" s="34">
        <f t="shared" si="10"/>
        <v>456</v>
      </c>
      <c r="M19" s="43">
        <f>+M16-M18</f>
        <v>808</v>
      </c>
      <c r="N19" s="43">
        <v>226</v>
      </c>
    </row>
    <row r="20" spans="2:14" x14ac:dyDescent="0.25">
      <c r="B20" s="4"/>
    </row>
    <row r="21" spans="2:14" x14ac:dyDescent="0.25">
      <c r="B21" s="4"/>
    </row>
    <row r="22" spans="2:14" x14ac:dyDescent="0.25">
      <c r="B22" s="4"/>
    </row>
    <row r="23" spans="2:14" x14ac:dyDescent="0.25">
      <c r="B23" s="4"/>
    </row>
    <row r="24" spans="2:14" x14ac:dyDescent="0.25">
      <c r="B24" s="4"/>
    </row>
    <row r="25" spans="2:14" x14ac:dyDescent="0.25">
      <c r="B25" s="4"/>
    </row>
  </sheetData>
  <mergeCells count="9">
    <mergeCell ref="B1:E1"/>
    <mergeCell ref="G1:G2"/>
    <mergeCell ref="N1:N2"/>
    <mergeCell ref="L1:L2"/>
    <mergeCell ref="M1:M2"/>
    <mergeCell ref="H1:H2"/>
    <mergeCell ref="I1:I2"/>
    <mergeCell ref="J1:J2"/>
    <mergeCell ref="K1:K2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45CA-9DF3-49A5-89CF-CBF10636A352}">
  <dimension ref="B1:P19"/>
  <sheetViews>
    <sheetView zoomScale="85" zoomScaleNormal="85" workbookViewId="0">
      <selection activeCell="E2" sqref="E2"/>
    </sheetView>
  </sheetViews>
  <sheetFormatPr baseColWidth="10" defaultRowHeight="15" x14ac:dyDescent="0.25"/>
  <cols>
    <col min="2" max="2" width="10.28515625" customWidth="1"/>
    <col min="3" max="3" width="21.28515625" bestFit="1" customWidth="1"/>
    <col min="4" max="4" width="30.7109375" bestFit="1" customWidth="1"/>
    <col min="5" max="5" width="19.5703125" bestFit="1" customWidth="1"/>
    <col min="8" max="8" width="46.42578125" bestFit="1" customWidth="1"/>
  </cols>
  <sheetData>
    <row r="1" spans="2:16" x14ac:dyDescent="0.25">
      <c r="B1" s="36" t="s">
        <v>5</v>
      </c>
      <c r="C1" s="36"/>
      <c r="D1" s="36"/>
      <c r="E1" s="36"/>
      <c r="H1" s="40" t="s">
        <v>7</v>
      </c>
      <c r="I1" s="38">
        <v>45046</v>
      </c>
      <c r="J1" s="38">
        <v>45076</v>
      </c>
      <c r="K1" s="38">
        <v>45107</v>
      </c>
      <c r="L1" s="38">
        <v>45112</v>
      </c>
      <c r="M1" s="38">
        <v>45143</v>
      </c>
      <c r="N1" s="38">
        <v>45174</v>
      </c>
      <c r="O1" s="35">
        <v>45204</v>
      </c>
      <c r="P1" s="35">
        <v>45236</v>
      </c>
    </row>
    <row r="2" spans="2:16" ht="15.75" thickBot="1" x14ac:dyDescent="0.3">
      <c r="B2" s="2" t="s">
        <v>0</v>
      </c>
      <c r="C2" s="2" t="s">
        <v>3</v>
      </c>
      <c r="D2" s="2" t="s">
        <v>4</v>
      </c>
      <c r="E2" s="2" t="s">
        <v>1</v>
      </c>
      <c r="H2" s="41"/>
      <c r="I2" s="39"/>
      <c r="J2" s="39"/>
      <c r="K2" s="39"/>
      <c r="L2" s="39"/>
      <c r="M2" s="39"/>
      <c r="N2" s="39"/>
      <c r="O2" s="35"/>
      <c r="P2" s="35"/>
    </row>
    <row r="3" spans="2:16" ht="15.75" thickBot="1" x14ac:dyDescent="0.3">
      <c r="B3" s="3">
        <v>44927</v>
      </c>
      <c r="C3" s="1">
        <v>22</v>
      </c>
      <c r="D3" s="1">
        <v>28</v>
      </c>
      <c r="E3" s="5">
        <v>100</v>
      </c>
      <c r="H3" s="7" t="s">
        <v>8</v>
      </c>
      <c r="I3" s="8">
        <v>152</v>
      </c>
      <c r="J3" s="8">
        <v>331</v>
      </c>
      <c r="K3" s="8">
        <v>212</v>
      </c>
      <c r="L3" s="8">
        <v>144</v>
      </c>
      <c r="M3" s="8">
        <v>273</v>
      </c>
      <c r="N3" s="8">
        <v>216</v>
      </c>
      <c r="O3" s="8">
        <v>283</v>
      </c>
      <c r="P3" s="8">
        <v>379</v>
      </c>
    </row>
    <row r="4" spans="2:16" ht="15.75" thickBot="1" x14ac:dyDescent="0.3">
      <c r="B4" s="3">
        <v>44958</v>
      </c>
      <c r="C4" s="1">
        <v>14</v>
      </c>
      <c r="D4" s="1">
        <v>50</v>
      </c>
      <c r="E4" s="5">
        <v>50</v>
      </c>
      <c r="H4" s="9"/>
      <c r="I4" s="10"/>
      <c r="J4" s="10"/>
      <c r="K4" s="10"/>
      <c r="L4" s="10"/>
      <c r="M4" s="10"/>
      <c r="N4" s="10"/>
      <c r="O4" s="10"/>
      <c r="P4" s="10"/>
    </row>
    <row r="5" spans="2:16" ht="15.75" thickBot="1" x14ac:dyDescent="0.3">
      <c r="B5" s="3">
        <v>44986</v>
      </c>
      <c r="C5" s="1">
        <v>20</v>
      </c>
      <c r="D5" s="1">
        <v>64</v>
      </c>
      <c r="E5" s="5">
        <v>50</v>
      </c>
      <c r="H5" s="7" t="s">
        <v>9</v>
      </c>
      <c r="I5" s="8">
        <v>891</v>
      </c>
      <c r="J5" s="8">
        <v>805</v>
      </c>
      <c r="K5" s="8">
        <v>605</v>
      </c>
      <c r="L5" s="8">
        <v>727</v>
      </c>
      <c r="M5" s="8">
        <v>618</v>
      </c>
      <c r="N5" s="8">
        <v>683</v>
      </c>
      <c r="O5" s="8">
        <v>537</v>
      </c>
      <c r="P5" s="8">
        <v>740</v>
      </c>
    </row>
    <row r="6" spans="2:16" ht="15.75" thickBot="1" x14ac:dyDescent="0.3">
      <c r="B6" s="3">
        <v>45017</v>
      </c>
      <c r="C6" s="1">
        <v>11</v>
      </c>
      <c r="D6" s="1">
        <v>21</v>
      </c>
      <c r="E6" s="5">
        <v>100</v>
      </c>
      <c r="H6" s="7" t="s">
        <v>10</v>
      </c>
      <c r="I6" s="8">
        <v>-712</v>
      </c>
      <c r="J6" s="8">
        <v>-793</v>
      </c>
      <c r="K6" s="8">
        <v>-640</v>
      </c>
      <c r="L6" s="8">
        <v>-795</v>
      </c>
      <c r="M6" s="8">
        <v>-538</v>
      </c>
      <c r="N6" s="8">
        <v>-538</v>
      </c>
      <c r="O6" s="8">
        <v>-453</v>
      </c>
      <c r="P6" s="8">
        <v>-703</v>
      </c>
    </row>
    <row r="7" spans="2:16" ht="15.75" thickBot="1" x14ac:dyDescent="0.3">
      <c r="B7" s="3">
        <v>45047</v>
      </c>
      <c r="C7" s="1">
        <v>21</v>
      </c>
      <c r="D7" s="6">
        <v>0</v>
      </c>
      <c r="E7" s="5">
        <v>50</v>
      </c>
      <c r="H7" s="11" t="s">
        <v>11</v>
      </c>
      <c r="I7" s="12">
        <f t="shared" ref="I7:M7" si="0">SUM(I5:I6)</f>
        <v>179</v>
      </c>
      <c r="J7" s="12">
        <f t="shared" si="0"/>
        <v>12</v>
      </c>
      <c r="K7" s="12">
        <f t="shared" si="0"/>
        <v>-35</v>
      </c>
      <c r="L7" s="12">
        <f t="shared" si="0"/>
        <v>-68</v>
      </c>
      <c r="M7" s="12">
        <f t="shared" si="0"/>
        <v>80</v>
      </c>
      <c r="N7" s="12">
        <f>SUM(N5:N6)</f>
        <v>145</v>
      </c>
      <c r="O7" s="12">
        <f>SUM(O5:O6)</f>
        <v>84</v>
      </c>
      <c r="P7" s="12">
        <v>37</v>
      </c>
    </row>
    <row r="8" spans="2:16" ht="15.75" thickBot="1" x14ac:dyDescent="0.3">
      <c r="B8" s="3">
        <v>45078</v>
      </c>
      <c r="C8" s="1">
        <v>13</v>
      </c>
      <c r="D8" s="6">
        <v>0</v>
      </c>
      <c r="E8" s="6">
        <v>0</v>
      </c>
      <c r="H8" s="7" t="s">
        <v>12</v>
      </c>
      <c r="I8" s="8">
        <v>-21</v>
      </c>
      <c r="J8" s="8">
        <v>3</v>
      </c>
      <c r="K8" s="8">
        <v>-1</v>
      </c>
      <c r="L8" s="8">
        <v>26</v>
      </c>
      <c r="M8" s="8">
        <v>22</v>
      </c>
      <c r="N8" s="8">
        <v>39</v>
      </c>
      <c r="O8" s="8">
        <v>-63</v>
      </c>
      <c r="P8" s="8">
        <v>-31</v>
      </c>
    </row>
    <row r="9" spans="2:16" ht="15.75" thickBot="1" x14ac:dyDescent="0.3">
      <c r="B9" s="3">
        <v>45108</v>
      </c>
      <c r="C9" s="1">
        <v>22</v>
      </c>
      <c r="D9" s="1">
        <v>26</v>
      </c>
      <c r="E9" s="5">
        <v>50</v>
      </c>
      <c r="H9" s="11" t="s">
        <v>13</v>
      </c>
      <c r="I9" s="12">
        <f t="shared" ref="I9:M9" si="1">+IF((I8+I7)&lt;0,0,(I7+I8))</f>
        <v>158</v>
      </c>
      <c r="J9" s="12">
        <f t="shared" si="1"/>
        <v>15</v>
      </c>
      <c r="K9" s="12">
        <f t="shared" si="1"/>
        <v>0</v>
      </c>
      <c r="L9" s="12">
        <f t="shared" si="1"/>
        <v>0</v>
      </c>
      <c r="M9" s="12">
        <f t="shared" si="1"/>
        <v>102</v>
      </c>
      <c r="N9" s="12">
        <f>+IF((N8+N7)&lt;0,0,(N7+N8))</f>
        <v>184</v>
      </c>
      <c r="O9" s="12">
        <f>+IF((O8+O7)&lt;0,0,(O7+O8))</f>
        <v>21</v>
      </c>
      <c r="P9" s="12">
        <v>6</v>
      </c>
    </row>
    <row r="10" spans="2:16" ht="15.75" thickBot="1" x14ac:dyDescent="0.3">
      <c r="B10" s="3">
        <v>45139</v>
      </c>
      <c r="C10" s="1">
        <v>32</v>
      </c>
      <c r="D10" s="1">
        <v>22</v>
      </c>
      <c r="E10" s="5">
        <v>50</v>
      </c>
      <c r="H10" s="9"/>
      <c r="I10" s="10"/>
      <c r="J10" s="10"/>
      <c r="K10" s="10"/>
      <c r="L10" s="10"/>
      <c r="M10" s="10"/>
      <c r="N10" s="10"/>
      <c r="O10" s="10"/>
      <c r="P10" s="10"/>
    </row>
    <row r="11" spans="2:16" ht="15.75" thickBot="1" x14ac:dyDescent="0.3">
      <c r="B11" s="3">
        <v>45170</v>
      </c>
      <c r="C11" s="1">
        <v>16</v>
      </c>
      <c r="D11" s="1">
        <v>63</v>
      </c>
      <c r="E11" s="5">
        <v>150</v>
      </c>
      <c r="H11" s="7" t="s">
        <v>14</v>
      </c>
      <c r="I11" s="8">
        <v>0</v>
      </c>
      <c r="J11" s="8">
        <v>100</v>
      </c>
      <c r="K11" s="8">
        <v>50</v>
      </c>
      <c r="L11" s="8">
        <v>26</v>
      </c>
      <c r="M11" s="8">
        <v>50</v>
      </c>
      <c r="N11" s="8">
        <v>50</v>
      </c>
      <c r="O11" s="8">
        <v>50</v>
      </c>
      <c r="P11" s="8">
        <v>150</v>
      </c>
    </row>
    <row r="12" spans="2:16" ht="15.75" thickBot="1" x14ac:dyDescent="0.3">
      <c r="B12" s="3">
        <v>45200</v>
      </c>
      <c r="C12" s="1">
        <v>11</v>
      </c>
      <c r="D12" s="1">
        <v>31</v>
      </c>
      <c r="E12" s="5">
        <v>84</v>
      </c>
      <c r="H12" s="7" t="s">
        <v>15</v>
      </c>
      <c r="I12" s="13">
        <v>-11</v>
      </c>
      <c r="J12" s="13">
        <v>-21</v>
      </c>
      <c r="K12" s="13">
        <v>-21</v>
      </c>
      <c r="L12" s="13">
        <v>22</v>
      </c>
      <c r="M12" s="13">
        <v>32</v>
      </c>
      <c r="N12" s="13">
        <v>39</v>
      </c>
      <c r="O12" s="13">
        <v>16</v>
      </c>
      <c r="P12" s="13">
        <v>11</v>
      </c>
    </row>
    <row r="13" spans="2:16" ht="15.75" thickBot="1" x14ac:dyDescent="0.3">
      <c r="B13" s="3">
        <v>45231</v>
      </c>
      <c r="C13" s="1"/>
      <c r="D13" s="1"/>
      <c r="E13" s="1"/>
      <c r="H13" s="7" t="s">
        <v>16</v>
      </c>
      <c r="I13" s="8">
        <f t="shared" ref="I13:O13" si="2">-I9</f>
        <v>-158</v>
      </c>
      <c r="J13" s="8">
        <f t="shared" si="2"/>
        <v>-15</v>
      </c>
      <c r="K13" s="8">
        <f t="shared" si="2"/>
        <v>0</v>
      </c>
      <c r="L13" s="8">
        <f t="shared" si="2"/>
        <v>0</v>
      </c>
      <c r="M13" s="8">
        <f t="shared" si="2"/>
        <v>-102</v>
      </c>
      <c r="N13" s="8">
        <f t="shared" si="2"/>
        <v>-184</v>
      </c>
      <c r="O13" s="8">
        <f t="shared" si="2"/>
        <v>-21</v>
      </c>
      <c r="P13" s="8">
        <v>-6</v>
      </c>
    </row>
    <row r="14" spans="2:16" ht="15.75" thickBot="1" x14ac:dyDescent="0.3">
      <c r="B14" s="3">
        <v>45261</v>
      </c>
      <c r="C14" s="1"/>
      <c r="D14" s="1"/>
      <c r="E14" s="1"/>
      <c r="H14" s="14" t="s">
        <v>17</v>
      </c>
      <c r="I14" s="16">
        <f t="shared" ref="I14:J14" si="3">IF(SUM(I11:I13)&lt;0,0,SUM(I11:I13))</f>
        <v>0</v>
      </c>
      <c r="J14" s="16">
        <f t="shared" si="3"/>
        <v>64</v>
      </c>
      <c r="K14" s="16">
        <f>IF(SUM(K11:K13)&lt;0,0,SUM(K11:K13))</f>
        <v>29</v>
      </c>
      <c r="L14" s="16">
        <f>IF(SUM(L11:L13)&lt;0,0,SUM(L11:L13))</f>
        <v>48</v>
      </c>
      <c r="M14" s="16">
        <f t="shared" ref="M14:O14" si="4">IF(SUM(M11:M13)&lt;0,0,SUM(M11:M13))</f>
        <v>0</v>
      </c>
      <c r="N14" s="16">
        <f t="shared" si="4"/>
        <v>0</v>
      </c>
      <c r="O14" s="16">
        <f t="shared" si="4"/>
        <v>45</v>
      </c>
      <c r="P14" s="16">
        <v>155</v>
      </c>
    </row>
    <row r="15" spans="2:16" ht="15.75" thickBot="1" x14ac:dyDescent="0.3">
      <c r="H15" s="9"/>
      <c r="I15" s="9"/>
      <c r="J15" s="9"/>
      <c r="K15" s="9"/>
      <c r="L15" s="9"/>
      <c r="M15" s="9"/>
      <c r="N15" s="9"/>
      <c r="O15" s="9"/>
      <c r="P15" s="9"/>
    </row>
    <row r="16" spans="2:16" ht="15.75" thickBot="1" x14ac:dyDescent="0.3">
      <c r="H16" s="7" t="s">
        <v>18</v>
      </c>
      <c r="I16" s="17">
        <f t="shared" ref="I16:J16" si="5">+I3+I7-I11</f>
        <v>331</v>
      </c>
      <c r="J16" s="17">
        <f t="shared" si="5"/>
        <v>243</v>
      </c>
      <c r="K16" s="17">
        <f>+K3+K7-K11</f>
        <v>127</v>
      </c>
      <c r="L16" s="17">
        <v>254</v>
      </c>
      <c r="M16" s="17">
        <v>279</v>
      </c>
      <c r="N16" s="17">
        <v>339</v>
      </c>
      <c r="O16" s="17">
        <v>317</v>
      </c>
      <c r="P16" s="17">
        <v>266</v>
      </c>
    </row>
    <row r="17" spans="8:16" ht="15.75" thickBot="1" x14ac:dyDescent="0.3">
      <c r="H17" s="18" t="s">
        <v>19</v>
      </c>
      <c r="I17" s="18"/>
      <c r="J17" s="18"/>
      <c r="K17" s="18"/>
      <c r="L17" s="18"/>
      <c r="M17" s="18"/>
      <c r="N17" s="18"/>
      <c r="O17" s="18"/>
      <c r="P17" s="18"/>
    </row>
    <row r="18" spans="8:16" ht="15.75" thickBot="1" x14ac:dyDescent="0.3">
      <c r="H18" s="7" t="s">
        <v>20</v>
      </c>
      <c r="I18" s="20">
        <f t="shared" ref="I18:K18" si="6">+I5*0.25</f>
        <v>222.75</v>
      </c>
      <c r="J18" s="20">
        <f t="shared" si="6"/>
        <v>201.25</v>
      </c>
      <c r="K18" s="20">
        <f t="shared" si="6"/>
        <v>151.25</v>
      </c>
      <c r="L18" s="20">
        <f>+L5*0.25</f>
        <v>181.75</v>
      </c>
      <c r="M18" s="20">
        <v>155</v>
      </c>
      <c r="N18" s="20">
        <v>170</v>
      </c>
      <c r="O18" s="20">
        <v>135</v>
      </c>
      <c r="P18" s="20">
        <v>182</v>
      </c>
    </row>
    <row r="19" spans="8:16" ht="15.75" thickBot="1" x14ac:dyDescent="0.3">
      <c r="H19" s="14" t="s">
        <v>21</v>
      </c>
      <c r="I19" s="42">
        <f t="shared" ref="I19:M19" si="7">+I16-I18</f>
        <v>108.25</v>
      </c>
      <c r="J19" s="42">
        <f t="shared" si="7"/>
        <v>41.75</v>
      </c>
      <c r="K19" s="22">
        <f t="shared" si="7"/>
        <v>-24.25</v>
      </c>
      <c r="L19" s="42">
        <f t="shared" si="7"/>
        <v>72.25</v>
      </c>
      <c r="M19" s="42">
        <f t="shared" si="7"/>
        <v>124</v>
      </c>
      <c r="N19" s="42">
        <f>+N16-N18</f>
        <v>169</v>
      </c>
      <c r="O19" s="42">
        <f>+O16-O18</f>
        <v>182</v>
      </c>
      <c r="P19" s="42">
        <v>84</v>
      </c>
    </row>
  </sheetData>
  <mergeCells count="10">
    <mergeCell ref="B1:E1"/>
    <mergeCell ref="H1:H2"/>
    <mergeCell ref="N1:N2"/>
    <mergeCell ref="O1:O2"/>
    <mergeCell ref="I1:I2"/>
    <mergeCell ref="J1:J2"/>
    <mergeCell ref="K1:K2"/>
    <mergeCell ref="L1:L2"/>
    <mergeCell ref="M1:M2"/>
    <mergeCell ref="P1:P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3F67-EA31-4DCA-88B6-5597B002C68B}">
  <dimension ref="B1:O19"/>
  <sheetViews>
    <sheetView tabSelected="1" topLeftCell="D1" zoomScale="85" zoomScaleNormal="85" workbookViewId="0">
      <selection activeCell="K15" sqref="K15"/>
    </sheetView>
  </sheetViews>
  <sheetFormatPr baseColWidth="10" defaultRowHeight="15" x14ac:dyDescent="0.25"/>
  <cols>
    <col min="3" max="3" width="21.28515625" bestFit="1" customWidth="1"/>
    <col min="4" max="4" width="30.7109375" bestFit="1" customWidth="1"/>
    <col min="5" max="5" width="19.5703125" bestFit="1" customWidth="1"/>
    <col min="8" max="8" width="46.42578125" bestFit="1" customWidth="1"/>
  </cols>
  <sheetData>
    <row r="1" spans="2:15" x14ac:dyDescent="0.25">
      <c r="B1" s="36" t="s">
        <v>6</v>
      </c>
      <c r="C1" s="36"/>
      <c r="D1" s="36"/>
      <c r="E1" s="36"/>
      <c r="H1" s="40" t="s">
        <v>22</v>
      </c>
      <c r="I1" s="38">
        <v>45046</v>
      </c>
      <c r="J1" s="38">
        <v>45079</v>
      </c>
      <c r="K1" s="38">
        <v>45112</v>
      </c>
      <c r="L1" s="38">
        <v>45143</v>
      </c>
      <c r="M1" s="38">
        <v>45174</v>
      </c>
      <c r="N1" s="38">
        <v>45204</v>
      </c>
      <c r="O1" s="38">
        <v>45235</v>
      </c>
    </row>
    <row r="2" spans="2:15" ht="15.75" thickBot="1" x14ac:dyDescent="0.3">
      <c r="B2" s="2" t="s">
        <v>0</v>
      </c>
      <c r="C2" s="2" t="s">
        <v>3</v>
      </c>
      <c r="D2" s="2" t="s">
        <v>4</v>
      </c>
      <c r="E2" s="2" t="s">
        <v>1</v>
      </c>
      <c r="H2" s="41"/>
      <c r="I2" s="39"/>
      <c r="J2" s="39"/>
      <c r="K2" s="39"/>
      <c r="L2" s="39"/>
      <c r="M2" s="39"/>
      <c r="N2" s="39"/>
      <c r="O2" s="39"/>
    </row>
    <row r="3" spans="2:15" ht="15.75" thickBot="1" x14ac:dyDescent="0.3">
      <c r="B3" s="3">
        <v>44927</v>
      </c>
      <c r="C3" s="1">
        <v>61</v>
      </c>
      <c r="D3" s="1">
        <v>71</v>
      </c>
      <c r="E3" s="5">
        <v>400</v>
      </c>
      <c r="H3" s="7" t="s">
        <v>8</v>
      </c>
      <c r="I3" s="8">
        <v>809</v>
      </c>
      <c r="J3" s="8">
        <v>928</v>
      </c>
      <c r="K3" s="8">
        <v>944</v>
      </c>
      <c r="L3" s="8">
        <v>910</v>
      </c>
      <c r="M3" s="8">
        <v>942</v>
      </c>
      <c r="N3" s="8">
        <v>1034</v>
      </c>
      <c r="O3" s="8">
        <v>1546</v>
      </c>
    </row>
    <row r="4" spans="2:15" ht="15.75" thickBot="1" x14ac:dyDescent="0.3">
      <c r="B4" s="3">
        <v>44958</v>
      </c>
      <c r="C4" s="1">
        <v>63</v>
      </c>
      <c r="D4" s="1">
        <v>75</v>
      </c>
      <c r="E4" s="5">
        <v>400</v>
      </c>
      <c r="H4" s="9"/>
      <c r="I4" s="10"/>
      <c r="J4" s="10"/>
      <c r="K4" s="10"/>
      <c r="L4" s="10"/>
      <c r="M4" s="10"/>
      <c r="N4" s="10"/>
      <c r="O4" s="10"/>
    </row>
    <row r="5" spans="2:15" ht="15.75" thickBot="1" x14ac:dyDescent="0.3">
      <c r="B5" s="3">
        <v>44986</v>
      </c>
      <c r="C5" s="1">
        <v>90</v>
      </c>
      <c r="D5" s="1">
        <v>51</v>
      </c>
      <c r="E5" s="5">
        <v>400</v>
      </c>
      <c r="H5" s="7" t="s">
        <v>23</v>
      </c>
      <c r="I5" s="8">
        <v>3710</v>
      </c>
      <c r="J5" s="8">
        <f>4621+136</f>
        <v>4757</v>
      </c>
      <c r="K5" s="8">
        <v>3766</v>
      </c>
      <c r="L5" s="8">
        <v>3836</v>
      </c>
      <c r="M5" s="8">
        <v>4212</v>
      </c>
      <c r="N5" s="8">
        <v>4077</v>
      </c>
      <c r="O5" s="8">
        <v>3671</v>
      </c>
    </row>
    <row r="6" spans="2:15" ht="15.75" thickBot="1" x14ac:dyDescent="0.3">
      <c r="B6" s="3">
        <v>45017</v>
      </c>
      <c r="C6" s="1">
        <v>45</v>
      </c>
      <c r="D6" s="1">
        <v>30</v>
      </c>
      <c r="E6" s="6">
        <v>0</v>
      </c>
      <c r="H6" s="7" t="s">
        <v>10</v>
      </c>
      <c r="I6" s="8">
        <v>-3621</v>
      </c>
      <c r="J6" s="8">
        <v>-4566</v>
      </c>
      <c r="K6" s="8">
        <v>-4391</v>
      </c>
      <c r="L6" s="8">
        <v>-4736</v>
      </c>
      <c r="M6" s="8">
        <v>-4838</v>
      </c>
      <c r="N6" s="8">
        <v>-4291</v>
      </c>
      <c r="O6" s="8">
        <v>-4142</v>
      </c>
    </row>
    <row r="7" spans="2:15" ht="15.75" thickBot="1" x14ac:dyDescent="0.3">
      <c r="B7" s="3">
        <v>45047</v>
      </c>
      <c r="C7" s="1">
        <v>29</v>
      </c>
      <c r="D7" s="1">
        <v>26</v>
      </c>
      <c r="E7" s="6">
        <v>0</v>
      </c>
      <c r="H7" s="11" t="s">
        <v>24</v>
      </c>
      <c r="I7" s="12">
        <f t="shared" ref="I7:L7" si="0">SUM(I5:I6)</f>
        <v>89</v>
      </c>
      <c r="J7" s="12">
        <f t="shared" si="0"/>
        <v>191</v>
      </c>
      <c r="K7" s="12">
        <f t="shared" si="0"/>
        <v>-625</v>
      </c>
      <c r="L7" s="12">
        <f t="shared" si="0"/>
        <v>-900</v>
      </c>
      <c r="M7" s="12">
        <f>SUM(M5:M6)</f>
        <v>-626</v>
      </c>
      <c r="N7" s="12">
        <f>SUM(N5:N6)</f>
        <v>-214</v>
      </c>
      <c r="O7" s="12">
        <v>-471</v>
      </c>
    </row>
    <row r="8" spans="2:15" ht="15.75" thickBot="1" x14ac:dyDescent="0.3">
      <c r="B8" s="3">
        <v>45078</v>
      </c>
      <c r="C8" s="1">
        <v>44</v>
      </c>
      <c r="D8" s="1">
        <v>26</v>
      </c>
      <c r="E8" s="5">
        <v>100</v>
      </c>
      <c r="H8" s="7" t="s">
        <v>25</v>
      </c>
      <c r="I8" s="8">
        <v>-30</v>
      </c>
      <c r="J8" s="8">
        <v>-10</v>
      </c>
      <c r="K8" s="8">
        <v>-38</v>
      </c>
      <c r="L8" s="8">
        <v>27</v>
      </c>
      <c r="M8" s="8">
        <v>59</v>
      </c>
      <c r="N8" s="8">
        <v>9</v>
      </c>
      <c r="O8" s="8">
        <v>-26</v>
      </c>
    </row>
    <row r="9" spans="2:15" ht="15.75" thickBot="1" x14ac:dyDescent="0.3">
      <c r="B9" s="3">
        <v>45108</v>
      </c>
      <c r="C9" s="1">
        <v>99</v>
      </c>
      <c r="D9" s="1">
        <v>27</v>
      </c>
      <c r="E9" s="6">
        <v>0</v>
      </c>
      <c r="H9" s="11" t="s">
        <v>13</v>
      </c>
      <c r="I9" s="12">
        <f t="shared" ref="I9:L9" si="1">+IF((I7+I8)&lt;0,0,I7+I8)</f>
        <v>59</v>
      </c>
      <c r="J9" s="12">
        <f t="shared" si="1"/>
        <v>181</v>
      </c>
      <c r="K9" s="12">
        <f t="shared" si="1"/>
        <v>0</v>
      </c>
      <c r="L9" s="12">
        <f t="shared" si="1"/>
        <v>0</v>
      </c>
      <c r="M9" s="12">
        <f>+IF((M7+M8)&lt;0,0,M7+M8)</f>
        <v>0</v>
      </c>
      <c r="N9" s="12">
        <f>+IF((N7+N8)&lt;0,0,N7+N8)</f>
        <v>0</v>
      </c>
      <c r="O9" s="12">
        <v>0</v>
      </c>
    </row>
    <row r="10" spans="2:15" ht="15.75" thickBot="1" x14ac:dyDescent="0.3">
      <c r="B10" s="3">
        <v>45139</v>
      </c>
      <c r="C10" s="1">
        <v>155</v>
      </c>
      <c r="D10" s="1">
        <v>59</v>
      </c>
      <c r="E10" s="6">
        <v>0</v>
      </c>
      <c r="H10" s="9"/>
      <c r="I10" s="10"/>
      <c r="J10" s="10"/>
      <c r="K10" s="10"/>
      <c r="L10" s="10"/>
      <c r="M10" s="10"/>
      <c r="N10" s="10"/>
      <c r="O10" s="10"/>
    </row>
    <row r="11" spans="2:15" ht="15.75" thickBot="1" x14ac:dyDescent="0.3">
      <c r="B11" s="3">
        <v>45170</v>
      </c>
      <c r="C11" s="1">
        <v>109</v>
      </c>
      <c r="D11" s="1">
        <v>-9</v>
      </c>
      <c r="E11" s="5">
        <v>220</v>
      </c>
      <c r="H11" s="7" t="s">
        <v>14</v>
      </c>
      <c r="I11" s="8">
        <v>0</v>
      </c>
      <c r="J11" s="8">
        <v>0</v>
      </c>
      <c r="K11" s="8">
        <v>100</v>
      </c>
      <c r="L11" s="8">
        <v>0</v>
      </c>
      <c r="M11" s="8">
        <v>0</v>
      </c>
      <c r="N11" s="8">
        <v>0</v>
      </c>
      <c r="O11" s="8">
        <v>220</v>
      </c>
    </row>
    <row r="12" spans="2:15" ht="15.75" thickBot="1" x14ac:dyDescent="0.3">
      <c r="B12" s="3">
        <v>45200</v>
      </c>
      <c r="C12" s="1">
        <v>59</v>
      </c>
      <c r="D12" s="1">
        <v>26</v>
      </c>
      <c r="E12" s="5">
        <v>383</v>
      </c>
      <c r="H12" s="7" t="s">
        <v>26</v>
      </c>
      <c r="I12" s="13">
        <v>-46</v>
      </c>
      <c r="J12" s="13">
        <v>-33</v>
      </c>
      <c r="K12" s="13">
        <v>-54</v>
      </c>
      <c r="L12" s="13">
        <v>-99</v>
      </c>
      <c r="M12" s="13">
        <v>-161</v>
      </c>
      <c r="N12" s="13">
        <v>-109</v>
      </c>
      <c r="O12" s="13">
        <v>-59</v>
      </c>
    </row>
    <row r="13" spans="2:15" ht="15.75" thickBot="1" x14ac:dyDescent="0.3">
      <c r="B13" s="3">
        <v>45231</v>
      </c>
      <c r="C13" s="1"/>
      <c r="D13" s="1"/>
      <c r="E13" s="1"/>
      <c r="H13" s="7" t="s">
        <v>16</v>
      </c>
      <c r="I13" s="8">
        <f t="shared" ref="I13:N13" si="2">-I9</f>
        <v>-59</v>
      </c>
      <c r="J13" s="8">
        <f t="shared" si="2"/>
        <v>-181</v>
      </c>
      <c r="K13" s="8">
        <f t="shared" si="2"/>
        <v>0</v>
      </c>
      <c r="L13" s="8">
        <f t="shared" si="2"/>
        <v>0</v>
      </c>
      <c r="M13" s="8">
        <f t="shared" si="2"/>
        <v>0</v>
      </c>
      <c r="N13" s="8">
        <f t="shared" si="2"/>
        <v>0</v>
      </c>
      <c r="O13" s="8">
        <v>0</v>
      </c>
    </row>
    <row r="14" spans="2:15" ht="15.75" thickBot="1" x14ac:dyDescent="0.3">
      <c r="B14" s="3">
        <v>45261</v>
      </c>
      <c r="C14" s="1"/>
      <c r="D14" s="1"/>
      <c r="E14" s="1"/>
      <c r="H14" s="14" t="s">
        <v>17</v>
      </c>
      <c r="I14" s="15">
        <f t="shared" ref="I14:L14" si="3">IF(SUM(I11:I13)&lt;0,0,SUM(I11:I13))</f>
        <v>0</v>
      </c>
      <c r="J14" s="15">
        <f t="shared" si="3"/>
        <v>0</v>
      </c>
      <c r="K14" s="15">
        <f t="shared" si="3"/>
        <v>46</v>
      </c>
      <c r="L14" s="15">
        <f t="shared" si="3"/>
        <v>0</v>
      </c>
      <c r="M14" s="15">
        <f>IF(SUM(M11:M13)&lt;0,0,SUM(M11:M13))</f>
        <v>0</v>
      </c>
      <c r="N14" s="15">
        <f>IF(SUM(N11:N13)&lt;0,0,SUM(N11:N13))</f>
        <v>0</v>
      </c>
      <c r="O14" s="15">
        <v>161</v>
      </c>
    </row>
    <row r="15" spans="2:15" ht="15.75" thickBot="1" x14ac:dyDescent="0.3">
      <c r="H15" s="9"/>
      <c r="I15" s="10"/>
      <c r="J15" s="10"/>
      <c r="K15" s="10"/>
      <c r="L15" s="10"/>
      <c r="M15" s="10"/>
      <c r="N15" s="10"/>
      <c r="O15" s="10"/>
    </row>
    <row r="16" spans="2:15" ht="15.75" thickBot="1" x14ac:dyDescent="0.3">
      <c r="H16" s="7" t="s">
        <v>18</v>
      </c>
      <c r="I16" s="8">
        <f t="shared" ref="I16:K16" si="4">+I3+I7-I11</f>
        <v>898</v>
      </c>
      <c r="J16" s="8">
        <f t="shared" si="4"/>
        <v>1119</v>
      </c>
      <c r="K16" s="8">
        <f t="shared" si="4"/>
        <v>219</v>
      </c>
      <c r="L16" s="8">
        <v>925</v>
      </c>
      <c r="M16" s="8">
        <v>1100</v>
      </c>
      <c r="N16" s="8">
        <v>1282</v>
      </c>
      <c r="O16" s="8">
        <v>1301</v>
      </c>
    </row>
    <row r="17" spans="8:15" ht="15.75" thickBot="1" x14ac:dyDescent="0.3">
      <c r="H17" s="18" t="s">
        <v>19</v>
      </c>
      <c r="I17" s="19"/>
      <c r="J17" s="19"/>
      <c r="K17" s="19"/>
      <c r="L17" s="19"/>
      <c r="M17" s="19"/>
      <c r="N17" s="19"/>
      <c r="O17" s="19"/>
    </row>
    <row r="18" spans="8:15" ht="15.75" thickBot="1" x14ac:dyDescent="0.3">
      <c r="H18" s="7" t="s">
        <v>20</v>
      </c>
      <c r="I18" s="13">
        <f t="shared" ref="I18:L18" si="5">+I5*0.25</f>
        <v>927.5</v>
      </c>
      <c r="J18" s="13">
        <f t="shared" si="5"/>
        <v>1189.25</v>
      </c>
      <c r="K18" s="13">
        <f t="shared" si="5"/>
        <v>941.5</v>
      </c>
      <c r="L18" s="13">
        <f t="shared" si="5"/>
        <v>959</v>
      </c>
      <c r="M18" s="13">
        <v>1053</v>
      </c>
      <c r="N18" s="13">
        <v>1020</v>
      </c>
      <c r="O18" s="13">
        <v>918</v>
      </c>
    </row>
    <row r="19" spans="8:15" ht="15.75" thickBot="1" x14ac:dyDescent="0.3">
      <c r="H19" s="14" t="s">
        <v>21</v>
      </c>
      <c r="I19" s="21">
        <f t="shared" ref="I19:L19" si="6">+I16-I18</f>
        <v>-29.5</v>
      </c>
      <c r="J19" s="21">
        <f t="shared" si="6"/>
        <v>-70.25</v>
      </c>
      <c r="K19" s="21">
        <f t="shared" si="6"/>
        <v>-722.5</v>
      </c>
      <c r="L19" s="23">
        <f t="shared" si="6"/>
        <v>-34</v>
      </c>
      <c r="M19" s="44">
        <f>+M16-M18</f>
        <v>47</v>
      </c>
      <c r="N19" s="44">
        <f>+N16-N18</f>
        <v>262</v>
      </c>
      <c r="O19" s="44">
        <v>383</v>
      </c>
    </row>
  </sheetData>
  <mergeCells count="9">
    <mergeCell ref="O1:O2"/>
    <mergeCell ref="B1:E1"/>
    <mergeCell ref="H1:H2"/>
    <mergeCell ref="M1:M2"/>
    <mergeCell ref="N1:N2"/>
    <mergeCell ref="I1:I2"/>
    <mergeCell ref="J1:J2"/>
    <mergeCell ref="K1:K2"/>
    <mergeCell ref="L1:L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SUPERMAT</vt:lpstr>
      <vt:lpstr>HIPERCAT</vt:lpstr>
      <vt:lpstr>EL SOL MATERIALES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</dc:creator>
  <cp:lastModifiedBy>jose lago</cp:lastModifiedBy>
  <dcterms:created xsi:type="dcterms:W3CDTF">2023-07-17T17:02:35Z</dcterms:created>
  <dcterms:modified xsi:type="dcterms:W3CDTF">2023-11-15T16:17:28Z</dcterms:modified>
</cp:coreProperties>
</file>