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lime/Box/Sarah and Molly's Box/FHL data/code/All_together/"/>
    </mc:Choice>
  </mc:AlternateContent>
  <xr:revisionPtr revIDLastSave="0" documentId="13_ncr:1_{37AC25B0-843C-0E4A-93F6-0D7C41F62393}" xr6:coauthVersionLast="45" xr6:coauthVersionMax="45" xr10:uidLastSave="{00000000-0000-0000-0000-000000000000}"/>
  <bookViews>
    <workbookView xWindow="5380" yWindow="440" windowWidth="15420" windowHeight="15440" activeTab="1" xr2:uid="{69EDB31B-20F3-134D-8D82-F83F88A44FF1}"/>
  </bookViews>
  <sheets>
    <sheet name="Sheet1" sheetId="1" r:id="rId1"/>
    <sheet name="Sheet3" sheetId="3" r:id="rId2"/>
    <sheet name="graph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4" l="1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 s="1"/>
  <c r="G32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B6" i="4"/>
  <c r="C6" i="4" s="1"/>
  <c r="E7" i="4"/>
  <c r="F7" i="4" s="1"/>
  <c r="G7" i="4" s="1"/>
  <c r="E2" i="4"/>
  <c r="F2" i="4" s="1"/>
  <c r="G2" i="4" s="1"/>
  <c r="E3" i="4"/>
  <c r="F3" i="4" s="1"/>
  <c r="G3" i="4" s="1"/>
  <c r="E5" i="4"/>
  <c r="F5" i="4" s="1"/>
  <c r="G5" i="4" s="1"/>
  <c r="E6" i="4"/>
  <c r="F6" i="4" s="1"/>
  <c r="G6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 s="1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4" i="4"/>
  <c r="F4" i="4" s="1"/>
  <c r="G4" i="4" s="1"/>
  <c r="B5" i="4"/>
  <c r="C5" i="4" s="1"/>
  <c r="B7" i="4"/>
  <c r="F27" i="3"/>
  <c r="F25" i="3"/>
  <c r="F23" i="3"/>
  <c r="F21" i="3"/>
  <c r="F19" i="3"/>
  <c r="F13" i="3"/>
  <c r="F11" i="3"/>
  <c r="F9" i="3"/>
  <c r="F7" i="3"/>
  <c r="F29" i="3"/>
  <c r="E28" i="3"/>
  <c r="E26" i="3"/>
  <c r="E24" i="3"/>
  <c r="E22" i="3"/>
  <c r="E20" i="3"/>
  <c r="E18" i="3"/>
  <c r="F17" i="3"/>
  <c r="E16" i="3"/>
  <c r="F15" i="3"/>
  <c r="E14" i="3"/>
  <c r="E12" i="3"/>
  <c r="E10" i="3"/>
  <c r="E8" i="3"/>
  <c r="E6" i="3"/>
  <c r="D7" i="4" l="1"/>
  <c r="C7" i="4"/>
  <c r="D6" i="4"/>
  <c r="D5" i="4"/>
  <c r="K6" i="1"/>
  <c r="C4" i="2" l="1"/>
  <c r="C5" i="2"/>
  <c r="C6" i="2"/>
  <c r="C7" i="2"/>
  <c r="C3" i="2"/>
  <c r="B3" i="2"/>
  <c r="B4" i="2"/>
  <c r="B5" i="2"/>
  <c r="B6" i="2"/>
  <c r="B7" i="2"/>
  <c r="E28" i="1"/>
  <c r="D28" i="1"/>
  <c r="C28" i="1"/>
  <c r="E27" i="1"/>
  <c r="D27" i="1"/>
  <c r="C27" i="1"/>
  <c r="H27" i="1"/>
  <c r="I27" i="1"/>
  <c r="G27" i="1"/>
  <c r="H28" i="1"/>
  <c r="I28" i="1"/>
  <c r="G28" i="1"/>
  <c r="L6" i="1"/>
  <c r="O28" i="1"/>
  <c r="K28" i="1"/>
  <c r="N6" i="1"/>
  <c r="M6" i="1"/>
  <c r="O6" i="1"/>
  <c r="P6" i="1"/>
  <c r="Q6" i="1"/>
  <c r="R6" i="1"/>
  <c r="M28" i="1" l="1"/>
  <c r="N28" i="1"/>
  <c r="L28" i="1"/>
  <c r="Q28" i="1"/>
  <c r="P28" i="1"/>
  <c r="R28" i="1"/>
</calcChain>
</file>

<file path=xl/sharedStrings.xml><?xml version="1.0" encoding="utf-8"?>
<sst xmlns="http://schemas.openxmlformats.org/spreadsheetml/2006/main" count="100" uniqueCount="58">
  <si>
    <t>M1</t>
  </si>
  <si>
    <t>M2</t>
  </si>
  <si>
    <t>values</t>
  </si>
  <si>
    <t>water</t>
  </si>
  <si>
    <t>air</t>
  </si>
  <si>
    <t>combined</t>
  </si>
  <si>
    <t>SFG</t>
  </si>
  <si>
    <t>exp_feed up</t>
  </si>
  <si>
    <t>exp_feed down</t>
  </si>
  <si>
    <t>coeff_feed up</t>
  </si>
  <si>
    <t>coeff_feed down</t>
  </si>
  <si>
    <t>exp_aquatic up</t>
  </si>
  <si>
    <t>exp_aquatic down</t>
  </si>
  <si>
    <t>coeff_aquatic up</t>
  </si>
  <si>
    <t>Individual parameter perturbation on the effect of parameters on the effect of increasing water temp, air temp, and combined air and water temp</t>
  </si>
  <si>
    <t>absolute diff</t>
  </si>
  <si>
    <t>ok, so using exp SE, becomes positive rather than 0</t>
  </si>
  <si>
    <t>percent of energy budget</t>
  </si>
  <si>
    <t>X 1.3</t>
  </si>
  <si>
    <t>not likely?</t>
  </si>
  <si>
    <t xml:space="preserve">J </t>
  </si>
  <si>
    <t>del J</t>
  </si>
  <si>
    <t>feeding compensation</t>
  </si>
  <si>
    <t xml:space="preserve">Would I put the body </t>
  </si>
  <si>
    <t>body size exponent - feeding</t>
  </si>
  <si>
    <t>body size exponent - respiration</t>
  </si>
  <si>
    <t>coeff_aerial down</t>
  </si>
  <si>
    <t>body size exponent - respiration - down</t>
  </si>
  <si>
    <t>body size exponent - feeding - down</t>
  </si>
  <si>
    <t>Plan by Thursday</t>
  </si>
  <si>
    <t>ED</t>
  </si>
  <si>
    <t>3 other things</t>
  </si>
  <si>
    <t>exp_exposure up</t>
  </si>
  <si>
    <t>coeff_exposure up</t>
  </si>
  <si>
    <t>exp_recovery up</t>
  </si>
  <si>
    <t>coeff_recovery up</t>
  </si>
  <si>
    <t>Up</t>
  </si>
  <si>
    <t>Down</t>
  </si>
  <si>
    <t>body size exponent - aquatic respiration</t>
  </si>
  <si>
    <t>body size exponent - aerial respiration</t>
  </si>
  <si>
    <t>the effect of warming air temp on growth - if feeding exponent is bigger - more sensitive to warming air temps?</t>
  </si>
  <si>
    <t>maybe grow faster, so more sensitive to warming if bigger because more cost</t>
  </si>
  <si>
    <t>SE from optimization</t>
  </si>
  <si>
    <t>&lt;- note the mean is ~46.78733</t>
  </si>
  <si>
    <t>x</t>
  </si>
  <si>
    <t>a</t>
  </si>
  <si>
    <t>c</t>
  </si>
  <si>
    <t>Feeding</t>
  </si>
  <si>
    <t>Aer_exposure</t>
  </si>
  <si>
    <t>size-scalar</t>
  </si>
  <si>
    <t>size</t>
  </si>
  <si>
    <t>Scale</t>
  </si>
  <si>
    <t xml:space="preserve">feeding </t>
  </si>
  <si>
    <t>aer exposure</t>
  </si>
  <si>
    <t>What would be a contribution would be to put both of these on the same scale</t>
  </si>
  <si>
    <t>mid</t>
  </si>
  <si>
    <t>high</t>
  </si>
  <si>
    <t>Figure __. The relationship between seawater temperatures and feeding rate, assuming estimeated model feeding compensation. (#'s need to be changed)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</si>
</sst>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Sheet1!$B$4:$I$4</c:f>
              <c:strCache>
                <c:ptCount val="8"/>
                <c:pt idx="0">
                  <c:v>SFG</c:v>
                </c:pt>
                <c:pt idx="1">
                  <c:v>water</c:v>
                </c:pt>
                <c:pt idx="2">
                  <c:v>air</c:v>
                </c:pt>
                <c:pt idx="3">
                  <c:v>combined</c:v>
                </c:pt>
                <c:pt idx="4">
                  <c:v>SFG</c:v>
                </c:pt>
                <c:pt idx="5">
                  <c:v>water</c:v>
                </c:pt>
                <c:pt idx="6">
                  <c:v>air</c:v>
                </c:pt>
                <c:pt idx="7">
                  <c:v>combined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 formatCode="0.0">
                  <c:v>47.604489999999998</c:v>
                </c:pt>
                <c:pt idx="1">
                  <c:v>27.788249100000002</c:v>
                </c:pt>
                <c:pt idx="2">
                  <c:v>-23.280339399999999</c:v>
                </c:pt>
                <c:pt idx="3">
                  <c:v>0.1098075</c:v>
                </c:pt>
                <c:pt idx="4">
                  <c:v>82.247131999999993</c:v>
                </c:pt>
                <c:pt idx="5">
                  <c:v>30.291291999999999</c:v>
                </c:pt>
                <c:pt idx="6">
                  <c:v>-23.181643000000001</c:v>
                </c:pt>
                <c:pt idx="7">
                  <c:v>3.8331140000000001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A-A846-94A2-F75CF71F70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Sheet1!$B$4:$I$4</c:f>
              <c:strCache>
                <c:ptCount val="8"/>
                <c:pt idx="0">
                  <c:v>SFG</c:v>
                </c:pt>
                <c:pt idx="1">
                  <c:v>water</c:v>
                </c:pt>
                <c:pt idx="2">
                  <c:v>air</c:v>
                </c:pt>
                <c:pt idx="3">
                  <c:v>combined</c:v>
                </c:pt>
                <c:pt idx="4">
                  <c:v>SFG</c:v>
                </c:pt>
                <c:pt idx="5">
                  <c:v>water</c:v>
                </c:pt>
                <c:pt idx="6">
                  <c:v>air</c:v>
                </c:pt>
                <c:pt idx="7">
                  <c:v>combined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 formatCode="0.0">
                  <c:v>173.43983</c:v>
                </c:pt>
                <c:pt idx="1">
                  <c:v>110.37524000000001</c:v>
                </c:pt>
                <c:pt idx="2">
                  <c:v>-39.852710000000002</c:v>
                </c:pt>
                <c:pt idx="3">
                  <c:v>59.711599999999997</c:v>
                </c:pt>
                <c:pt idx="4">
                  <c:v>219.21168</c:v>
                </c:pt>
                <c:pt idx="5">
                  <c:v>113.83553000000001</c:v>
                </c:pt>
                <c:pt idx="6">
                  <c:v>-36.171900000000001</c:v>
                </c:pt>
                <c:pt idx="7">
                  <c:v>69.723680000000002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A846-94A2-F75CF71F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962047"/>
        <c:axId val="323455567"/>
      </c:barChart>
      <c:catAx>
        <c:axId val="3259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55567"/>
        <c:crosses val="autoZero"/>
        <c:auto val="1"/>
        <c:lblAlgn val="ctr"/>
        <c:lblOffset val="100"/>
        <c:noMultiLvlLbl val="0"/>
      </c:catAx>
      <c:valAx>
        <c:axId val="323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Sheet3!$A$6:$A$28</c:f>
              <c:strCache>
                <c:ptCount val="23"/>
                <c:pt idx="0">
                  <c:v>exp_feed up</c:v>
                </c:pt>
                <c:pt idx="2">
                  <c:v>coeff_feed up</c:v>
                </c:pt>
                <c:pt idx="4">
                  <c:v>exp_aquatic up</c:v>
                </c:pt>
                <c:pt idx="6">
                  <c:v>coeff_aquatic up</c:v>
                </c:pt>
                <c:pt idx="8">
                  <c:v>exp_exposure up</c:v>
                </c:pt>
                <c:pt idx="10">
                  <c:v>coeff_exposure up</c:v>
                </c:pt>
                <c:pt idx="12">
                  <c:v>exp_recovery up</c:v>
                </c:pt>
                <c:pt idx="14">
                  <c:v>coeff_recovery up</c:v>
                </c:pt>
                <c:pt idx="16">
                  <c:v>body size exponent - feeding</c:v>
                </c:pt>
                <c:pt idx="18">
                  <c:v>body size exponent - aquatic respiration</c:v>
                </c:pt>
                <c:pt idx="20">
                  <c:v>body size exponent - aerial respiration</c:v>
                </c:pt>
                <c:pt idx="22">
                  <c:v>ED</c:v>
                </c:pt>
              </c:strCache>
            </c:strRef>
          </c:cat>
          <c:val>
            <c:numRef>
              <c:f>Sheet3!$E$6:$E$28</c:f>
              <c:numCache>
                <c:formatCode>General</c:formatCode>
                <c:ptCount val="23"/>
                <c:pt idx="0" formatCode="0.00">
                  <c:v>2.6433502386014429</c:v>
                </c:pt>
                <c:pt idx="2" formatCode="0.00">
                  <c:v>3.1376685266452808</c:v>
                </c:pt>
                <c:pt idx="4" formatCode="0.00">
                  <c:v>-0.58284733225794461</c:v>
                </c:pt>
                <c:pt idx="6" formatCode="0.00">
                  <c:v>-0.74339668380020463</c:v>
                </c:pt>
                <c:pt idx="8" formatCode="0.00">
                  <c:v>-0.57469684057113102</c:v>
                </c:pt>
                <c:pt idx="10" formatCode="0.00">
                  <c:v>-0.78843277178266158</c:v>
                </c:pt>
                <c:pt idx="12" formatCode="0.00">
                  <c:v>-0.18514724136315711</c:v>
                </c:pt>
                <c:pt idx="14" formatCode="0.00">
                  <c:v>-7.2261671115476683E-2</c:v>
                </c:pt>
                <c:pt idx="16" formatCode="0.00">
                  <c:v>0.6611676755700987</c:v>
                </c:pt>
                <c:pt idx="18" formatCode="0.00">
                  <c:v>-0.11665307201064437</c:v>
                </c:pt>
                <c:pt idx="20" formatCode="0.00">
                  <c:v>-0.32884545134293003</c:v>
                </c:pt>
                <c:pt idx="22" formatCode="0.0000">
                  <c:v>4.634016665235422E-4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6-FC44-ABDB-D47779DD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086208"/>
        <c:axId val="457143328"/>
      </c:barChart>
      <c:catAx>
        <c:axId val="4000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43328"/>
        <c:crosses val="autoZero"/>
        <c:auto val="1"/>
        <c:lblAlgn val="ctr"/>
        <c:lblOffset val="100"/>
        <c:noMultiLvlLbl val="0"/>
      </c:catAx>
      <c:valAx>
        <c:axId val="4571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graph!$A$2:$A$21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graph!$B$2:$B$21</c:f>
              <c:numCache>
                <c:formatCode>General</c:formatCode>
                <c:ptCount val="20"/>
                <c:pt idx="3">
                  <c:v>5.0501388264315916E-3</c:v>
                </c:pt>
                <c:pt idx="4">
                  <c:v>9.142334177129105E-3</c:v>
                </c:pt>
                <c:pt idx="5">
                  <c:v>1.6550490408074964E-2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943-B045-98B0-9699AA6F6FFA}"/>
            </c:ext>
          </c:extLst>
        </c:ser>
        <c:ser>
          <c:idx val="5"/>
          <c:order val="1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graph!$A$9:$A$28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</c:numCache>
            </c:numRef>
          </c:xVal>
          <c:yVal>
            <c:numRef>
              <c:f>graph!$F$9:$F$28</c:f>
              <c:numCache>
                <c:formatCode>General</c:formatCode>
                <c:ptCount val="20"/>
                <c:pt idx="0">
                  <c:v>2.2950293477606833E-2</c:v>
                </c:pt>
                <c:pt idx="1">
                  <c:v>2.3960618510749342E-2</c:v>
                </c:pt>
                <c:pt idx="2">
                  <c:v>2.5017446642979606E-2</c:v>
                </c:pt>
                <c:pt idx="3">
                  <c:v>2.6122918312427756E-2</c:v>
                </c:pt>
                <c:pt idx="4">
                  <c:v>2.7279272477010317E-2</c:v>
                </c:pt>
                <c:pt idx="5">
                  <c:v>2.8488851149085153E-2</c:v>
                </c:pt>
                <c:pt idx="6">
                  <c:v>2.9754104138826811E-2</c:v>
                </c:pt>
                <c:pt idx="7">
                  <c:v>3.1077594015929393E-2</c:v>
                </c:pt>
                <c:pt idx="8">
                  <c:v>3.2462001299685857E-2</c:v>
                </c:pt>
                <c:pt idx="9">
                  <c:v>3.3910129887955665E-2</c:v>
                </c:pt>
                <c:pt idx="10">
                  <c:v>3.5424912736016161E-2</c:v>
                </c:pt>
                <c:pt idx="11">
                  <c:v>3.7009417796799324E-2</c:v>
                </c:pt>
                <c:pt idx="12">
                  <c:v>3.8666854234544863E-2</c:v>
                </c:pt>
                <c:pt idx="13">
                  <c:v>4.0400578924454554E-2</c:v>
                </c:pt>
                <c:pt idx="14">
                  <c:v>4.2214103251511689E-2</c:v>
                </c:pt>
                <c:pt idx="15">
                  <c:v>4.4111100222235668E-2</c:v>
                </c:pt>
                <c:pt idx="16">
                  <c:v>4.6095411903775398E-2</c:v>
                </c:pt>
                <c:pt idx="17">
                  <c:v>4.8171057205408249E-2</c:v>
                </c:pt>
                <c:pt idx="18">
                  <c:v>5.0342240018204851E-2</c:v>
                </c:pt>
                <c:pt idx="19">
                  <c:v>5.2613357729345077E-2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943-B045-98B0-9699AA6F6FFA}"/>
            </c:ext>
          </c:extLst>
        </c:ser>
        <c:ser>
          <c:idx val="6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graph!$D$2:$D$21</c:f>
              <c:numCache>
                <c:formatCode>General</c:formatCode>
                <c:ptCount val="20"/>
                <c:pt idx="3">
                  <c:v>2.5250694132157959E-2</c:v>
                </c:pt>
                <c:pt idx="4">
                  <c:v>4.5711670885645525E-2</c:v>
                </c:pt>
                <c:pt idx="5">
                  <c:v>8.2752452040374819E-2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943-B045-98B0-9699AA6F6FF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graph!$A$5:$A$7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graph!$C$5:$C$7</c:f>
              <c:numCache>
                <c:formatCode>General</c:formatCode>
                <c:ptCount val="3"/>
                <c:pt idx="0">
                  <c:v>7.5752082396473869E-3</c:v>
                </c:pt>
                <c:pt idx="1">
                  <c:v>1.3713501265693658E-2</c:v>
                </c:pt>
                <c:pt idx="2">
                  <c:v>2.4825735612112446E-2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43-B045-98B0-9699AA6F6FFA}"/>
            </c:ext>
          </c:extLst>
        </c:ser>
        <c:ser>
          <c:idx val="2"/>
          <c:order val="4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graph!$A$9:$A$32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xVal>
          <c:yVal>
            <c:numRef>
              <c:f>graph!$G$9:$G$32</c:f>
              <c:numCache>
                <c:formatCode>General</c:formatCode>
                <c:ptCount val="24"/>
                <c:pt idx="0">
                  <c:v>2.3950293477606834E-2</c:v>
                </c:pt>
                <c:pt idx="1">
                  <c:v>2.4960618510749343E-2</c:v>
                </c:pt>
                <c:pt idx="2">
                  <c:v>2.6017446642979607E-2</c:v>
                </c:pt>
                <c:pt idx="3">
                  <c:v>2.7122918312427757E-2</c:v>
                </c:pt>
                <c:pt idx="4">
                  <c:v>2.8279272477010318E-2</c:v>
                </c:pt>
                <c:pt idx="5">
                  <c:v>2.9488851149085154E-2</c:v>
                </c:pt>
                <c:pt idx="6">
                  <c:v>3.0754104138826812E-2</c:v>
                </c:pt>
                <c:pt idx="7">
                  <c:v>3.2077594015929391E-2</c:v>
                </c:pt>
                <c:pt idx="8">
                  <c:v>3.3462001299685858E-2</c:v>
                </c:pt>
                <c:pt idx="9">
                  <c:v>3.4910129887955665E-2</c:v>
                </c:pt>
                <c:pt idx="10">
                  <c:v>3.6424912736016161E-2</c:v>
                </c:pt>
                <c:pt idx="11">
                  <c:v>3.8009417796799325E-2</c:v>
                </c:pt>
                <c:pt idx="12">
                  <c:v>3.9666854234544864E-2</c:v>
                </c:pt>
                <c:pt idx="13">
                  <c:v>4.1400578924454555E-2</c:v>
                </c:pt>
                <c:pt idx="14">
                  <c:v>4.321410325151169E-2</c:v>
                </c:pt>
                <c:pt idx="15">
                  <c:v>4.5111100222235669E-2</c:v>
                </c:pt>
                <c:pt idx="16">
                  <c:v>4.7095411903775398E-2</c:v>
                </c:pt>
                <c:pt idx="17">
                  <c:v>4.917105720540825E-2</c:v>
                </c:pt>
                <c:pt idx="18">
                  <c:v>5.1342240018204852E-2</c:v>
                </c:pt>
                <c:pt idx="19">
                  <c:v>5.3613357729345078E-2</c:v>
                </c:pt>
                <c:pt idx="20">
                  <c:v>5.5989010128329852E-2</c:v>
                </c:pt>
                <c:pt idx="21">
                  <c:v>5.8474008723126927E-2</c:v>
                </c:pt>
                <c:pt idx="22">
                  <c:v>6.1073386485118675E-2</c:v>
                </c:pt>
                <c:pt idx="23">
                  <c:v>6.3792408042589205E-2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43-B045-98B0-9699AA6F6FFA}"/>
            </c:ext>
          </c:extLst>
        </c:ser>
        <c:ser>
          <c:idx val="3"/>
          <c:order val="5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graph!$A$9:$A$19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xVal>
          <c:yVal>
            <c:numRef>
              <c:f>graph!$E$9:$E$19</c:f>
              <c:numCache>
                <c:formatCode>General</c:formatCode>
                <c:ptCount val="11"/>
                <c:pt idx="0">
                  <c:v>2.1950293477606832E-2</c:v>
                </c:pt>
                <c:pt idx="1">
                  <c:v>2.2960618510749341E-2</c:v>
                </c:pt>
                <c:pt idx="2">
                  <c:v>2.4017446642979605E-2</c:v>
                </c:pt>
                <c:pt idx="3">
                  <c:v>2.5122918312427755E-2</c:v>
                </c:pt>
                <c:pt idx="4">
                  <c:v>2.6279272477010316E-2</c:v>
                </c:pt>
                <c:pt idx="5">
                  <c:v>2.7488851149085152E-2</c:v>
                </c:pt>
                <c:pt idx="6">
                  <c:v>2.875410413882681E-2</c:v>
                </c:pt>
                <c:pt idx="7">
                  <c:v>3.0077594015929392E-2</c:v>
                </c:pt>
                <c:pt idx="8">
                  <c:v>3.1462001299685856E-2</c:v>
                </c:pt>
                <c:pt idx="9">
                  <c:v>3.2910129887955664E-2</c:v>
                </c:pt>
                <c:pt idx="10">
                  <c:v>3.442491273601616E-2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943-B045-98B0-9699AA6F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28720"/>
        <c:axId val="480385584"/>
      </c:scatterChart>
      <c:valAx>
        <c:axId val="3963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5584"/>
        <c:crosses val="autoZero"/>
        <c:crossBetween val="midCat"/>
      </c:valAx>
      <c:valAx>
        <c:axId val="48038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87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Sheet2!$A$3:$A$7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Sheet2!$B$3:$B$7</c:f>
              <c:numCache>
                <c:formatCode>General</c:formatCode>
                <c:ptCount val="5"/>
                <c:pt idx="0">
                  <c:v>5.4365636569180902</c:v>
                </c:pt>
                <c:pt idx="1">
                  <c:v>14.778112197861301</c:v>
                </c:pt>
                <c:pt idx="2">
                  <c:v>40.171073846375336</c:v>
                </c:pt>
                <c:pt idx="3">
                  <c:v>109.19630006628847</c:v>
                </c:pt>
                <c:pt idx="4">
                  <c:v>296.8263182051532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8-D442-B6F4-5F72F36175D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7.3385933352384889</c:v>
                </c:pt>
                <c:pt idx="1">
                  <c:v>26.927476070003383</c:v>
                </c:pt>
                <c:pt idx="2">
                  <c:v>98.804898211060376</c:v>
                </c:pt>
                <c:pt idx="3">
                  <c:v>362.54448375030245</c:v>
                </c:pt>
                <c:pt idx="4">
                  <c:v>1330.2832660887236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8-D442-B6F4-5F72F361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16992"/>
        <c:axId val="2084616304"/>
      </c:scatterChart>
      <c:valAx>
        <c:axId val="20014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16304"/>
        <c:crosses val="autoZero"/>
        <c:crossBetween val="midCat"/>
      </c:valAx>
      <c:valAx>
        <c:axId val="2084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31</xdr:row>
      <xdr:rowOff>63500</xdr:rowOff>
    </xdr:from>
    <xdr:to>
      <xdr:col>5</xdr:col>
      <xdr:colOff>577850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7F4EB-96C1-8142-B9B9-DAAEA671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651748</xdr:colOff>
      <xdr:row>2</xdr:row>
      <xdr:rowOff>128674</xdr:rowOff>
    </xdr:from>
    <xdr:to>
      <xdr:col>12</xdr:col>
      <xdr:colOff>283308</xdr:colOff>
      <xdr:row>15</xdr:row>
      <xdr:rowOff>150445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742FD-B443-CC48-AF55-B70C24A18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12</xdr:row>
      <xdr:rowOff>19050</xdr:rowOff>
    </xdr:from>
    <xdr:to>
      <xdr:col>13</xdr:col>
      <xdr:colOff>641350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DE042-E688-8949-ACD4-FE39BBFA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0</xdr:row>
      <xdr:rowOff>63500</xdr:rowOff>
    </xdr:from>
    <xdr:to>
      <xdr:col>9</xdr:col>
      <xdr:colOff>247650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C3AA-0560-664E-A4E0-5F12CD8FF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4AA4-C629-074D-A09D-A74D01ED7F7F}">
  <dimension ref="A1:R48"/>
  <sheetViews>
    <sheetView topLeftCell="A28" zoomScale="125" workbookViewId="0">
      <selection activeCell="A49" sqref="A49"/>
    </sheetView>
  </sheetViews>
  <sheetFormatPr baseColWidth="10" defaultRowHeight="16" x14ac:dyDescent="0.2"/>
  <cols>
    <col min="1" max="1" width="33.5" customWidth="1"/>
    <col min="3" max="9" width="10.83203125" style="2"/>
  </cols>
  <sheetData>
    <row r="1" spans="1:18" x14ac:dyDescent="0.2">
      <c r="A1" t="s">
        <v>29</v>
      </c>
      <c r="E1" s="3"/>
    </row>
    <row r="2" spans="1:18" x14ac:dyDescent="0.2">
      <c r="A2" t="s">
        <v>14</v>
      </c>
    </row>
    <row r="3" spans="1:18" x14ac:dyDescent="0.2">
      <c r="B3" t="s">
        <v>0</v>
      </c>
      <c r="F3" s="2" t="s">
        <v>1</v>
      </c>
      <c r="K3" t="s">
        <v>0</v>
      </c>
      <c r="O3" t="s">
        <v>1</v>
      </c>
    </row>
    <row r="4" spans="1:18" x14ac:dyDescent="0.2">
      <c r="A4" t="s">
        <v>15</v>
      </c>
      <c r="B4" t="s">
        <v>6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3</v>
      </c>
      <c r="H4" s="2" t="s">
        <v>4</v>
      </c>
      <c r="I4" s="2" t="s">
        <v>5</v>
      </c>
      <c r="K4" t="s">
        <v>6</v>
      </c>
      <c r="L4" t="s">
        <v>3</v>
      </c>
      <c r="M4" t="s">
        <v>4</v>
      </c>
      <c r="N4" t="s">
        <v>5</v>
      </c>
      <c r="O4" t="s">
        <v>6</v>
      </c>
      <c r="P4" t="s">
        <v>3</v>
      </c>
      <c r="Q4" t="s">
        <v>4</v>
      </c>
      <c r="R4" t="s">
        <v>5</v>
      </c>
    </row>
    <row r="5" spans="1:18" x14ac:dyDescent="0.2">
      <c r="A5" t="s">
        <v>2</v>
      </c>
      <c r="B5" s="5">
        <v>47.604489999999998</v>
      </c>
      <c r="C5" s="2">
        <v>27.788249100000002</v>
      </c>
      <c r="D5" s="2">
        <v>-23.280339399999999</v>
      </c>
      <c r="E5" s="2">
        <v>0.1098075</v>
      </c>
      <c r="F5" s="2">
        <v>82.247131999999993</v>
      </c>
      <c r="G5" s="2">
        <v>30.291291999999999</v>
      </c>
      <c r="H5" s="2">
        <v>-23.181643000000001</v>
      </c>
      <c r="I5" s="2">
        <v>3.8331140000000001</v>
      </c>
    </row>
    <row r="6" spans="1:18" x14ac:dyDescent="0.2">
      <c r="A6" t="s">
        <v>7</v>
      </c>
      <c r="B6" s="5">
        <v>173.43983</v>
      </c>
      <c r="C6" s="2">
        <v>110.37524000000001</v>
      </c>
      <c r="D6" s="2">
        <v>-39.852710000000002</v>
      </c>
      <c r="E6" s="2">
        <v>59.711599999999997</v>
      </c>
      <c r="F6" s="2">
        <v>219.21168</v>
      </c>
      <c r="G6" s="2">
        <v>113.83553000000001</v>
      </c>
      <c r="H6" s="2">
        <v>-36.171900000000001</v>
      </c>
      <c r="I6" s="2">
        <v>69.723680000000002</v>
      </c>
      <c r="K6" s="1">
        <f>(B6-B5)/B5</f>
        <v>2.6433502386014429</v>
      </c>
      <c r="L6" s="1">
        <f t="shared" ref="L6:M6" si="0">(C6/C5)-1</f>
        <v>2.9720113204253664</v>
      </c>
      <c r="M6" s="1">
        <f t="shared" si="0"/>
        <v>0.71186121109557376</v>
      </c>
      <c r="N6" s="1">
        <f>(E6/E5)-1</f>
        <v>542.78434988502602</v>
      </c>
      <c r="O6" s="1">
        <f t="shared" ref="O6" si="1">(F6-F5)/F5</f>
        <v>1.665280535253193</v>
      </c>
      <c r="P6" s="1">
        <f t="shared" ref="P6" si="2">(G6-G5)/G5</f>
        <v>2.7580282148414144</v>
      </c>
      <c r="Q6" s="1">
        <f t="shared" ref="Q6" si="3">(H6-H5)/H5</f>
        <v>0.56036826207702362</v>
      </c>
      <c r="R6" s="1">
        <f t="shared" ref="R6" si="4">(I6-I5)/I5</f>
        <v>17.189826861397808</v>
      </c>
    </row>
    <row r="7" spans="1:18" x14ac:dyDescent="0.2">
      <c r="A7" s="2" t="s">
        <v>8</v>
      </c>
      <c r="B7" s="5"/>
      <c r="K7" s="1"/>
      <c r="L7" s="1"/>
      <c r="M7" s="1"/>
      <c r="N7" s="1"/>
      <c r="O7" s="1"/>
      <c r="P7" s="1"/>
      <c r="Q7" s="1"/>
      <c r="R7" s="1"/>
    </row>
    <row r="8" spans="1:18" x14ac:dyDescent="0.2">
      <c r="A8" t="s">
        <v>9</v>
      </c>
      <c r="B8" s="5">
        <v>196.9716</v>
      </c>
      <c r="K8" s="1"/>
      <c r="L8" s="1"/>
      <c r="M8" s="1"/>
      <c r="N8" s="1"/>
      <c r="O8" s="1"/>
      <c r="P8" s="1"/>
      <c r="Q8" s="1"/>
      <c r="R8" s="1"/>
    </row>
    <row r="9" spans="1:18" x14ac:dyDescent="0.2">
      <c r="A9" s="2" t="s">
        <v>10</v>
      </c>
      <c r="B9" s="5"/>
      <c r="K9" s="1"/>
      <c r="L9" s="1"/>
      <c r="M9" s="1"/>
      <c r="N9" s="1"/>
      <c r="O9" s="1"/>
      <c r="P9" s="1"/>
      <c r="Q9" s="1"/>
      <c r="R9" s="1"/>
    </row>
    <row r="10" spans="1:18" x14ac:dyDescent="0.2">
      <c r="A10" t="s">
        <v>11</v>
      </c>
      <c r="B10" s="5">
        <v>19.858339999999998</v>
      </c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2" t="s">
        <v>12</v>
      </c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t="s">
        <v>13</v>
      </c>
      <c r="B12" s="5">
        <v>12.21547</v>
      </c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2" t="s">
        <v>26</v>
      </c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t="s">
        <v>32</v>
      </c>
      <c r="B14" s="5">
        <v>20.24634</v>
      </c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2" t="s">
        <v>12</v>
      </c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t="s">
        <v>33</v>
      </c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2" t="s">
        <v>26</v>
      </c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2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2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t="s">
        <v>25</v>
      </c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</v>
      </c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t="s">
        <v>24</v>
      </c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t="s">
        <v>28</v>
      </c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t="s">
        <v>30</v>
      </c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t="s">
        <v>31</v>
      </c>
      <c r="K25" s="1"/>
      <c r="L25" s="1"/>
      <c r="M25" s="1"/>
      <c r="N25" s="1"/>
      <c r="O25" s="1"/>
      <c r="P25" s="1"/>
      <c r="Q25" s="1"/>
      <c r="R25" s="1"/>
    </row>
    <row r="26" spans="1:18" x14ac:dyDescent="0.2">
      <c r="B26" t="s">
        <v>6</v>
      </c>
      <c r="C26" s="2" t="s">
        <v>17</v>
      </c>
      <c r="F26" s="2" t="s">
        <v>6</v>
      </c>
      <c r="G26" s="2" t="s">
        <v>17</v>
      </c>
      <c r="K26" s="1"/>
      <c r="L26" s="1"/>
      <c r="M26" s="1"/>
      <c r="N26" s="1"/>
      <c r="O26" s="1"/>
      <c r="P26" s="1"/>
      <c r="Q26" s="1"/>
      <c r="R26" s="1"/>
    </row>
    <row r="27" spans="1:18" x14ac:dyDescent="0.2">
      <c r="B27">
        <v>47.882303399999998</v>
      </c>
      <c r="C27" s="2">
        <f t="shared" ref="C27:E28" si="5">C5/$B5</f>
        <v>0.58373168371302797</v>
      </c>
      <c r="D27" s="2">
        <f t="shared" si="5"/>
        <v>-0.48903663078839832</v>
      </c>
      <c r="E27" s="2">
        <f t="shared" si="5"/>
        <v>2.3066626698447982E-3</v>
      </c>
      <c r="F27" s="2">
        <v>82.247131999999993</v>
      </c>
      <c r="G27" s="2">
        <f>G5/$F5</f>
        <v>0.36829602763534663</v>
      </c>
      <c r="H27" s="2">
        <f t="shared" ref="H27:I27" si="6">H5/$F5</f>
        <v>-0.28185351192549796</v>
      </c>
      <c r="I27" s="2">
        <f t="shared" si="6"/>
        <v>4.6604834804452516E-2</v>
      </c>
      <c r="K27" s="1"/>
      <c r="L27" s="1"/>
      <c r="M27" s="1"/>
      <c r="N27" s="1"/>
      <c r="O27" s="1"/>
      <c r="P27" s="1"/>
      <c r="Q27" s="1"/>
      <c r="R27" s="1"/>
    </row>
    <row r="28" spans="1:18" x14ac:dyDescent="0.2">
      <c r="B28">
        <v>173.43983</v>
      </c>
      <c r="C28" s="2" t="e">
        <f>C6/#REF!</f>
        <v>#REF!</v>
      </c>
      <c r="D28" s="2" t="e">
        <f>D6/#REF!</f>
        <v>#REF!</v>
      </c>
      <c r="E28" s="2" t="e">
        <f>E6/#REF!</f>
        <v>#REF!</v>
      </c>
      <c r="F28" s="2">
        <v>219.21168</v>
      </c>
      <c r="G28" s="2">
        <f>G6/$F6</f>
        <v>0.51929500289400643</v>
      </c>
      <c r="H28" s="2">
        <f t="shared" ref="H28:I28" si="7">H6/$F6</f>
        <v>-0.16500899952046352</v>
      </c>
      <c r="I28" s="2">
        <f t="shared" si="7"/>
        <v>0.31806553373433388</v>
      </c>
      <c r="K28" s="1">
        <f>((B28-B27)/B27)</f>
        <v>2.6222114995411854</v>
      </c>
      <c r="L28" s="1" t="e">
        <f>((C28-C27))</f>
        <v>#REF!</v>
      </c>
      <c r="M28" s="1" t="e">
        <f>((D28-D27))</f>
        <v>#REF!</v>
      </c>
      <c r="N28" s="1" t="e">
        <f>((E28-E27))</f>
        <v>#REF!</v>
      </c>
      <c r="O28" s="1">
        <f>((F28-F27)/F27)</f>
        <v>1.665280535253193</v>
      </c>
      <c r="P28" s="1">
        <f>(G28-G27)</f>
        <v>0.1509989752586598</v>
      </c>
      <c r="Q28" s="1">
        <f>(H28-H27)</f>
        <v>0.11684451240503443</v>
      </c>
      <c r="R28" s="1">
        <f>(I28-I27)</f>
        <v>0.27146069892988134</v>
      </c>
    </row>
    <row r="29" spans="1:18" x14ac:dyDescent="0.2">
      <c r="K29" s="1"/>
      <c r="L29" s="1"/>
      <c r="M29" s="1"/>
      <c r="N29" s="1"/>
      <c r="O29" s="1"/>
      <c r="P29" s="1"/>
      <c r="Q29" s="1"/>
      <c r="R29" s="1"/>
    </row>
    <row r="30" spans="1:18" x14ac:dyDescent="0.2"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t="s">
        <v>16</v>
      </c>
    </row>
    <row r="33" spans="1:12" x14ac:dyDescent="0.2">
      <c r="G33" s="2" t="s">
        <v>20</v>
      </c>
      <c r="H33" s="2" t="s">
        <v>21</v>
      </c>
      <c r="I33" s="2" t="s">
        <v>21</v>
      </c>
      <c r="J33" t="s">
        <v>21</v>
      </c>
      <c r="L33" t="s">
        <v>22</v>
      </c>
    </row>
    <row r="36" spans="1:12" x14ac:dyDescent="0.2">
      <c r="L36" t="s">
        <v>23</v>
      </c>
    </row>
    <row r="47" spans="1:12" x14ac:dyDescent="0.2">
      <c r="A47" t="s">
        <v>40</v>
      </c>
    </row>
    <row r="48" spans="1:12" x14ac:dyDescent="0.2">
      <c r="A48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D2A-8097-A341-82D7-528710A9AC9D}">
  <dimension ref="A1:S35"/>
  <sheetViews>
    <sheetView tabSelected="1" zoomScale="75" workbookViewId="0">
      <selection activeCell="E30" sqref="E30"/>
    </sheetView>
  </sheetViews>
  <sheetFormatPr baseColWidth="10" defaultRowHeight="16" x14ac:dyDescent="0.2"/>
  <cols>
    <col min="1" max="1" width="33.5" customWidth="1"/>
    <col min="2" max="2" width="15.1640625" customWidth="1"/>
    <col min="4" max="10" width="10.83203125" style="2"/>
  </cols>
  <sheetData>
    <row r="1" spans="1:19" x14ac:dyDescent="0.2">
      <c r="A1" t="s">
        <v>29</v>
      </c>
      <c r="F1" s="3"/>
    </row>
    <row r="2" spans="1:19" x14ac:dyDescent="0.2">
      <c r="A2" t="s">
        <v>14</v>
      </c>
    </row>
    <row r="3" spans="1:19" x14ac:dyDescent="0.2">
      <c r="C3" t="s">
        <v>0</v>
      </c>
      <c r="D3" s="7"/>
      <c r="E3" t="s">
        <v>0</v>
      </c>
    </row>
    <row r="4" spans="1:19" x14ac:dyDescent="0.2">
      <c r="A4" t="s">
        <v>15</v>
      </c>
      <c r="C4" t="s">
        <v>36</v>
      </c>
      <c r="D4" s="7" t="s">
        <v>37</v>
      </c>
      <c r="E4" t="s">
        <v>36</v>
      </c>
      <c r="F4" s="7" t="s">
        <v>37</v>
      </c>
    </row>
    <row r="5" spans="1:19" x14ac:dyDescent="0.2">
      <c r="A5" t="s">
        <v>2</v>
      </c>
      <c r="B5" s="5">
        <v>47.604489999999998</v>
      </c>
      <c r="D5" s="7"/>
      <c r="E5"/>
    </row>
    <row r="6" spans="1:19" x14ac:dyDescent="0.2">
      <c r="A6" t="s">
        <v>7</v>
      </c>
      <c r="C6" s="5">
        <v>173.43983</v>
      </c>
      <c r="D6" s="7"/>
      <c r="E6" s="1">
        <f>(C6-B$5)/B$5</f>
        <v>2.6433502386014429</v>
      </c>
      <c r="M6" s="1"/>
      <c r="N6" s="1"/>
      <c r="O6" s="1"/>
      <c r="P6" s="1"/>
      <c r="Q6" s="1"/>
      <c r="R6" s="1"/>
      <c r="S6" s="1"/>
    </row>
    <row r="7" spans="1:19" x14ac:dyDescent="0.2">
      <c r="A7" s="2"/>
      <c r="B7" s="2"/>
      <c r="C7" s="5"/>
      <c r="D7" s="6">
        <v>-8.0949390000000001</v>
      </c>
      <c r="F7" s="1">
        <f>(D7-B$5)/B$5</f>
        <v>-1.1700457036720695</v>
      </c>
      <c r="L7" s="1"/>
      <c r="M7" s="1"/>
      <c r="N7" s="1"/>
      <c r="O7" s="1"/>
      <c r="P7" s="1"/>
      <c r="Q7" s="1"/>
      <c r="R7" s="1"/>
      <c r="S7" s="1"/>
    </row>
    <row r="8" spans="1:19" x14ac:dyDescent="0.2">
      <c r="A8" t="s">
        <v>9</v>
      </c>
      <c r="C8" s="5">
        <v>196.9716</v>
      </c>
      <c r="D8" s="6"/>
      <c r="E8" s="1">
        <f>(C8-B$5)/B$5</f>
        <v>3.1376685266452808</v>
      </c>
      <c r="F8" s="3"/>
      <c r="L8" s="1"/>
      <c r="M8" s="1"/>
      <c r="N8" s="1"/>
      <c r="O8" s="1"/>
      <c r="P8" s="1"/>
      <c r="Q8" s="1"/>
      <c r="R8" s="1"/>
      <c r="S8" s="1"/>
    </row>
    <row r="9" spans="1:19" x14ac:dyDescent="0.2">
      <c r="A9" s="2"/>
      <c r="B9" s="2"/>
      <c r="C9" s="5"/>
      <c r="D9" s="6">
        <v>-27.08738</v>
      </c>
      <c r="F9" s="1">
        <f>(D9-B$5)/B$5</f>
        <v>-1.5690089317205163</v>
      </c>
      <c r="L9" s="1"/>
      <c r="M9" s="1"/>
      <c r="N9" s="1"/>
      <c r="O9" s="1"/>
      <c r="P9" s="1"/>
      <c r="Q9" s="1"/>
      <c r="R9" s="1"/>
      <c r="S9" s="1"/>
    </row>
    <row r="10" spans="1:19" x14ac:dyDescent="0.2">
      <c r="A10" t="s">
        <v>11</v>
      </c>
      <c r="C10" s="5">
        <v>19.858339999999998</v>
      </c>
      <c r="D10" s="6"/>
      <c r="E10" s="1">
        <f>(C10-B$5)/B$5</f>
        <v>-0.58284733225794461</v>
      </c>
      <c r="F10" s="3"/>
      <c r="L10" s="1"/>
      <c r="M10" s="1"/>
      <c r="N10" s="1"/>
      <c r="O10" s="1"/>
      <c r="P10" s="1"/>
      <c r="Q10" s="1"/>
      <c r="R10" s="1"/>
      <c r="S10" s="1"/>
    </row>
    <row r="11" spans="1:19" x14ac:dyDescent="0.2">
      <c r="D11" s="6">
        <v>68.718010000000007</v>
      </c>
      <c r="F11" s="1">
        <f>(D11-B$5)/B$5</f>
        <v>0.44351950834889753</v>
      </c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t="s">
        <v>13</v>
      </c>
      <c r="C12" s="5">
        <v>12.21547</v>
      </c>
      <c r="D12" s="6"/>
      <c r="E12" s="1">
        <f>(C12-B$5)/B$5</f>
        <v>-0.74339668380020463</v>
      </c>
      <c r="F12" s="3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2"/>
      <c r="B13" s="2"/>
      <c r="D13" s="6">
        <v>93.117189999999994</v>
      </c>
      <c r="F13" s="1">
        <f>(D13-B$5)/B$5</f>
        <v>0.95605897678979435</v>
      </c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t="s">
        <v>32</v>
      </c>
      <c r="C14" s="5">
        <v>20.24634</v>
      </c>
      <c r="D14" s="7"/>
      <c r="E14" s="1">
        <f>(C14-B$5)/B$5</f>
        <v>-0.57469684057113102</v>
      </c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2"/>
      <c r="B15" s="2"/>
      <c r="D15" s="6">
        <v>75.2179</v>
      </c>
      <c r="F15" s="1">
        <f>(D15-B$5)/B$5</f>
        <v>0.58005893981849199</v>
      </c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t="s">
        <v>33</v>
      </c>
      <c r="C16" s="5">
        <v>10.07155</v>
      </c>
      <c r="D16" s="7"/>
      <c r="E16" s="1">
        <f>(C16-B$5)/B$5</f>
        <v>-0.78843277178266158</v>
      </c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2"/>
      <c r="B17" s="2"/>
      <c r="D17" s="6">
        <v>100.7937</v>
      </c>
      <c r="F17" s="1">
        <f>(D17-B$5)/B$5</f>
        <v>1.1173149843638699</v>
      </c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t="s">
        <v>34</v>
      </c>
      <c r="C18" s="5">
        <v>38.790649999999999</v>
      </c>
      <c r="D18" s="7"/>
      <c r="E18" s="1">
        <f>(C18-B$5)/B$5</f>
        <v>-0.18514724136315711</v>
      </c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2"/>
      <c r="B19" s="2"/>
      <c r="D19" s="7">
        <v>55.199800000000003</v>
      </c>
      <c r="E19" s="1"/>
      <c r="F19" s="1">
        <f>(D19-B$5)/B$5</f>
        <v>0.15955028611796923</v>
      </c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t="s">
        <v>35</v>
      </c>
      <c r="C20" s="5">
        <v>44.16451</v>
      </c>
      <c r="D20" s="7"/>
      <c r="E20" s="1">
        <f>(C20-B$5)/B$5</f>
        <v>-7.2261671115476683E-2</v>
      </c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2"/>
      <c r="B21" s="2"/>
      <c r="D21" s="7">
        <v>51.134680000000003</v>
      </c>
      <c r="F21" s="1">
        <f>(D21-B$5)/B$5</f>
        <v>7.4156660432660962E-2</v>
      </c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t="s">
        <v>24</v>
      </c>
      <c r="C22" s="5">
        <v>79.079040000000006</v>
      </c>
      <c r="D22" s="7"/>
      <c r="E22" s="1">
        <f>(C22-B$5)/B$5</f>
        <v>0.6611676755700987</v>
      </c>
      <c r="L22" s="1"/>
      <c r="M22" s="1"/>
      <c r="N22" s="1"/>
      <c r="O22" s="1"/>
      <c r="P22" s="1"/>
      <c r="Q22" s="1"/>
      <c r="R22" s="1"/>
      <c r="S22" s="1"/>
    </row>
    <row r="23" spans="1:19" x14ac:dyDescent="0.2">
      <c r="D23" s="7">
        <v>25.51867</v>
      </c>
      <c r="F23" s="1">
        <f>(D23-B$5)/B$5</f>
        <v>-0.4639440523362397</v>
      </c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t="s">
        <v>38</v>
      </c>
      <c r="C24" s="5">
        <v>42.051279999999998</v>
      </c>
      <c r="D24" s="7"/>
      <c r="E24" s="1">
        <f>(C24-B$5)/B$5</f>
        <v>-0.11665307201064437</v>
      </c>
      <c r="L24" s="1"/>
      <c r="M24" s="1"/>
      <c r="N24" s="1"/>
      <c r="O24" s="1"/>
      <c r="P24" s="1"/>
      <c r="Q24" s="1"/>
      <c r="R24" s="1"/>
      <c r="S24" s="1"/>
    </row>
    <row r="25" spans="1:19" x14ac:dyDescent="0.2">
      <c r="D25" s="7">
        <v>52.944870000000002</v>
      </c>
      <c r="F25" s="1">
        <f>(D25-B$5)/B$5</f>
        <v>0.11218227524336472</v>
      </c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t="s">
        <v>39</v>
      </c>
      <c r="C26" s="5">
        <v>31.94997</v>
      </c>
      <c r="D26" s="7"/>
      <c r="E26" s="1">
        <f>(C26-B$5)/B$5</f>
        <v>-0.32884545134293003</v>
      </c>
      <c r="L26" s="1"/>
      <c r="M26" s="1"/>
      <c r="N26" s="1"/>
      <c r="O26" s="1"/>
      <c r="P26" s="1"/>
      <c r="Q26" s="1"/>
      <c r="R26" s="1"/>
      <c r="S26" s="1"/>
    </row>
    <row r="27" spans="1:19" x14ac:dyDescent="0.2">
      <c r="D27" s="7">
        <v>64.793419999999998</v>
      </c>
      <c r="F27" s="1">
        <f>(D27-B$5)/B$5</f>
        <v>0.36107791512943421</v>
      </c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t="s">
        <v>30</v>
      </c>
      <c r="C28" s="5">
        <v>47.626550000000002</v>
      </c>
      <c r="D28" s="7"/>
      <c r="E28" s="4">
        <f>(C28-B$5)/B$5</f>
        <v>4.634016665235422E-4</v>
      </c>
      <c r="L28" s="1"/>
      <c r="M28" s="1"/>
      <c r="N28" s="1"/>
      <c r="O28" s="1"/>
      <c r="P28" s="1"/>
      <c r="Q28" s="1"/>
      <c r="R28" s="1"/>
      <c r="S28" s="1"/>
    </row>
    <row r="29" spans="1:19" x14ac:dyDescent="0.2">
      <c r="D29" s="6">
        <v>47.579050000000002</v>
      </c>
      <c r="F29" s="4">
        <f>(D29-B$5)/B$5</f>
        <v>-5.3440337245491199E-4</v>
      </c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t="s">
        <v>42</v>
      </c>
      <c r="D30" s="7"/>
      <c r="E30" s="7">
        <v>0.44085000000000002</v>
      </c>
      <c r="F30" s="7"/>
      <c r="G30" s="2" t="s">
        <v>43</v>
      </c>
      <c r="L30" s="1"/>
      <c r="M30" s="1"/>
      <c r="N30" s="1"/>
      <c r="O30" s="1"/>
      <c r="P30" s="1"/>
      <c r="Q30" s="1"/>
      <c r="R30" s="1"/>
      <c r="S30" s="1"/>
    </row>
    <row r="31" spans="1:19" x14ac:dyDescent="0.2">
      <c r="D31" s="7"/>
      <c r="E31" s="7"/>
      <c r="F31" s="7">
        <v>-0.44085000000000002</v>
      </c>
      <c r="L31" s="1"/>
      <c r="M31" s="1"/>
      <c r="N31" s="1"/>
      <c r="O31" s="1"/>
      <c r="P31" s="1"/>
      <c r="Q31" s="1"/>
      <c r="R31" s="1"/>
      <c r="S31" s="1"/>
    </row>
    <row r="32" spans="1:19" x14ac:dyDescent="0.2">
      <c r="L32" s="1"/>
      <c r="M32" s="1"/>
      <c r="N32" s="1"/>
      <c r="O32" s="1"/>
      <c r="P32" s="1"/>
      <c r="Q32" s="1"/>
      <c r="R32" s="1"/>
      <c r="S32" s="1"/>
    </row>
    <row r="33" spans="1:11" x14ac:dyDescent="0.2">
      <c r="A33" t="s">
        <v>16</v>
      </c>
    </row>
    <row r="35" spans="1:11" x14ac:dyDescent="0.2">
      <c r="K35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9AA-B916-8043-B4B1-E2D3EEEB6A45}">
  <dimension ref="A1:N32"/>
  <sheetViews>
    <sheetView topLeftCell="D1" zoomScale="97" zoomScaleNormal="97" workbookViewId="0">
      <selection activeCell="C13" sqref="C13"/>
    </sheetView>
  </sheetViews>
  <sheetFormatPr baseColWidth="10" defaultRowHeight="16" x14ac:dyDescent="0.2"/>
  <sheetData>
    <row r="1" spans="1:13" x14ac:dyDescent="0.2">
      <c r="A1" t="s">
        <v>44</v>
      </c>
      <c r="B1" t="s">
        <v>52</v>
      </c>
      <c r="C1" t="s">
        <v>55</v>
      </c>
      <c r="D1" t="s">
        <v>56</v>
      </c>
      <c r="E1" t="s">
        <v>53</v>
      </c>
      <c r="I1" t="s">
        <v>47</v>
      </c>
      <c r="K1" t="s">
        <v>50</v>
      </c>
    </row>
    <row r="2" spans="1:13" x14ac:dyDescent="0.2">
      <c r="A2">
        <v>5</v>
      </c>
      <c r="E2">
        <f t="shared" ref="E2:E3" si="0">EXP(J$8*A2)*K$8^J$10*J$9</f>
        <v>1.6019079966898109E-2</v>
      </c>
      <c r="F2">
        <f>E2+0.001</f>
        <v>1.701907996689811E-2</v>
      </c>
      <c r="G2">
        <f>F2+0.001</f>
        <v>1.8019079966898111E-2</v>
      </c>
      <c r="I2" t="s">
        <v>45</v>
      </c>
      <c r="J2">
        <v>0.59350000000000003</v>
      </c>
      <c r="K2">
        <v>3</v>
      </c>
    </row>
    <row r="3" spans="1:13" x14ac:dyDescent="0.2">
      <c r="A3">
        <v>6</v>
      </c>
      <c r="E3">
        <f t="shared" si="0"/>
        <v>1.6756403935481029E-2</v>
      </c>
      <c r="F3">
        <f t="shared" ref="F3:G3" si="1">E3+0.001</f>
        <v>1.775640393548103E-2</v>
      </c>
      <c r="G3">
        <f t="shared" si="1"/>
        <v>1.8756403935481031E-2</v>
      </c>
      <c r="I3" t="s">
        <v>46</v>
      </c>
      <c r="J3">
        <v>5.5499E-4</v>
      </c>
      <c r="M3" t="s">
        <v>54</v>
      </c>
    </row>
    <row r="4" spans="1:13" x14ac:dyDescent="0.2">
      <c r="A4">
        <v>7</v>
      </c>
      <c r="E4">
        <f>EXP(J$8*A4)*K$8^J$10*J$9</f>
        <v>1.7527665348397226E-2</v>
      </c>
      <c r="F4">
        <f t="shared" ref="F4:G4" si="2">E4+0.001</f>
        <v>1.8527665348397226E-2</v>
      </c>
      <c r="G4">
        <f t="shared" si="2"/>
        <v>1.9527665348397227E-2</v>
      </c>
      <c r="I4" t="s">
        <v>49</v>
      </c>
      <c r="J4">
        <v>1.88</v>
      </c>
    </row>
    <row r="5" spans="1:13" x14ac:dyDescent="0.2">
      <c r="A5">
        <v>8</v>
      </c>
      <c r="B5">
        <f>EXP(J$2*A5)*K$2^J$4*J$3/J$5</f>
        <v>5.0501388264315916E-3</v>
      </c>
      <c r="C5">
        <f>B5*1.5</f>
        <v>7.5752082396473869E-3</v>
      </c>
      <c r="D5">
        <f>B5*5</f>
        <v>2.5250694132157959E-2</v>
      </c>
      <c r="E5">
        <f>EXP(J$8*A5)*K$8^J$10*J$9</f>
        <v>1.8334426273580121E-2</v>
      </c>
      <c r="F5">
        <f t="shared" ref="F5:G5" si="3">E5+0.001</f>
        <v>1.9334426273580122E-2</v>
      </c>
      <c r="G5">
        <f t="shared" si="3"/>
        <v>2.0334426273580123E-2</v>
      </c>
      <c r="I5" t="s">
        <v>51</v>
      </c>
      <c r="J5">
        <v>100</v>
      </c>
    </row>
    <row r="6" spans="1:13" x14ac:dyDescent="0.2">
      <c r="A6">
        <v>9</v>
      </c>
      <c r="B6">
        <f>EXP(J$2*A6)*K$2^J$4*J$3/J$5</f>
        <v>9.142334177129105E-3</v>
      </c>
      <c r="C6">
        <f t="shared" ref="C6:C7" si="4">B6*1.5</f>
        <v>1.3713501265693658E-2</v>
      </c>
      <c r="D6">
        <f t="shared" ref="D6:D7" si="5">B6*5</f>
        <v>4.5711670885645525E-2</v>
      </c>
      <c r="E6">
        <f>EXP(J$8*A6)*K$8^J$10*J$9</f>
        <v>1.9178320677607167E-2</v>
      </c>
      <c r="F6">
        <f t="shared" ref="F6:G6" si="6">E6+0.001</f>
        <v>2.0178320677607168E-2</v>
      </c>
      <c r="G6">
        <f t="shared" si="6"/>
        <v>2.1178320677607169E-2</v>
      </c>
    </row>
    <row r="7" spans="1:13" x14ac:dyDescent="0.2">
      <c r="A7">
        <v>10</v>
      </c>
      <c r="B7">
        <f>EXP(J$2*A7)*K$2^J$4*J$3/J$5</f>
        <v>1.6550490408074964E-2</v>
      </c>
      <c r="C7">
        <f t="shared" si="4"/>
        <v>2.4825735612112446E-2</v>
      </c>
      <c r="D7">
        <f t="shared" si="5"/>
        <v>8.2752452040374819E-2</v>
      </c>
      <c r="E7">
        <f>EXP(J$8*A7)*K$8^J$10*J$9</f>
        <v>2.0061057735040518E-2</v>
      </c>
      <c r="F7">
        <f t="shared" ref="F7:G7" si="7">E7+0.001</f>
        <v>2.1061057735040519E-2</v>
      </c>
      <c r="G7">
        <f t="shared" si="7"/>
        <v>2.206105773504052E-2</v>
      </c>
      <c r="I7" t="s">
        <v>48</v>
      </c>
    </row>
    <row r="8" spans="1:13" x14ac:dyDescent="0.2">
      <c r="A8">
        <v>11</v>
      </c>
      <c r="E8">
        <f>EXP(J$8*A8)*K$8^J$10*J$9</f>
        <v>2.0984425290089648E-2</v>
      </c>
      <c r="F8">
        <f t="shared" ref="F8:G8" si="8">E8+0.001</f>
        <v>2.1984425290089649E-2</v>
      </c>
      <c r="G8">
        <f t="shared" si="8"/>
        <v>2.298442529008965E-2</v>
      </c>
      <c r="I8" t="s">
        <v>45</v>
      </c>
      <c r="J8">
        <v>4.4999999999999998E-2</v>
      </c>
      <c r="K8">
        <v>3</v>
      </c>
    </row>
    <row r="9" spans="1:13" x14ac:dyDescent="0.2">
      <c r="A9">
        <v>12</v>
      </c>
      <c r="E9">
        <f>EXP(J$8*A9)*K$8^J$10*J$9</f>
        <v>2.1950293477606832E-2</v>
      </c>
      <c r="F9">
        <f t="shared" ref="F9:G9" si="9">E9+0.001</f>
        <v>2.2950293477606833E-2</v>
      </c>
      <c r="G9">
        <f t="shared" si="9"/>
        <v>2.3950293477606834E-2</v>
      </c>
      <c r="I9" t="s">
        <v>46</v>
      </c>
      <c r="J9">
        <v>1E-3</v>
      </c>
    </row>
    <row r="10" spans="1:13" x14ac:dyDescent="0.2">
      <c r="A10">
        <v>13</v>
      </c>
      <c r="E10">
        <f>EXP(J$8*A10)*K$8^J$10*J$9</f>
        <v>2.2960618510749341E-2</v>
      </c>
      <c r="F10">
        <f t="shared" ref="F10:G10" si="10">E10+0.001</f>
        <v>2.3960618510749342E-2</v>
      </c>
      <c r="G10">
        <f t="shared" si="10"/>
        <v>2.4960618510749343E-2</v>
      </c>
      <c r="I10" t="s">
        <v>49</v>
      </c>
      <c r="J10">
        <v>2.3199999999999998</v>
      </c>
    </row>
    <row r="11" spans="1:13" x14ac:dyDescent="0.2">
      <c r="A11">
        <v>14</v>
      </c>
      <c r="E11">
        <f>EXP(J$8*A11)*K$8^J$10*J$9</f>
        <v>2.4017446642979605E-2</v>
      </c>
      <c r="F11">
        <f t="shared" ref="F11:G11" si="11">E11+0.001</f>
        <v>2.5017446642979606E-2</v>
      </c>
      <c r="G11">
        <f t="shared" si="11"/>
        <v>2.6017446642979607E-2</v>
      </c>
      <c r="J11">
        <v>1</v>
      </c>
    </row>
    <row r="12" spans="1:13" x14ac:dyDescent="0.2">
      <c r="A12">
        <v>15</v>
      </c>
      <c r="E12">
        <f>EXP(J$8*A12)*K$8^J$10*J$9</f>
        <v>2.5122918312427755E-2</v>
      </c>
      <c r="F12">
        <f t="shared" ref="F12:G12" si="12">E12+0.001</f>
        <v>2.6122918312427756E-2</v>
      </c>
      <c r="G12">
        <f t="shared" si="12"/>
        <v>2.7122918312427757E-2</v>
      </c>
    </row>
    <row r="13" spans="1:13" x14ac:dyDescent="0.2">
      <c r="A13">
        <v>16</v>
      </c>
      <c r="E13">
        <f>EXP(J$8*A13)*K$8^J$10*J$9</f>
        <v>2.6279272477010316E-2</v>
      </c>
      <c r="F13">
        <f t="shared" ref="F13:G13" si="13">E13+0.001</f>
        <v>2.7279272477010317E-2</v>
      </c>
      <c r="G13">
        <f t="shared" si="13"/>
        <v>2.8279272477010318E-2</v>
      </c>
    </row>
    <row r="14" spans="1:13" x14ac:dyDescent="0.2">
      <c r="A14">
        <v>17</v>
      </c>
      <c r="E14">
        <f>EXP(J$8*A14)*K$8^J$10*J$9</f>
        <v>2.7488851149085152E-2</v>
      </c>
      <c r="F14">
        <f t="shared" ref="F14:G14" si="14">E14+0.001</f>
        <v>2.8488851149085153E-2</v>
      </c>
      <c r="G14">
        <f t="shared" si="14"/>
        <v>2.9488851149085154E-2</v>
      </c>
    </row>
    <row r="15" spans="1:13" x14ac:dyDescent="0.2">
      <c r="A15">
        <v>18</v>
      </c>
      <c r="E15">
        <f>EXP(J$8*A15)*K$8^J$10*J$9</f>
        <v>2.875410413882681E-2</v>
      </c>
      <c r="F15">
        <f t="shared" ref="F15:G15" si="15">E15+0.001</f>
        <v>2.9754104138826811E-2</v>
      </c>
      <c r="G15">
        <f t="shared" si="15"/>
        <v>3.0754104138826812E-2</v>
      </c>
    </row>
    <row r="16" spans="1:13" x14ac:dyDescent="0.2">
      <c r="A16">
        <v>19</v>
      </c>
      <c r="E16">
        <f>EXP(J$8*A16)*K$8^J$10*J$9</f>
        <v>3.0077594015929392E-2</v>
      </c>
      <c r="F16">
        <f t="shared" ref="F16:G16" si="16">E16+0.001</f>
        <v>3.1077594015929393E-2</v>
      </c>
      <c r="G16">
        <f t="shared" si="16"/>
        <v>3.2077594015929391E-2</v>
      </c>
    </row>
    <row r="17" spans="1:14" x14ac:dyDescent="0.2">
      <c r="A17">
        <v>20</v>
      </c>
      <c r="E17">
        <f>EXP(J$8*A17)*K$8^J$10*J$9</f>
        <v>3.1462001299685856E-2</v>
      </c>
      <c r="F17">
        <f t="shared" ref="F17:G17" si="17">E17+0.001</f>
        <v>3.2462001299685857E-2</v>
      </c>
      <c r="G17">
        <f t="shared" si="17"/>
        <v>3.3462001299685858E-2</v>
      </c>
    </row>
    <row r="18" spans="1:14" x14ac:dyDescent="0.2">
      <c r="A18">
        <v>21</v>
      </c>
      <c r="E18">
        <f>EXP(J$8*A18)*K$8^J$10*J$9</f>
        <v>3.2910129887955664E-2</v>
      </c>
      <c r="F18">
        <f t="shared" ref="F18:G18" si="18">E18+0.001</f>
        <v>3.3910129887955665E-2</v>
      </c>
      <c r="G18">
        <f t="shared" si="18"/>
        <v>3.4910129887955665E-2</v>
      </c>
    </row>
    <row r="19" spans="1:14" x14ac:dyDescent="0.2">
      <c r="A19">
        <v>22</v>
      </c>
      <c r="E19">
        <f>EXP(J$8*A19)*K$8^J$10*J$9</f>
        <v>3.442491273601616E-2</v>
      </c>
      <c r="F19">
        <f t="shared" ref="F19:G19" si="19">E19+0.001</f>
        <v>3.5424912736016161E-2</v>
      </c>
      <c r="G19">
        <f t="shared" si="19"/>
        <v>3.6424912736016161E-2</v>
      </c>
    </row>
    <row r="20" spans="1:14" x14ac:dyDescent="0.2">
      <c r="A20">
        <v>23</v>
      </c>
      <c r="E20">
        <f>EXP(J$8*A20)*K$8^J$10*J$9</f>
        <v>3.6009417796799323E-2</v>
      </c>
      <c r="F20">
        <f t="shared" ref="F20:G20" si="20">E20+0.001</f>
        <v>3.7009417796799324E-2</v>
      </c>
      <c r="G20">
        <f t="shared" si="20"/>
        <v>3.8009417796799325E-2</v>
      </c>
    </row>
    <row r="21" spans="1:14" x14ac:dyDescent="0.2">
      <c r="A21">
        <v>24</v>
      </c>
      <c r="E21">
        <f>EXP(J$8*A21)*K$8^J$10*J$9</f>
        <v>3.7666854234544862E-2</v>
      </c>
      <c r="F21">
        <f t="shared" ref="F21:G21" si="21">E21+0.001</f>
        <v>3.8666854234544863E-2</v>
      </c>
      <c r="G21">
        <f t="shared" si="21"/>
        <v>3.9666854234544864E-2</v>
      </c>
    </row>
    <row r="22" spans="1:14" x14ac:dyDescent="0.2">
      <c r="A22">
        <v>25</v>
      </c>
      <c r="E22">
        <f t="shared" ref="E22:E32" si="22">EXP(J$8*A22)*K$8^J$10*J$9</f>
        <v>3.9400578924454553E-2</v>
      </c>
      <c r="F22">
        <f t="shared" ref="F22:G22" si="23">E22+0.001</f>
        <v>4.0400578924454554E-2</v>
      </c>
      <c r="G22">
        <f t="shared" si="23"/>
        <v>4.1400578924454555E-2</v>
      </c>
    </row>
    <row r="23" spans="1:14" x14ac:dyDescent="0.2">
      <c r="A23">
        <v>26</v>
      </c>
      <c r="E23">
        <f t="shared" si="22"/>
        <v>4.1214103251511688E-2</v>
      </c>
      <c r="F23">
        <f t="shared" ref="F23:G23" si="24">E23+0.001</f>
        <v>4.2214103251511689E-2</v>
      </c>
      <c r="G23">
        <f t="shared" si="24"/>
        <v>4.321410325151169E-2</v>
      </c>
    </row>
    <row r="24" spans="1:14" x14ac:dyDescent="0.2">
      <c r="A24">
        <v>27</v>
      </c>
      <c r="E24">
        <f t="shared" si="22"/>
        <v>4.3111100222235667E-2</v>
      </c>
      <c r="F24">
        <f t="shared" ref="F24:G24" si="25">E24+0.001</f>
        <v>4.4111100222235668E-2</v>
      </c>
      <c r="G24">
        <f t="shared" si="25"/>
        <v>4.5111100222235669E-2</v>
      </c>
    </row>
    <row r="25" spans="1:14" x14ac:dyDescent="0.2">
      <c r="A25">
        <v>28</v>
      </c>
      <c r="E25">
        <f t="shared" si="22"/>
        <v>4.5095411903775397E-2</v>
      </c>
      <c r="F25">
        <f t="shared" ref="F25:G25" si="26">E25+0.001</f>
        <v>4.6095411903775398E-2</v>
      </c>
      <c r="G25">
        <f t="shared" si="26"/>
        <v>4.7095411903775398E-2</v>
      </c>
    </row>
    <row r="26" spans="1:14" x14ac:dyDescent="0.2">
      <c r="A26">
        <v>29</v>
      </c>
      <c r="E26">
        <f t="shared" si="22"/>
        <v>4.7171057205408248E-2</v>
      </c>
      <c r="F26">
        <f t="shared" ref="F26:G26" si="27">E26+0.001</f>
        <v>4.8171057205408249E-2</v>
      </c>
      <c r="G26">
        <f t="shared" si="27"/>
        <v>4.917105720540825E-2</v>
      </c>
    </row>
    <row r="27" spans="1:14" x14ac:dyDescent="0.2">
      <c r="A27">
        <v>30</v>
      </c>
      <c r="E27">
        <f t="shared" si="22"/>
        <v>4.934224001820485E-2</v>
      </c>
      <c r="F27">
        <f t="shared" ref="F27:G27" si="28">E27+0.001</f>
        <v>5.0342240018204851E-2</v>
      </c>
      <c r="G27">
        <f t="shared" si="28"/>
        <v>5.1342240018204852E-2</v>
      </c>
      <c r="I27" s="8" t="s">
        <v>57</v>
      </c>
      <c r="J27" s="8"/>
      <c r="K27" s="8"/>
      <c r="L27" s="8"/>
      <c r="M27" s="8"/>
      <c r="N27" s="8"/>
    </row>
    <row r="28" spans="1:14" x14ac:dyDescent="0.2">
      <c r="A28">
        <v>31</v>
      </c>
      <c r="E28">
        <f t="shared" si="22"/>
        <v>5.1613357729345076E-2</v>
      </c>
      <c r="F28">
        <f t="shared" ref="F28:G28" si="29">E28+0.001</f>
        <v>5.2613357729345077E-2</v>
      </c>
      <c r="G28">
        <f t="shared" si="29"/>
        <v>5.3613357729345078E-2</v>
      </c>
      <c r="I28" s="8"/>
      <c r="J28" s="8"/>
      <c r="K28" s="8"/>
      <c r="L28" s="8"/>
      <c r="M28" s="8"/>
      <c r="N28" s="8"/>
    </row>
    <row r="29" spans="1:14" x14ac:dyDescent="0.2">
      <c r="A29">
        <v>32</v>
      </c>
      <c r="E29">
        <f t="shared" si="22"/>
        <v>5.3989010128329851E-2</v>
      </c>
      <c r="F29">
        <f t="shared" ref="F29:G29" si="30">E29+0.001</f>
        <v>5.4989010128329852E-2</v>
      </c>
      <c r="G29">
        <f t="shared" si="30"/>
        <v>5.5989010128329852E-2</v>
      </c>
      <c r="I29" s="8"/>
      <c r="J29" s="8"/>
      <c r="K29" s="8"/>
      <c r="L29" s="8"/>
      <c r="M29" s="8"/>
      <c r="N29" s="8"/>
    </row>
    <row r="30" spans="1:14" x14ac:dyDescent="0.2">
      <c r="A30">
        <v>33</v>
      </c>
      <c r="E30">
        <f t="shared" si="22"/>
        <v>5.6474008723126926E-2</v>
      </c>
      <c r="F30">
        <f t="shared" ref="F30:G30" si="31">E30+0.001</f>
        <v>5.7474008723126926E-2</v>
      </c>
      <c r="G30">
        <f t="shared" si="31"/>
        <v>5.8474008723126927E-2</v>
      </c>
      <c r="I30" s="8"/>
      <c r="J30" s="8"/>
      <c r="K30" s="8"/>
      <c r="L30" s="8"/>
      <c r="M30" s="8"/>
      <c r="N30" s="8"/>
    </row>
    <row r="31" spans="1:14" x14ac:dyDescent="0.2">
      <c r="A31">
        <v>34</v>
      </c>
      <c r="E31">
        <f t="shared" si="22"/>
        <v>5.9073386485118673E-2</v>
      </c>
      <c r="F31">
        <f t="shared" ref="F31:G31" si="32">E31+0.001</f>
        <v>6.0073386485118674E-2</v>
      </c>
      <c r="G31">
        <f t="shared" si="32"/>
        <v>6.1073386485118675E-2</v>
      </c>
    </row>
    <row r="32" spans="1:14" x14ac:dyDescent="0.2">
      <c r="A32">
        <v>35</v>
      </c>
      <c r="E32">
        <f t="shared" si="22"/>
        <v>6.1792408042589203E-2</v>
      </c>
      <c r="F32">
        <f t="shared" ref="F32:G32" si="33">E32+0.001</f>
        <v>6.2792408042589204E-2</v>
      </c>
      <c r="G32">
        <f t="shared" si="33"/>
        <v>6.3792408042589205E-2</v>
      </c>
    </row>
  </sheetData>
  <mergeCells count="1">
    <mergeCell ref="I27:N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FA2A-88CE-AF48-A18B-4868CC3E3C42}">
  <dimension ref="A2:C10"/>
  <sheetViews>
    <sheetView workbookViewId="0">
      <selection activeCell="B16" sqref="B16"/>
    </sheetView>
  </sheetViews>
  <sheetFormatPr baseColWidth="10" defaultRowHeight="16" x14ac:dyDescent="0.2"/>
  <sheetData>
    <row r="2" spans="1:3" x14ac:dyDescent="0.2">
      <c r="C2" t="s">
        <v>18</v>
      </c>
    </row>
    <row r="3" spans="1:3" x14ac:dyDescent="0.2">
      <c r="A3">
        <v>1</v>
      </c>
      <c r="B3">
        <f>2*EXP(A3)</f>
        <v>5.4365636569180902</v>
      </c>
      <c r="C3">
        <f>2*EXP(A3*1.3)</f>
        <v>7.3385933352384889</v>
      </c>
    </row>
    <row r="4" spans="1:3" x14ac:dyDescent="0.2">
      <c r="A4">
        <v>2</v>
      </c>
      <c r="B4">
        <f t="shared" ref="B4:B7" si="0">2*EXP(A4)</f>
        <v>14.778112197861301</v>
      </c>
      <c r="C4">
        <f t="shared" ref="C4:C7" si="1">2*EXP(A4*1.3)</f>
        <v>26.927476070003383</v>
      </c>
    </row>
    <row r="5" spans="1:3" x14ac:dyDescent="0.2">
      <c r="A5">
        <v>3</v>
      </c>
      <c r="B5">
        <f t="shared" si="0"/>
        <v>40.171073846375336</v>
      </c>
      <c r="C5">
        <f t="shared" si="1"/>
        <v>98.804898211060376</v>
      </c>
    </row>
    <row r="6" spans="1:3" x14ac:dyDescent="0.2">
      <c r="A6">
        <v>4</v>
      </c>
      <c r="B6">
        <f t="shared" si="0"/>
        <v>109.19630006628847</v>
      </c>
      <c r="C6">
        <f t="shared" si="1"/>
        <v>362.54448375030245</v>
      </c>
    </row>
    <row r="7" spans="1:3" x14ac:dyDescent="0.2">
      <c r="A7">
        <v>5</v>
      </c>
      <c r="B7">
        <f t="shared" si="0"/>
        <v>296.8263182051532</v>
      </c>
      <c r="C7">
        <f t="shared" si="1"/>
        <v>1330.2832660887236</v>
      </c>
    </row>
    <row r="10" spans="1:3" x14ac:dyDescent="0.2">
      <c r="C10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2021-04-13T18:27:41Z</dcterms:created>
  <dcterms:modified xsi:type="dcterms:W3CDTF">2021-05-11T11:48:49Z</dcterms:modified>
</cp:coreProperties>
</file>