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worksheets/sheet3.xml" ContentType="application/vnd.openxmlformats-officedocument.spreadsheetml.work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34.xml" ContentType="application/vnd.openxmlformats-officedocument.spreadsheetml.chartsheet+xml"/>
  <Override PartName="/xl/chartsheets/sheet35.xml" ContentType="application/vnd.openxmlformats-officedocument.spreadsheetml.chartsheet+xml"/>
  <Override PartName="/xl/chartsheets/sheet36.xml" ContentType="application/vnd.openxmlformats-officedocument.spreadsheetml.chartsheet+xml"/>
  <Override PartName="/xl/chartsheets/sheet37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mily.roberts\Documents\GitHub\EAD-ASEB-Ssolidissima-OA\projects\Seawater data\data\Carbonate chem\"/>
    </mc:Choice>
  </mc:AlternateContent>
  <bookViews>
    <workbookView xWindow="0" yWindow="0" windowWidth="20388" windowHeight="6312" tabRatio="673" activeTab="1"/>
  </bookViews>
  <sheets>
    <sheet name="All_data" sheetId="1" r:id="rId1"/>
    <sheet name="Transplant_site_data" sheetId="3" r:id="rId2"/>
    <sheet name="pH by DIC" sheetId="41" r:id="rId3"/>
    <sheet name="E_Dennis_pH" sheetId="37" r:id="rId4"/>
    <sheet name="E_Dennis_DIC" sheetId="40" r:id="rId5"/>
    <sheet name="E_Dennis_Alk" sheetId="44" r:id="rId6"/>
    <sheet name="Eel_Pond_pH" sheetId="38" r:id="rId7"/>
    <sheet name="Eel_Pond_DIC" sheetId="42" r:id="rId8"/>
    <sheet name="Eel_Pond_Alk" sheetId="45" r:id="rId9"/>
    <sheet name="Provincetown_pH" sheetId="39" r:id="rId10"/>
    <sheet name="Provincetown_DIC" sheetId="43" r:id="rId11"/>
    <sheet name="Provincetown_Alk" sheetId="46" r:id="rId12"/>
    <sheet name="Transplant_pH" sheetId="23" r:id="rId13"/>
    <sheet name="Transplant_pCO2" sheetId="16" r:id="rId14"/>
    <sheet name="Transplant_Omega_Ar" sheetId="17" r:id="rId15"/>
    <sheet name="Transplant_2cm_pH" sheetId="36" r:id="rId16"/>
    <sheet name="Transplant_2cm_pCO2" sheetId="20" r:id="rId17"/>
    <sheet name="Transplant_2cm_Omega_Ar" sheetId="19" r:id="rId18"/>
    <sheet name="Monitoring_sites_only" sheetId="2" r:id="rId19"/>
    <sheet name="BottomWater_pCO2" sheetId="14" r:id="rId20"/>
    <sheet name="BottomWater_pCO2 (2)" sheetId="22" r:id="rId21"/>
    <sheet name="BottomWater_pH" sheetId="24" r:id="rId22"/>
    <sheet name="BottomWater_Omega_Ar" sheetId="18" r:id="rId23"/>
    <sheet name="Barnstable_pH_w_depth" sheetId="25" r:id="rId24"/>
    <sheet name="CockleCove_pH_w_depth" sheetId="27" r:id="rId25"/>
    <sheet name="EastDennis_pH_w_depth" sheetId="29" r:id="rId26"/>
    <sheet name="EelPond_pH_w_depth" sheetId="31" r:id="rId27"/>
    <sheet name="Provincetown_pH_w_depth" sheetId="33" r:id="rId28"/>
    <sheet name="BottomWater_Alk" sheetId="35" r:id="rId29"/>
    <sheet name="Barnstable_Alk_w_depth" sheetId="7" r:id="rId30"/>
    <sheet name="CockleCove_Alk_w_depth" sheetId="8" r:id="rId31"/>
    <sheet name="EastDennis_Alk_w_depth" sheetId="9" r:id="rId32"/>
    <sheet name="EelPond_Alk_w_depth" sheetId="10" r:id="rId33"/>
    <sheet name="Provincetown_Alk_w_depth" sheetId="11" r:id="rId34"/>
    <sheet name="BottomWater_Omega_Ar (2)" sheetId="21" r:id="rId35"/>
    <sheet name="Barnstable_Omega_w_depth" sheetId="26" r:id="rId36"/>
    <sheet name="CockleCove_Omega_w_depth" sheetId="28" r:id="rId37"/>
    <sheet name="EastDennis_Omega_w_depth" sheetId="30" r:id="rId38"/>
    <sheet name="EelPond_Omega_w_depth" sheetId="32" r:id="rId39"/>
    <sheet name="Provincetown_Omega_w_depth" sheetId="34" r:id="rId40"/>
  </sheets>
  <calcPr calcId="162913"/>
  <extLst>
    <ext uri="GoogleSheetsCustomDataVersion2">
      <go:sheetsCustomData xmlns:go="http://customooxmlschemas.google.com/" r:id="rId41" roundtripDataChecksum="CY6O8gwc0xU/XBVXb0f0cyBgtJuUe2g0xPqZZAUjwzI="/>
    </ext>
  </extLst>
</workbook>
</file>

<file path=xl/calcChain.xml><?xml version="1.0" encoding="utf-8"?>
<calcChain xmlns="http://schemas.openxmlformats.org/spreadsheetml/2006/main">
  <c r="N40" i="3" l="1"/>
  <c r="N25" i="3" l="1"/>
  <c r="N45" i="3"/>
  <c r="N3" i="3" l="1"/>
  <c r="N4" i="3"/>
  <c r="N5" i="3"/>
  <c r="N6" i="3"/>
  <c r="N8" i="3"/>
  <c r="N9" i="3"/>
  <c r="N10" i="3"/>
  <c r="N11" i="3"/>
  <c r="N12" i="3"/>
  <c r="N14" i="3"/>
  <c r="N15" i="3"/>
  <c r="N16" i="3"/>
  <c r="N17" i="3"/>
  <c r="N18" i="3"/>
  <c r="N19" i="3"/>
  <c r="N20" i="3"/>
  <c r="N21" i="3"/>
  <c r="N22" i="3"/>
  <c r="N23" i="3"/>
  <c r="N24" i="3"/>
  <c r="N27" i="3"/>
  <c r="N28" i="3"/>
  <c r="N29" i="3"/>
  <c r="N30" i="3"/>
  <c r="N31" i="3"/>
  <c r="N33" i="3"/>
  <c r="N34" i="3"/>
  <c r="N35" i="3"/>
  <c r="N36" i="3"/>
  <c r="N37" i="3"/>
  <c r="N38" i="3"/>
  <c r="N39" i="3"/>
  <c r="N41" i="3"/>
  <c r="N42" i="3"/>
  <c r="N43" i="3"/>
  <c r="N44" i="3"/>
  <c r="N47" i="3"/>
  <c r="N48" i="3"/>
  <c r="N49" i="3"/>
  <c r="N50" i="3"/>
  <c r="N51" i="3"/>
  <c r="N52" i="3"/>
  <c r="N54" i="3"/>
  <c r="N55" i="3"/>
  <c r="N56" i="3"/>
  <c r="N57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4" i="3"/>
  <c r="N75" i="3"/>
  <c r="N76" i="3"/>
  <c r="N78" i="3"/>
  <c r="N79" i="3"/>
  <c r="N80" i="3"/>
  <c r="N81" i="3"/>
  <c r="N82" i="3"/>
  <c r="N83" i="3"/>
  <c r="N84" i="3"/>
  <c r="N85" i="3"/>
  <c r="N86" i="3"/>
  <c r="N87" i="3"/>
  <c r="N88" i="3"/>
  <c r="N89" i="3"/>
  <c r="N91" i="3"/>
  <c r="N92" i="3"/>
  <c r="N93" i="3"/>
  <c r="N94" i="3"/>
  <c r="N95" i="3"/>
  <c r="N96" i="3"/>
  <c r="N98" i="3"/>
  <c r="N99" i="3"/>
  <c r="N100" i="3"/>
  <c r="N101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8" i="3"/>
  <c r="N119" i="3"/>
  <c r="N120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5" i="3"/>
  <c r="N136" i="3"/>
  <c r="N137" i="3"/>
  <c r="N141" i="3"/>
  <c r="N143" i="3"/>
  <c r="N145" i="3"/>
  <c r="N146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3" i="3"/>
  <c r="N169" i="3"/>
  <c r="N170" i="3"/>
  <c r="N171" i="3"/>
  <c r="N172" i="3"/>
  <c r="N173" i="3"/>
  <c r="N174" i="3"/>
  <c r="N175" i="3"/>
  <c r="N176" i="3"/>
  <c r="N177" i="3"/>
  <c r="N178" i="3"/>
  <c r="N179" i="3"/>
  <c r="N181" i="3"/>
  <c r="N182" i="3"/>
  <c r="N183" i="3"/>
  <c r="N190" i="3"/>
  <c r="N192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8" i="3"/>
  <c r="N209" i="3"/>
  <c r="N215" i="3"/>
  <c r="N216" i="3"/>
  <c r="N217" i="3"/>
  <c r="N218" i="3"/>
  <c r="N219" i="3"/>
  <c r="N220" i="3"/>
  <c r="N221" i="3"/>
  <c r="N222" i="3"/>
  <c r="N223" i="3"/>
  <c r="N224" i="3"/>
  <c r="N225" i="3"/>
  <c r="N2" i="3"/>
  <c r="L77" i="3" l="1"/>
  <c r="N77" i="3" s="1"/>
  <c r="L32" i="3" l="1"/>
  <c r="N32" i="3" s="1"/>
  <c r="L13" i="3"/>
  <c r="N13" i="3" s="1"/>
  <c r="L7" i="3"/>
  <c r="N7" i="3" s="1"/>
  <c r="O297" i="1" l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2" i="1"/>
  <c r="O533" i="1"/>
  <c r="O534" i="1"/>
  <c r="O535" i="1"/>
  <c r="O536" i="1"/>
  <c r="O537" i="1"/>
  <c r="O538" i="1"/>
  <c r="O539" i="1"/>
  <c r="O540" i="1"/>
  <c r="O296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7" i="1"/>
  <c r="O168" i="1"/>
  <c r="O169" i="1"/>
  <c r="O171" i="1"/>
  <c r="O172" i="1"/>
  <c r="O174" i="1"/>
  <c r="O175" i="1"/>
  <c r="O176" i="1"/>
  <c r="O177" i="1"/>
  <c r="O179" i="1"/>
  <c r="O180" i="1"/>
  <c r="O186" i="1"/>
  <c r="O189" i="1"/>
  <c r="O190" i="1"/>
  <c r="O191" i="1"/>
  <c r="O192" i="1"/>
  <c r="O193" i="1"/>
  <c r="O194" i="1"/>
  <c r="O195" i="1"/>
  <c r="O196" i="1"/>
  <c r="O197" i="1"/>
  <c r="O199" i="1"/>
  <c r="O200" i="1"/>
  <c r="O201" i="1"/>
  <c r="O202" i="1"/>
  <c r="O205" i="1"/>
  <c r="O206" i="1"/>
  <c r="O207" i="1"/>
  <c r="O208" i="1"/>
  <c r="O209" i="1"/>
  <c r="O210" i="1"/>
  <c r="O211" i="1"/>
  <c r="O212" i="1"/>
  <c r="O215" i="1"/>
  <c r="O216" i="1"/>
  <c r="O217" i="1"/>
  <c r="O218" i="1"/>
  <c r="O219" i="1"/>
  <c r="O222" i="1"/>
  <c r="O223" i="1"/>
  <c r="O224" i="1"/>
  <c r="O225" i="1"/>
  <c r="O227" i="1"/>
  <c r="O228" i="1"/>
  <c r="O229" i="1"/>
  <c r="O230" i="1"/>
  <c r="O235" i="1"/>
  <c r="O236" i="1"/>
  <c r="O237" i="1"/>
  <c r="O283" i="1"/>
  <c r="O284" i="1"/>
  <c r="O285" i="1"/>
  <c r="O286" i="1"/>
  <c r="O289" i="1"/>
  <c r="O290" i="1"/>
  <c r="O291" i="1"/>
  <c r="O292" i="1"/>
  <c r="O293" i="1"/>
  <c r="O2" i="1"/>
  <c r="L53" i="3" l="1"/>
  <c r="N53" i="3" s="1"/>
  <c r="L58" i="3"/>
  <c r="N58" i="3" s="1"/>
  <c r="L213" i="3" l="1"/>
  <c r="N213" i="3" s="1"/>
  <c r="L193" i="3"/>
  <c r="N193" i="3" s="1"/>
  <c r="L167" i="3"/>
  <c r="N167" i="3" s="1"/>
  <c r="L147" i="3"/>
  <c r="N147" i="3" s="1"/>
  <c r="L102" i="3"/>
  <c r="N102" i="3" s="1"/>
  <c r="L97" i="3"/>
  <c r="N97" i="3" s="1"/>
  <c r="I399" i="2"/>
  <c r="I396" i="2"/>
  <c r="I388" i="2"/>
  <c r="I384" i="2"/>
  <c r="I378" i="2"/>
  <c r="I364" i="2"/>
  <c r="I353" i="2"/>
  <c r="I337" i="2"/>
  <c r="I325" i="2"/>
  <c r="I311" i="2"/>
  <c r="I297" i="2"/>
  <c r="I286" i="2"/>
  <c r="I270" i="2"/>
  <c r="I257" i="2"/>
  <c r="I243" i="2"/>
  <c r="I228" i="2"/>
  <c r="I217" i="2"/>
  <c r="I201" i="2"/>
  <c r="I188" i="2"/>
  <c r="I174" i="2"/>
  <c r="I159" i="2"/>
  <c r="I148" i="2"/>
  <c r="I131" i="2"/>
  <c r="I118" i="2"/>
  <c r="I104" i="2"/>
  <c r="K87" i="2"/>
  <c r="I87" i="2"/>
  <c r="K68" i="2"/>
  <c r="I68" i="2"/>
  <c r="K45" i="2"/>
  <c r="I45" i="2"/>
  <c r="K26" i="2"/>
  <c r="I26" i="2"/>
  <c r="K10" i="2"/>
  <c r="I10" i="2"/>
  <c r="L282" i="1"/>
  <c r="O282" i="1" s="1"/>
  <c r="L281" i="1"/>
  <c r="O281" i="1" s="1"/>
  <c r="L280" i="1"/>
  <c r="O280" i="1" s="1"/>
  <c r="L279" i="1"/>
  <c r="O279" i="1" s="1"/>
  <c r="L278" i="1"/>
  <c r="O278" i="1" s="1"/>
  <c r="L277" i="1"/>
  <c r="O277" i="1" s="1"/>
  <c r="L276" i="1"/>
  <c r="O276" i="1" s="1"/>
  <c r="L275" i="1"/>
  <c r="O275" i="1" s="1"/>
  <c r="L274" i="1"/>
  <c r="O274" i="1" s="1"/>
  <c r="L273" i="1"/>
  <c r="O273" i="1" s="1"/>
  <c r="L272" i="1"/>
  <c r="O272" i="1" s="1"/>
  <c r="L271" i="1"/>
  <c r="O271" i="1" s="1"/>
  <c r="L270" i="1"/>
  <c r="O270" i="1" s="1"/>
  <c r="L269" i="1"/>
  <c r="O269" i="1" s="1"/>
  <c r="L268" i="1"/>
  <c r="O268" i="1" s="1"/>
  <c r="L267" i="1"/>
  <c r="O267" i="1" s="1"/>
  <c r="L266" i="1"/>
  <c r="O266" i="1" s="1"/>
  <c r="L265" i="1"/>
  <c r="O265" i="1" s="1"/>
  <c r="L264" i="1"/>
  <c r="O264" i="1" s="1"/>
  <c r="L263" i="1"/>
  <c r="O263" i="1" s="1"/>
  <c r="L262" i="1"/>
  <c r="O262" i="1" s="1"/>
  <c r="L261" i="1"/>
  <c r="O261" i="1" s="1"/>
  <c r="L260" i="1"/>
  <c r="O260" i="1" s="1"/>
  <c r="L259" i="1"/>
  <c r="O259" i="1" s="1"/>
  <c r="L257" i="1"/>
  <c r="O257" i="1" s="1"/>
  <c r="L256" i="1"/>
  <c r="O256" i="1" s="1"/>
  <c r="L254" i="1"/>
  <c r="O254" i="1" s="1"/>
  <c r="L253" i="1"/>
  <c r="O253" i="1" s="1"/>
  <c r="L252" i="1"/>
  <c r="O252" i="1" s="1"/>
  <c r="L251" i="1"/>
  <c r="O251" i="1" s="1"/>
  <c r="L250" i="1"/>
  <c r="O250" i="1" s="1"/>
  <c r="L249" i="1"/>
  <c r="O249" i="1" s="1"/>
  <c r="L248" i="1"/>
  <c r="O248" i="1" s="1"/>
  <c r="L247" i="1"/>
  <c r="O247" i="1" s="1"/>
  <c r="L246" i="1"/>
  <c r="O246" i="1" s="1"/>
  <c r="L245" i="1"/>
  <c r="O245" i="1" s="1"/>
  <c r="L244" i="1"/>
  <c r="O244" i="1" s="1"/>
  <c r="L243" i="1"/>
  <c r="O243" i="1" s="1"/>
  <c r="L242" i="1"/>
  <c r="O242" i="1" s="1"/>
</calcChain>
</file>

<file path=xl/sharedStrings.xml><?xml version="1.0" encoding="utf-8"?>
<sst xmlns="http://schemas.openxmlformats.org/spreadsheetml/2006/main" count="4167" uniqueCount="66">
  <si>
    <t>Date</t>
  </si>
  <si>
    <t>Sample ID</t>
  </si>
  <si>
    <t>Site</t>
  </si>
  <si>
    <t>Plot</t>
  </si>
  <si>
    <t>Stratum</t>
  </si>
  <si>
    <t>Shell treatment</t>
  </si>
  <si>
    <t>Water/Sed  Temp</t>
  </si>
  <si>
    <t>Salinity</t>
  </si>
  <si>
    <t>pH temp</t>
  </si>
  <si>
    <t>pH</t>
  </si>
  <si>
    <t xml:space="preserve">DIC </t>
  </si>
  <si>
    <t>Field Alkalinity</t>
  </si>
  <si>
    <t>Lab Alkalinity</t>
  </si>
  <si>
    <t>Eel Pond</t>
  </si>
  <si>
    <t>Monitoring</t>
  </si>
  <si>
    <t>Bottom water</t>
  </si>
  <si>
    <t>NA</t>
  </si>
  <si>
    <t>2 cm</t>
  </si>
  <si>
    <t>5 cm</t>
  </si>
  <si>
    <t>10 cm</t>
  </si>
  <si>
    <t>15 cm</t>
  </si>
  <si>
    <t>20 cm</t>
  </si>
  <si>
    <t>Barnstable Harbor</t>
  </si>
  <si>
    <t>Chatham</t>
  </si>
  <si>
    <t>East Dennis</t>
  </si>
  <si>
    <t>NBS scale</t>
  </si>
  <si>
    <t>NBS Scale</t>
  </si>
  <si>
    <t>Provincetown</t>
  </si>
  <si>
    <t>Provincetown Collection</t>
  </si>
  <si>
    <t>2cm</t>
  </si>
  <si>
    <t>Transplant</t>
  </si>
  <si>
    <t>BW</t>
  </si>
  <si>
    <t>no shell</t>
  </si>
  <si>
    <t>shell</t>
  </si>
  <si>
    <t>5cm</t>
  </si>
  <si>
    <t>10cm</t>
  </si>
  <si>
    <t>15cm</t>
  </si>
  <si>
    <t>20cm</t>
  </si>
  <si>
    <t>No Shell</t>
  </si>
  <si>
    <t>Shell</t>
  </si>
  <si>
    <t>2cm control</t>
  </si>
  <si>
    <t>Cockle Cove</t>
  </si>
  <si>
    <t>East Dennis (aquaculture)</t>
  </si>
  <si>
    <t>Collection</t>
  </si>
  <si>
    <t>East Dennis (Off sea Street)</t>
  </si>
  <si>
    <t>Alk</t>
  </si>
  <si>
    <t>pCO2</t>
  </si>
  <si>
    <t>Notes</t>
  </si>
  <si>
    <t>pCO2 (DIC/Alk)</t>
  </si>
  <si>
    <t>Omega_Ar (DIC/Alk)</t>
  </si>
  <si>
    <t>pCO2 (pH/Alk)</t>
  </si>
  <si>
    <t>Omega_Ar (pH/Alk)</t>
  </si>
  <si>
    <t>pCO2 (pH/DIC)</t>
  </si>
  <si>
    <t>Omega_Ar (pH/DIC)</t>
  </si>
  <si>
    <t>pH (DIC/Alk)</t>
  </si>
  <si>
    <t>Omega Ar</t>
  </si>
  <si>
    <t>pH (pH/Alk)</t>
  </si>
  <si>
    <t>pH (pH/DIC)</t>
  </si>
  <si>
    <t>outside cage</t>
  </si>
  <si>
    <t>monitoring</t>
  </si>
  <si>
    <t>Alkalinity</t>
  </si>
  <si>
    <t>y</t>
  </si>
  <si>
    <t>Bad data</t>
  </si>
  <si>
    <t>Collection type</t>
  </si>
  <si>
    <t>Note</t>
  </si>
  <si>
    <t xml:space="preserve">Bottle mix up. Bad outside cage data. Replace with inside cage data.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</si>
</sst>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m&quot;/&quot;d&quot;/&quot;yy"/>
    <numFmt numFmtId="165" formatCode="0.0"/>
    <numFmt numFmtId="166" formatCode="0.000"/>
    <numFmt numFmtId="167" formatCode="mm/dd/yy"/>
    <numFmt numFmtId="168" formatCode="#0.0"/>
    <numFmt numFmtId="169" formatCode="#0.00"/>
    <numFmt numFmtId="170" formatCode="#0.00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rgb="FF000000"/>
      <name val="Calibri"/>
    </font>
    <font>
      <sz val="11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rgb="FFE06666"/>
      </patternFill>
    </fill>
    <fill>
      <patternFill patternType="solid">
        <fgColor theme="5" tint="0.59999389629810485"/>
        <bgColor rgb="FFE06666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FFE599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53">
    <xf numFmtId="0" fontId="0" fillId="0" borderId="0" xfId="0" applyFont="1" applyAlignment="1"/>
    <xf numFmtId="164" fontId="2" fillId="0" borderId="0" xfId="0" applyNumberFormat="1" applyFont="1"/>
    <xf numFmtId="0" fontId="2" fillId="0" borderId="0" xfId="0" applyFont="1"/>
    <xf numFmtId="0" fontId="2" fillId="0" borderId="0" xfId="0" applyFont="1" applyAlignment="1"/>
    <xf numFmtId="165" fontId="2" fillId="0" borderId="0" xfId="0" applyNumberFormat="1" applyFont="1"/>
    <xf numFmtId="166" fontId="2" fillId="0" borderId="0" xfId="0" applyNumberFormat="1" applyFont="1"/>
    <xf numFmtId="2" fontId="2" fillId="0" borderId="0" xfId="0" applyNumberFormat="1" applyFont="1"/>
    <xf numFmtId="164" fontId="2" fillId="0" borderId="0" xfId="0" applyNumberFormat="1" applyFont="1" applyAlignment="1"/>
    <xf numFmtId="0" fontId="3" fillId="0" borderId="0" xfId="0" applyFont="1" applyAlignment="1"/>
    <xf numFmtId="2" fontId="2" fillId="0" borderId="0" xfId="0" applyNumberFormat="1" applyFont="1" applyAlignment="1"/>
    <xf numFmtId="165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5" fontId="3" fillId="0" borderId="0" xfId="0" applyNumberFormat="1" applyFont="1" applyAlignment="1"/>
    <xf numFmtId="165" fontId="2" fillId="0" borderId="0" xfId="0" applyNumberFormat="1" applyFont="1" applyAlignment="1"/>
    <xf numFmtId="165" fontId="2" fillId="0" borderId="0" xfId="0" applyNumberFormat="1" applyFont="1" applyAlignment="1"/>
    <xf numFmtId="2" fontId="2" fillId="0" borderId="0" xfId="0" applyNumberFormat="1" applyFont="1" applyAlignment="1"/>
    <xf numFmtId="2" fontId="2" fillId="2" borderId="0" xfId="0" applyNumberFormat="1" applyFont="1" applyFill="1" applyAlignment="1">
      <alignment horizontal="right"/>
    </xf>
    <xf numFmtId="2" fontId="2" fillId="3" borderId="0" xfId="0" applyNumberFormat="1" applyFont="1" applyFill="1" applyAlignment="1">
      <alignment horizontal="right"/>
    </xf>
    <xf numFmtId="0" fontId="3" fillId="2" borderId="0" xfId="0" applyFont="1" applyFill="1" applyAlignment="1"/>
    <xf numFmtId="166" fontId="2" fillId="2" borderId="0" xfId="0" applyNumberFormat="1" applyFont="1" applyFill="1" applyAlignment="1"/>
    <xf numFmtId="2" fontId="2" fillId="2" borderId="0" xfId="0" applyNumberFormat="1" applyFont="1" applyFill="1" applyAlignment="1"/>
    <xf numFmtId="2" fontId="2" fillId="2" borderId="0" xfId="0" applyNumberFormat="1" applyFont="1" applyFill="1"/>
    <xf numFmtId="165" fontId="0" fillId="3" borderId="0" xfId="0" applyNumberFormat="1" applyFont="1" applyFill="1" applyAlignment="1">
      <alignment horizontal="right"/>
    </xf>
    <xf numFmtId="165" fontId="2" fillId="3" borderId="0" xfId="0" applyNumberFormat="1" applyFont="1" applyFill="1" applyAlignment="1">
      <alignment horizontal="right"/>
    </xf>
    <xf numFmtId="164" fontId="3" fillId="0" borderId="0" xfId="0" applyNumberFormat="1" applyFont="1" applyAlignment="1"/>
    <xf numFmtId="0" fontId="3" fillId="4" borderId="0" xfId="0" applyFont="1" applyFill="1" applyAlignment="1"/>
    <xf numFmtId="165" fontId="3" fillId="4" borderId="0" xfId="0" applyNumberFormat="1" applyFont="1" applyFill="1" applyAlignment="1"/>
    <xf numFmtId="0" fontId="2" fillId="0" borderId="0" xfId="0" applyFont="1" applyAlignment="1">
      <alignment horizontal="right"/>
    </xf>
    <xf numFmtId="166" fontId="2" fillId="2" borderId="0" xfId="0" applyNumberFormat="1" applyFont="1" applyFill="1"/>
    <xf numFmtId="166" fontId="2" fillId="2" borderId="0" xfId="0" applyNumberFormat="1" applyFont="1" applyFill="1" applyAlignment="1">
      <alignment horizontal="right"/>
    </xf>
    <xf numFmtId="166" fontId="2" fillId="0" borderId="0" xfId="0" applyNumberFormat="1" applyFont="1" applyAlignment="1"/>
    <xf numFmtId="166" fontId="2" fillId="0" borderId="0" xfId="0" applyNumberFormat="1" applyFont="1" applyAlignment="1">
      <alignment horizontal="right"/>
    </xf>
    <xf numFmtId="0" fontId="2" fillId="5" borderId="1" xfId="0" applyFont="1" applyFill="1" applyBorder="1"/>
    <xf numFmtId="2" fontId="2" fillId="5" borderId="1" xfId="0" applyNumberFormat="1" applyFont="1" applyFill="1" applyBorder="1"/>
    <xf numFmtId="166" fontId="2" fillId="5" borderId="1" xfId="0" applyNumberFormat="1" applyFont="1" applyFill="1" applyBorder="1"/>
    <xf numFmtId="165" fontId="2" fillId="5" borderId="1" xfId="0" applyNumberFormat="1" applyFont="1" applyFill="1" applyBorder="1"/>
    <xf numFmtId="0" fontId="2" fillId="0" borderId="0" xfId="0" applyFont="1" applyAlignment="1">
      <alignment horizontal="right"/>
    </xf>
    <xf numFmtId="165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0" fontId="3" fillId="0" borderId="0" xfId="0" applyFont="1"/>
    <xf numFmtId="2" fontId="2" fillId="5" borderId="0" xfId="0" applyNumberFormat="1" applyFont="1" applyFill="1" applyAlignment="1">
      <alignment horizontal="right"/>
    </xf>
    <xf numFmtId="164" fontId="3" fillId="0" borderId="0" xfId="0" applyNumberFormat="1" applyFont="1"/>
    <xf numFmtId="49" fontId="3" fillId="0" borderId="0" xfId="0" applyNumberFormat="1" applyFont="1"/>
    <xf numFmtId="2" fontId="2" fillId="3" borderId="0" xfId="0" applyNumberFormat="1" applyFont="1" applyFill="1" applyAlignment="1">
      <alignment horizontal="right"/>
    </xf>
    <xf numFmtId="165" fontId="2" fillId="0" borderId="1" xfId="0" applyNumberFormat="1" applyFont="1" applyBorder="1"/>
    <xf numFmtId="0" fontId="2" fillId="0" borderId="1" xfId="0" applyFont="1" applyBorder="1"/>
    <xf numFmtId="2" fontId="2" fillId="0" borderId="1" xfId="0" applyNumberFormat="1" applyFont="1" applyBorder="1"/>
    <xf numFmtId="2" fontId="3" fillId="0" borderId="0" xfId="0" applyNumberFormat="1" applyFont="1"/>
    <xf numFmtId="2" fontId="2" fillId="0" borderId="0" xfId="0" applyNumberFormat="1" applyFont="1" applyAlignment="1">
      <alignment horizontal="right"/>
    </xf>
    <xf numFmtId="2" fontId="0" fillId="3" borderId="0" xfId="0" applyNumberFormat="1" applyFont="1" applyFill="1" applyAlignment="1">
      <alignment horizontal="right"/>
    </xf>
    <xf numFmtId="2" fontId="2" fillId="5" borderId="0" xfId="0" applyNumberFormat="1" applyFont="1" applyFill="1"/>
    <xf numFmtId="2" fontId="3" fillId="0" borderId="0" xfId="0" applyNumberFormat="1" applyFont="1" applyAlignment="1"/>
    <xf numFmtId="0" fontId="3" fillId="0" borderId="1" xfId="0" applyFont="1" applyBorder="1"/>
    <xf numFmtId="165" fontId="2" fillId="5" borderId="0" xfId="0" applyNumberFormat="1" applyFont="1" applyFill="1"/>
    <xf numFmtId="0" fontId="2" fillId="5" borderId="0" xfId="0" applyFont="1" applyFill="1"/>
    <xf numFmtId="2" fontId="2" fillId="0" borderId="1" xfId="0" applyNumberFormat="1" applyFont="1" applyBorder="1" applyAlignment="1">
      <alignment horizontal="right"/>
    </xf>
    <xf numFmtId="166" fontId="2" fillId="0" borderId="1" xfId="0" applyNumberFormat="1" applyFont="1" applyBorder="1"/>
    <xf numFmtId="167" fontId="2" fillId="0" borderId="0" xfId="0" applyNumberFormat="1" applyFont="1"/>
    <xf numFmtId="165" fontId="2" fillId="0" borderId="0" xfId="0" applyNumberFormat="1" applyFont="1" applyAlignment="1">
      <alignment horizontal="center" wrapText="1"/>
    </xf>
    <xf numFmtId="166" fontId="2" fillId="0" borderId="0" xfId="0" applyNumberFormat="1" applyFont="1" applyAlignment="1">
      <alignment horizontal="right"/>
    </xf>
    <xf numFmtId="165" fontId="3" fillId="0" borderId="0" xfId="0" applyNumberFormat="1" applyFont="1"/>
    <xf numFmtId="166" fontId="3" fillId="0" borderId="0" xfId="0" applyNumberFormat="1" applyFont="1"/>
    <xf numFmtId="166" fontId="4" fillId="0" borderId="0" xfId="0" applyNumberFormat="1" applyFont="1" applyAlignment="1">
      <alignment horizontal="right"/>
    </xf>
    <xf numFmtId="166" fontId="0" fillId="0" borderId="0" xfId="0" applyNumberFormat="1" applyFont="1" applyAlignment="1"/>
    <xf numFmtId="168" fontId="0" fillId="0" borderId="0" xfId="0" applyNumberFormat="1" applyAlignment="1" applyProtection="1">
      <alignment horizontal="center"/>
      <protection locked="0"/>
    </xf>
    <xf numFmtId="169" fontId="0" fillId="0" borderId="0" xfId="0" applyNumberFormat="1" applyAlignment="1" applyProtection="1">
      <alignment horizontal="center"/>
      <protection locked="0"/>
    </xf>
    <xf numFmtId="170" fontId="0" fillId="0" borderId="0" xfId="0" applyNumberFormat="1" applyAlignment="1" applyProtection="1">
      <alignment horizontal="center"/>
      <protection locked="0"/>
    </xf>
    <xf numFmtId="165" fontId="0" fillId="0" borderId="0" xfId="0" applyNumberFormat="1" applyFont="1" applyAlignment="1"/>
    <xf numFmtId="0" fontId="2" fillId="0" borderId="0" xfId="0" applyFont="1" applyBorder="1"/>
    <xf numFmtId="165" fontId="2" fillId="0" borderId="0" xfId="0" applyNumberFormat="1" applyFont="1" applyBorder="1" applyAlignment="1">
      <alignment horizontal="right"/>
    </xf>
    <xf numFmtId="166" fontId="2" fillId="0" borderId="0" xfId="0" applyNumberFormat="1" applyFont="1" applyBorder="1"/>
    <xf numFmtId="2" fontId="2" fillId="0" borderId="0" xfId="0" applyNumberFormat="1" applyFont="1" applyBorder="1"/>
    <xf numFmtId="2" fontId="2" fillId="5" borderId="0" xfId="0" applyNumberFormat="1" applyFont="1" applyFill="1" applyBorder="1"/>
    <xf numFmtId="0" fontId="3" fillId="0" borderId="0" xfId="0" applyFont="1" applyBorder="1"/>
    <xf numFmtId="2" fontId="2" fillId="6" borderId="0" xfId="0" applyNumberFormat="1" applyFont="1" applyFill="1" applyBorder="1"/>
    <xf numFmtId="2" fontId="2" fillId="0" borderId="0" xfId="0" applyNumberFormat="1" applyFont="1" applyBorder="1" applyAlignment="1">
      <alignment horizontal="right"/>
    </xf>
    <xf numFmtId="0" fontId="0" fillId="0" borderId="1" xfId="0" applyFont="1" applyBorder="1" applyAlignment="1"/>
    <xf numFmtId="0" fontId="2" fillId="5" borderId="0" xfId="0" applyFont="1" applyFill="1" applyBorder="1"/>
    <xf numFmtId="2" fontId="2" fillId="0" borderId="1" xfId="0" applyNumberFormat="1" applyFont="1" applyBorder="1" applyAlignment="1"/>
    <xf numFmtId="166" fontId="2" fillId="0" borderId="0" xfId="0" applyNumberFormat="1" applyFont="1" applyBorder="1" applyAlignment="1">
      <alignment horizontal="right"/>
    </xf>
    <xf numFmtId="0" fontId="0" fillId="0" borderId="0" xfId="0" applyFont="1" applyBorder="1" applyAlignment="1"/>
    <xf numFmtId="165" fontId="5" fillId="0" borderId="0" xfId="0" applyNumberFormat="1" applyFont="1" applyAlignment="1"/>
    <xf numFmtId="0" fontId="0" fillId="7" borderId="0" xfId="0" applyFont="1" applyFill="1" applyAlignment="1"/>
    <xf numFmtId="2" fontId="2" fillId="7" borderId="0" xfId="0" applyNumberFormat="1" applyFont="1" applyFill="1"/>
    <xf numFmtId="2" fontId="3" fillId="7" borderId="0" xfId="0" applyNumberFormat="1" applyFont="1" applyFill="1"/>
    <xf numFmtId="168" fontId="0" fillId="6" borderId="0" xfId="0" applyNumberFormat="1" applyFill="1" applyAlignment="1" applyProtection="1">
      <alignment horizontal="center"/>
      <protection locked="0"/>
    </xf>
    <xf numFmtId="169" fontId="0" fillId="6" borderId="0" xfId="0" applyNumberFormat="1" applyFill="1" applyAlignment="1" applyProtection="1">
      <alignment horizontal="center"/>
      <protection locked="0"/>
    </xf>
    <xf numFmtId="166" fontId="2" fillId="6" borderId="0" xfId="0" applyNumberFormat="1" applyFont="1" applyFill="1"/>
    <xf numFmtId="0" fontId="2" fillId="0" borderId="1" xfId="0" applyFont="1" applyFill="1" applyBorder="1"/>
    <xf numFmtId="0" fontId="5" fillId="0" borderId="0" xfId="0" applyFont="1"/>
    <xf numFmtId="164" fontId="2" fillId="8" borderId="0" xfId="0" applyNumberFormat="1" applyFont="1" applyFill="1"/>
    <xf numFmtId="0" fontId="5" fillId="8" borderId="0" xfId="0" applyFont="1" applyFill="1"/>
    <xf numFmtId="0" fontId="2" fillId="8" borderId="0" xfId="0" applyFont="1" applyFill="1"/>
    <xf numFmtId="165" fontId="2" fillId="8" borderId="0" xfId="0" applyNumberFormat="1" applyFont="1" applyFill="1"/>
    <xf numFmtId="166" fontId="2" fillId="8" borderId="0" xfId="0" applyNumberFormat="1" applyFont="1" applyFill="1"/>
    <xf numFmtId="2" fontId="2" fillId="8" borderId="0" xfId="0" applyNumberFormat="1" applyFont="1" applyFill="1"/>
    <xf numFmtId="0" fontId="2" fillId="8" borderId="0" xfId="0" applyFont="1" applyFill="1" applyAlignment="1"/>
    <xf numFmtId="0" fontId="0" fillId="8" borderId="0" xfId="0" applyFont="1" applyFill="1" applyAlignment="1"/>
    <xf numFmtId="0" fontId="5" fillId="0" borderId="0" xfId="0" applyFont="1" applyAlignment="1"/>
    <xf numFmtId="2" fontId="2" fillId="0" borderId="0" xfId="0" applyNumberFormat="1" applyFont="1" applyFill="1"/>
    <xf numFmtId="166" fontId="2" fillId="9" borderId="0" xfId="0" applyNumberFormat="1" applyFont="1" applyFill="1"/>
    <xf numFmtId="0" fontId="2" fillId="0" borderId="0" xfId="0" applyFont="1" applyFill="1" applyBorder="1"/>
    <xf numFmtId="166" fontId="2" fillId="5" borderId="0" xfId="0" applyNumberFormat="1" applyFont="1" applyFill="1" applyBorder="1"/>
    <xf numFmtId="164" fontId="2" fillId="0" borderId="0" xfId="0" applyNumberFormat="1" applyFont="1" applyBorder="1"/>
    <xf numFmtId="0" fontId="5" fillId="0" borderId="0" xfId="0" applyFont="1" applyBorder="1" applyAlignment="1"/>
    <xf numFmtId="165" fontId="2" fillId="0" borderId="0" xfId="0" applyNumberFormat="1" applyFont="1" applyBorder="1"/>
    <xf numFmtId="2" fontId="2" fillId="0" borderId="0" xfId="0" applyNumberFormat="1" applyFont="1" applyBorder="1" applyAlignment="1"/>
    <xf numFmtId="167" fontId="2" fillId="0" borderId="1" xfId="0" applyNumberFormat="1" applyFont="1" applyBorder="1"/>
    <xf numFmtId="2" fontId="0" fillId="0" borderId="0" xfId="0" applyNumberFormat="1" applyFont="1" applyAlignment="1"/>
    <xf numFmtId="166" fontId="0" fillId="0" borderId="0" xfId="0" applyNumberFormat="1" applyFont="1" applyAlignment="1">
      <alignment horizontal="right"/>
    </xf>
    <xf numFmtId="2" fontId="0" fillId="0" borderId="0" xfId="0" applyNumberFormat="1" applyAlignment="1" applyProtection="1">
      <alignment horizontal="right"/>
      <protection locked="0"/>
    </xf>
    <xf numFmtId="2" fontId="0" fillId="0" borderId="0" xfId="0" applyNumberFormat="1" applyFont="1" applyAlignment="1">
      <alignment horizontal="right"/>
    </xf>
    <xf numFmtId="165" fontId="0" fillId="0" borderId="0" xfId="0" applyNumberFormat="1" applyAlignment="1" applyProtection="1">
      <alignment horizontal="right"/>
      <protection locked="0"/>
    </xf>
    <xf numFmtId="165" fontId="0" fillId="0" borderId="0" xfId="0" applyNumberFormat="1" applyFont="1" applyAlignment="1">
      <alignment horizontal="right"/>
    </xf>
    <xf numFmtId="165" fontId="2" fillId="6" borderId="0" xfId="0" applyNumberFormat="1" applyFont="1" applyFill="1" applyAlignment="1">
      <alignment horizontal="right"/>
    </xf>
    <xf numFmtId="2" fontId="5" fillId="0" borderId="0" xfId="0" applyNumberFormat="1" applyFont="1"/>
    <xf numFmtId="1" fontId="2" fillId="0" borderId="0" xfId="0" applyNumberFormat="1" applyFont="1"/>
    <xf numFmtId="1" fontId="0" fillId="0" borderId="0" xfId="0" applyNumberFormat="1" applyFont="1" applyAlignment="1"/>
    <xf numFmtId="1" fontId="0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1" fontId="0" fillId="0" borderId="0" xfId="0" applyNumberFormat="1" applyAlignment="1" applyProtection="1">
      <alignment horizontal="right"/>
      <protection locked="0"/>
    </xf>
    <xf numFmtId="166" fontId="0" fillId="0" borderId="0" xfId="0" applyNumberFormat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2" fontId="0" fillId="6" borderId="0" xfId="0" applyNumberFormat="1" applyFont="1" applyFill="1" applyAlignment="1"/>
    <xf numFmtId="2" fontId="2" fillId="6" borderId="0" xfId="0" applyNumberFormat="1" applyFont="1" applyFill="1" applyAlignment="1">
      <alignment horizontal="right"/>
    </xf>
    <xf numFmtId="2" fontId="2" fillId="11" borderId="0" xfId="0" applyNumberFormat="1" applyFont="1" applyFill="1" applyAlignment="1">
      <alignment horizontal="right"/>
    </xf>
    <xf numFmtId="2" fontId="2" fillId="10" borderId="0" xfId="0" applyNumberFormat="1" applyFont="1" applyFill="1" applyAlignment="1">
      <alignment horizontal="right"/>
    </xf>
    <xf numFmtId="2" fontId="2" fillId="12" borderId="0" xfId="0" applyNumberFormat="1" applyFont="1" applyFill="1" applyAlignment="1">
      <alignment horizontal="right"/>
    </xf>
    <xf numFmtId="165" fontId="2" fillId="0" borderId="0" xfId="0" applyNumberFormat="1" applyFont="1" applyFill="1" applyAlignment="1">
      <alignment horizontal="right"/>
    </xf>
    <xf numFmtId="165" fontId="2" fillId="0" borderId="0" xfId="0" applyNumberFormat="1" applyFont="1" applyFill="1"/>
    <xf numFmtId="164" fontId="2" fillId="0" borderId="0" xfId="0" applyNumberFormat="1" applyFont="1" applyFill="1" applyAlignment="1"/>
    <xf numFmtId="0" fontId="2" fillId="0" borderId="0" xfId="0" applyFont="1" applyFill="1"/>
    <xf numFmtId="0" fontId="2" fillId="0" borderId="0" xfId="0" applyFont="1" applyFill="1" applyAlignment="1"/>
    <xf numFmtId="165" fontId="3" fillId="0" borderId="0" xfId="0" applyNumberFormat="1" applyFont="1" applyFill="1" applyAlignment="1"/>
    <xf numFmtId="2" fontId="2" fillId="0" borderId="0" xfId="0" applyNumberFormat="1" applyFont="1" applyFill="1" applyAlignment="1"/>
    <xf numFmtId="166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166" fontId="2" fillId="0" borderId="0" xfId="0" applyNumberFormat="1" applyFont="1" applyFill="1" applyAlignment="1">
      <alignment horizontal="right"/>
    </xf>
    <xf numFmtId="167" fontId="2" fillId="0" borderId="0" xfId="0" applyNumberFormat="1" applyFont="1" applyFill="1"/>
    <xf numFmtId="0" fontId="0" fillId="0" borderId="0" xfId="0" applyFont="1" applyFill="1" applyAlignment="1"/>
    <xf numFmtId="164" fontId="2" fillId="0" borderId="0" xfId="0" applyNumberFormat="1" applyFont="1" applyFill="1"/>
    <xf numFmtId="0" fontId="5" fillId="0" borderId="0" xfId="0" applyFont="1" applyFill="1"/>
    <xf numFmtId="166" fontId="2" fillId="0" borderId="1" xfId="0" applyNumberFormat="1" applyFont="1" applyFill="1" applyBorder="1" applyAlignment="1">
      <alignment horizontal="right"/>
    </xf>
    <xf numFmtId="2" fontId="2" fillId="0" borderId="1" xfId="0" applyNumberFormat="1" applyFont="1" applyFill="1" applyBorder="1" applyAlignment="1"/>
    <xf numFmtId="2" fontId="2" fillId="0" borderId="1" xfId="0" applyNumberFormat="1" applyFont="1" applyFill="1" applyBorder="1"/>
    <xf numFmtId="167" fontId="2" fillId="0" borderId="0" xfId="0" applyNumberFormat="1" applyFont="1" applyFill="1" applyBorder="1"/>
    <xf numFmtId="165" fontId="2" fillId="0" borderId="0" xfId="0" applyNumberFormat="1" applyFont="1" applyFill="1" applyBorder="1"/>
    <xf numFmtId="2" fontId="2" fillId="0" borderId="0" xfId="0" applyNumberFormat="1" applyFont="1" applyFill="1" applyBorder="1"/>
    <xf numFmtId="166" fontId="2" fillId="0" borderId="0" xfId="0" applyNumberFormat="1" applyFont="1" applyFill="1" applyBorder="1"/>
    <xf numFmtId="164" fontId="2" fillId="0" borderId="1" xfId="0" applyNumberFormat="1" applyFont="1" applyFill="1" applyBorder="1" applyAlignment="1"/>
    <xf numFmtId="0" fontId="2" fillId="0" borderId="1" xfId="0" applyFont="1" applyFill="1" applyBorder="1" applyAlignment="1"/>
    <xf numFmtId="165" fontId="3" fillId="0" borderId="1" xfId="0" applyNumberFormat="1" applyFont="1" applyFill="1" applyBorder="1" applyAlignment="1"/>
    <xf numFmtId="165" fontId="2" fillId="0" borderId="1" xfId="0" applyNumberFormat="1" applyFont="1" applyFill="1" applyBorder="1" applyAlignment="1"/>
    <xf numFmtId="166" fontId="2" fillId="0" borderId="1" xfId="0" applyNumberFormat="1" applyFont="1" applyFill="1" applyBorder="1"/>
    <xf numFmtId="164" fontId="2" fillId="0" borderId="0" xfId="0" applyNumberFormat="1" applyFont="1" applyFill="1" applyBorder="1"/>
    <xf numFmtId="0" fontId="5" fillId="0" borderId="0" xfId="0" applyFont="1" applyFill="1" applyAlignment="1"/>
    <xf numFmtId="165" fontId="3" fillId="0" borderId="0" xfId="0" applyNumberFormat="1" applyFont="1" applyFill="1"/>
    <xf numFmtId="49" fontId="3" fillId="0" borderId="0" xfId="0" applyNumberFormat="1" applyFont="1" applyFill="1"/>
    <xf numFmtId="170" fontId="0" fillId="0" borderId="0" xfId="0" applyNumberFormat="1" applyFill="1" applyAlignment="1" applyProtection="1">
      <alignment horizontal="center"/>
      <protection locked="0"/>
    </xf>
    <xf numFmtId="168" fontId="0" fillId="0" borderId="0" xfId="0" applyNumberFormat="1" applyFill="1" applyAlignment="1" applyProtection="1">
      <alignment horizontal="center"/>
      <protection locked="0"/>
    </xf>
    <xf numFmtId="169" fontId="0" fillId="0" borderId="0" xfId="0" applyNumberFormat="1" applyFill="1" applyAlignment="1" applyProtection="1">
      <alignment horizontal="center"/>
      <protection locked="0"/>
    </xf>
    <xf numFmtId="166" fontId="2" fillId="13" borderId="0" xfId="0" applyNumberFormat="1" applyFont="1" applyFill="1" applyAlignment="1">
      <alignment horizontal="right"/>
    </xf>
    <xf numFmtId="2" fontId="2" fillId="6" borderId="0" xfId="0" applyNumberFormat="1" applyFont="1" applyFill="1" applyAlignment="1"/>
    <xf numFmtId="2" fontId="0" fillId="6" borderId="1" xfId="0" applyNumberFormat="1" applyFont="1" applyFill="1" applyBorder="1" applyAlignment="1"/>
    <xf numFmtId="2" fontId="2" fillId="6" borderId="0" xfId="0" applyNumberFormat="1" applyFont="1" applyFill="1"/>
    <xf numFmtId="166" fontId="2" fillId="13" borderId="0" xfId="0" applyNumberFormat="1" applyFont="1" applyFill="1"/>
    <xf numFmtId="166" fontId="2" fillId="13" borderId="0" xfId="0" applyNumberFormat="1" applyFont="1" applyFill="1" applyAlignment="1"/>
    <xf numFmtId="166" fontId="4" fillId="13" borderId="0" xfId="0" applyNumberFormat="1" applyFont="1" applyFill="1" applyAlignment="1">
      <alignment horizontal="right"/>
    </xf>
    <xf numFmtId="166" fontId="5" fillId="0" borderId="0" xfId="0" applyNumberFormat="1" applyFont="1" applyAlignment="1"/>
    <xf numFmtId="166" fontId="5" fillId="0" borderId="0" xfId="0" applyNumberFormat="1" applyFont="1"/>
    <xf numFmtId="2" fontId="5" fillId="0" borderId="0" xfId="0" applyNumberFormat="1" applyFont="1" applyAlignment="1"/>
    <xf numFmtId="2" fontId="0" fillId="0" borderId="0" xfId="0" applyNumberFormat="1" applyFont="1" applyBorder="1" applyAlignment="1"/>
    <xf numFmtId="2" fontId="0" fillId="0" borderId="0" xfId="0" applyNumberFormat="1" applyFont="1" applyFill="1" applyAlignment="1"/>
    <xf numFmtId="165" fontId="5" fillId="10" borderId="0" xfId="0" applyNumberFormat="1" applyFont="1" applyFill="1"/>
    <xf numFmtId="165" fontId="0" fillId="0" borderId="0" xfId="0" applyNumberFormat="1" applyFont="1" applyFill="1" applyAlignment="1"/>
    <xf numFmtId="165" fontId="5" fillId="0" borderId="0" xfId="0" applyNumberFormat="1" applyFont="1"/>
    <xf numFmtId="165" fontId="0" fillId="0" borderId="0" xfId="0" applyNumberFormat="1" applyFont="1" applyBorder="1" applyAlignment="1"/>
    <xf numFmtId="0" fontId="1" fillId="0" borderId="0" xfId="0" applyFont="1" applyAlignment="1"/>
    <xf numFmtId="164" fontId="5" fillId="0" borderId="0" xfId="0" applyNumberFormat="1" applyFont="1" applyAlignment="1"/>
    <xf numFmtId="165" fontId="5" fillId="0" borderId="0" xfId="0" applyNumberFormat="1" applyFont="1" applyAlignment="1">
      <alignment horizontal="right"/>
    </xf>
    <xf numFmtId="0" fontId="5" fillId="5" borderId="1" xfId="0" applyFont="1" applyFill="1" applyBorder="1"/>
    <xf numFmtId="166" fontId="5" fillId="6" borderId="0" xfId="0" applyNumberFormat="1" applyFont="1" applyFill="1" applyAlignment="1">
      <alignment horizontal="right"/>
    </xf>
    <xf numFmtId="165" fontId="1" fillId="0" borderId="0" xfId="0" applyNumberFormat="1" applyFont="1" applyAlignment="1"/>
    <xf numFmtId="164" fontId="5" fillId="0" borderId="0" xfId="0" applyNumberFormat="1" applyFont="1" applyFill="1"/>
    <xf numFmtId="165" fontId="5" fillId="0" borderId="0" xfId="0" applyNumberFormat="1" applyFont="1" applyFill="1"/>
    <xf numFmtId="166" fontId="5" fillId="0" borderId="0" xfId="0" applyNumberFormat="1" applyFont="1" applyFill="1"/>
    <xf numFmtId="2" fontId="5" fillId="0" borderId="0" xfId="0" applyNumberFormat="1" applyFont="1" applyFill="1"/>
    <xf numFmtId="170" fontId="0" fillId="0" borderId="0" xfId="0" applyNumberFormat="1" applyFont="1" applyAlignment="1">
      <alignment horizontal="center"/>
    </xf>
    <xf numFmtId="168" fontId="0" fillId="0" borderId="0" xfId="0" applyNumberFormat="1" applyFont="1" applyAlignment="1">
      <alignment horizontal="center"/>
    </xf>
    <xf numFmtId="170" fontId="0" fillId="6" borderId="0" xfId="0" applyNumberFormat="1" applyFill="1" applyAlignment="1" applyProtection="1">
      <alignment horizontal="center"/>
      <protection locked="0"/>
    </xf>
    <xf numFmtId="169" fontId="0" fillId="0" borderId="0" xfId="0" applyNumberFormat="1" applyFont="1" applyAlignment="1">
      <alignment horizontal="center"/>
    </xf>
    <xf numFmtId="2" fontId="5" fillId="6" borderId="1" xfId="0" applyNumberFormat="1" applyFont="1" applyFill="1" applyBorder="1"/>
    <xf numFmtId="2" fontId="5" fillId="6" borderId="0" xfId="0" applyNumberFormat="1" applyFont="1" applyFill="1" applyAlignment="1">
      <alignment horizontal="right"/>
    </xf>
    <xf numFmtId="0" fontId="2" fillId="6" borderId="0" xfId="0" applyFont="1" applyFill="1"/>
    <xf numFmtId="166" fontId="2" fillId="6" borderId="0" xfId="0" applyNumberFormat="1" applyFont="1" applyFill="1" applyAlignment="1">
      <alignment horizontal="right"/>
    </xf>
    <xf numFmtId="166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166" fontId="5" fillId="6" borderId="0" xfId="0" applyNumberFormat="1" applyFont="1" applyFill="1" applyAlignment="1">
      <alignment horizontal="center"/>
    </xf>
    <xf numFmtId="165" fontId="0" fillId="6" borderId="0" xfId="0" applyNumberFormat="1" applyFont="1" applyFill="1" applyAlignment="1">
      <alignment horizontal="center"/>
    </xf>
    <xf numFmtId="2" fontId="0" fillId="6" borderId="0" xfId="0" applyNumberFormat="1" applyFont="1" applyFill="1" applyAlignment="1">
      <alignment horizontal="center"/>
    </xf>
    <xf numFmtId="0" fontId="0" fillId="0" borderId="0" xfId="0" applyFont="1" applyAlignment="1">
      <alignment horizontal="center"/>
    </xf>
    <xf numFmtId="166" fontId="2" fillId="0" borderId="0" xfId="0" applyNumberFormat="1" applyFont="1" applyFill="1" applyAlignment="1">
      <alignment horizontal="center"/>
    </xf>
    <xf numFmtId="165" fontId="2" fillId="0" borderId="0" xfId="0" applyNumberFormat="1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166" fontId="2" fillId="6" borderId="0" xfId="0" applyNumberFormat="1" applyFont="1" applyFill="1" applyAlignment="1">
      <alignment horizontal="center"/>
    </xf>
    <xf numFmtId="165" fontId="2" fillId="6" borderId="0" xfId="0" applyNumberFormat="1" applyFont="1" applyFill="1" applyAlignment="1">
      <alignment horizontal="center"/>
    </xf>
    <xf numFmtId="0" fontId="0" fillId="9" borderId="0" xfId="0" applyFont="1" applyFill="1" applyAlignment="1"/>
    <xf numFmtId="2" fontId="5" fillId="6" borderId="0" xfId="0" applyNumberFormat="1" applyFont="1" applyFill="1" applyAlignment="1"/>
    <xf numFmtId="170" fontId="0" fillId="6" borderId="0" xfId="0" applyNumberFormat="1" applyFont="1" applyFill="1" applyAlignment="1">
      <alignment horizontal="center"/>
    </xf>
    <xf numFmtId="168" fontId="0" fillId="6" borderId="0" xfId="0" applyNumberFormat="1" applyFont="1" applyFill="1" applyAlignment="1">
      <alignment horizontal="center"/>
    </xf>
    <xf numFmtId="2" fontId="2" fillId="6" borderId="0" xfId="0" applyNumberFormat="1" applyFont="1" applyFill="1" applyAlignment="1">
      <alignment horizontal="center"/>
    </xf>
    <xf numFmtId="0" fontId="0" fillId="6" borderId="0" xfId="0" applyFont="1" applyFill="1" applyAlignment="1"/>
    <xf numFmtId="164" fontId="2" fillId="6" borderId="0" xfId="0" applyNumberFormat="1" applyFont="1" applyFill="1"/>
    <xf numFmtId="49" fontId="3" fillId="6" borderId="0" xfId="0" applyNumberFormat="1" applyFont="1" applyFill="1"/>
    <xf numFmtId="165" fontId="2" fillId="6" borderId="0" xfId="0" applyNumberFormat="1" applyFont="1" applyFill="1"/>
    <xf numFmtId="164" fontId="2" fillId="6" borderId="0" xfId="0" applyNumberFormat="1" applyFont="1" applyFill="1" applyAlignment="1"/>
    <xf numFmtId="0" fontId="2" fillId="6" borderId="0" xfId="0" applyFont="1" applyFill="1" applyAlignment="1"/>
    <xf numFmtId="0" fontId="1" fillId="6" borderId="0" xfId="0" applyFont="1" applyFill="1" applyAlignment="1"/>
    <xf numFmtId="166" fontId="0" fillId="6" borderId="0" xfId="0" applyNumberFormat="1" applyFill="1" applyAlignment="1" applyProtection="1">
      <alignment horizontal="center"/>
      <protection locked="0"/>
    </xf>
    <xf numFmtId="165" fontId="0" fillId="6" borderId="0" xfId="0" applyNumberFormat="1" applyFill="1" applyAlignment="1" applyProtection="1">
      <alignment horizontal="center"/>
      <protection locked="0"/>
    </xf>
    <xf numFmtId="2" fontId="5" fillId="6" borderId="0" xfId="0" applyNumberFormat="1" applyFont="1" applyFill="1"/>
    <xf numFmtId="166" fontId="5" fillId="6" borderId="0" xfId="0" applyNumberFormat="1" applyFont="1" applyFill="1"/>
    <xf numFmtId="165" fontId="5" fillId="6" borderId="0" xfId="0" applyNumberFormat="1" applyFont="1" applyFill="1" applyAlignment="1">
      <alignment horizontal="center"/>
    </xf>
    <xf numFmtId="2" fontId="5" fillId="6" borderId="0" xfId="0" applyNumberFormat="1" applyFont="1" applyFill="1" applyAlignment="1">
      <alignment horizontal="center"/>
    </xf>
    <xf numFmtId="2" fontId="0" fillId="6" borderId="0" xfId="0" applyNumberFormat="1" applyFill="1" applyAlignment="1" applyProtection="1">
      <alignment horizontal="center"/>
      <protection locked="0"/>
    </xf>
    <xf numFmtId="167" fontId="5" fillId="6" borderId="0" xfId="0" applyNumberFormat="1" applyFont="1" applyFill="1"/>
    <xf numFmtId="0" fontId="5" fillId="6" borderId="0" xfId="0" applyFont="1" applyFill="1"/>
    <xf numFmtId="165" fontId="5" fillId="6" borderId="0" xfId="0" applyNumberFormat="1" applyFont="1" applyFill="1"/>
    <xf numFmtId="166" fontId="5" fillId="6" borderId="1" xfId="0" applyNumberFormat="1" applyFont="1" applyFill="1" applyBorder="1"/>
    <xf numFmtId="164" fontId="5" fillId="6" borderId="0" xfId="0" applyNumberFormat="1" applyFont="1" applyFill="1" applyAlignment="1"/>
    <xf numFmtId="165" fontId="5" fillId="6" borderId="0" xfId="0" applyNumberFormat="1" applyFont="1" applyFill="1" applyAlignment="1">
      <alignment horizontal="right"/>
    </xf>
    <xf numFmtId="0" fontId="5" fillId="6" borderId="0" xfId="0" applyFont="1" applyFill="1" applyAlignment="1"/>
    <xf numFmtId="166" fontId="5" fillId="14" borderId="0" xfId="0" applyNumberFormat="1" applyFont="1" applyFill="1" applyAlignment="1">
      <alignment horizontal="right"/>
    </xf>
    <xf numFmtId="0" fontId="1" fillId="14" borderId="0" xfId="0" applyFont="1" applyFill="1" applyAlignment="1"/>
    <xf numFmtId="165" fontId="3" fillId="6" borderId="0" xfId="0" applyNumberFormat="1" applyFont="1" applyFill="1" applyAlignment="1"/>
    <xf numFmtId="165" fontId="2" fillId="6" borderId="0" xfId="0" applyNumberFormat="1" applyFont="1" applyFill="1" applyAlignment="1"/>
    <xf numFmtId="167" fontId="2" fillId="6" borderId="0" xfId="0" applyNumberFormat="1" applyFont="1" applyFill="1"/>
    <xf numFmtId="166" fontId="2" fillId="6" borderId="0" xfId="0" applyNumberFormat="1" applyFont="1" applyFill="1" applyBorder="1"/>
    <xf numFmtId="0" fontId="0" fillId="6" borderId="0" xfId="0" applyFont="1" applyFill="1" applyBorder="1" applyAlignment="1"/>
    <xf numFmtId="165" fontId="0" fillId="6" borderId="0" xfId="0" applyNumberFormat="1" applyFont="1" applyFill="1" applyAlignment="1"/>
    <xf numFmtId="49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11.xml"/><Relationship Id="rId18" Type="http://schemas.openxmlformats.org/officeDocument/2006/relationships/chartsheet" Target="chartsheets/sheet16.xml"/><Relationship Id="rId26" Type="http://schemas.openxmlformats.org/officeDocument/2006/relationships/chartsheet" Target="chartsheets/sheet23.xml"/><Relationship Id="rId39" Type="http://schemas.openxmlformats.org/officeDocument/2006/relationships/chartsheet" Target="chartsheets/sheet36.xml"/><Relationship Id="rId21" Type="http://schemas.openxmlformats.org/officeDocument/2006/relationships/chartsheet" Target="chartsheets/sheet18.xml"/><Relationship Id="rId34" Type="http://schemas.openxmlformats.org/officeDocument/2006/relationships/chartsheet" Target="chartsheets/sheet31.xml"/><Relationship Id="rId42" Type="http://schemas.openxmlformats.org/officeDocument/2006/relationships/theme" Target="theme/theme1.xml"/><Relationship Id="rId7" Type="http://schemas.openxmlformats.org/officeDocument/2006/relationships/chartsheet" Target="chartsheets/sheet5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14.xml"/><Relationship Id="rId29" Type="http://schemas.openxmlformats.org/officeDocument/2006/relationships/chartsheet" Target="chartsheets/sheet26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chartsheet" Target="chartsheets/sheet9.xml"/><Relationship Id="rId24" Type="http://schemas.openxmlformats.org/officeDocument/2006/relationships/chartsheet" Target="chartsheets/sheet21.xml"/><Relationship Id="rId32" Type="http://schemas.openxmlformats.org/officeDocument/2006/relationships/chartsheet" Target="chartsheets/sheet29.xml"/><Relationship Id="rId37" Type="http://schemas.openxmlformats.org/officeDocument/2006/relationships/chartsheet" Target="chartsheets/sheet34.xml"/><Relationship Id="rId40" Type="http://schemas.openxmlformats.org/officeDocument/2006/relationships/chartsheet" Target="chartsheets/sheet37.xml"/><Relationship Id="rId45" Type="http://schemas.openxmlformats.org/officeDocument/2006/relationships/calcChain" Target="calcChain.xml"/><Relationship Id="rId5" Type="http://schemas.openxmlformats.org/officeDocument/2006/relationships/chartsheet" Target="chartsheets/sheet3.xml"/><Relationship Id="rId15" Type="http://schemas.openxmlformats.org/officeDocument/2006/relationships/chartsheet" Target="chartsheets/sheet13.xml"/><Relationship Id="rId23" Type="http://schemas.openxmlformats.org/officeDocument/2006/relationships/chartsheet" Target="chartsheets/sheet20.xml"/><Relationship Id="rId28" Type="http://schemas.openxmlformats.org/officeDocument/2006/relationships/chartsheet" Target="chartsheets/sheet25.xml"/><Relationship Id="rId36" Type="http://schemas.openxmlformats.org/officeDocument/2006/relationships/chartsheet" Target="chartsheets/sheet33.xml"/><Relationship Id="rId10" Type="http://schemas.openxmlformats.org/officeDocument/2006/relationships/chartsheet" Target="chartsheets/sheet8.xml"/><Relationship Id="rId19" Type="http://schemas.openxmlformats.org/officeDocument/2006/relationships/worksheet" Target="worksheets/sheet3.xml"/><Relationship Id="rId31" Type="http://schemas.openxmlformats.org/officeDocument/2006/relationships/chartsheet" Target="chartsheets/sheet28.xml"/><Relationship Id="rId44" Type="http://schemas.openxmlformats.org/officeDocument/2006/relationships/sharedStrings" Target="sharedStrings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7.xml"/><Relationship Id="rId14" Type="http://schemas.openxmlformats.org/officeDocument/2006/relationships/chartsheet" Target="chartsheets/sheet12.xml"/><Relationship Id="rId22" Type="http://schemas.openxmlformats.org/officeDocument/2006/relationships/chartsheet" Target="chartsheets/sheet19.xml"/><Relationship Id="rId27" Type="http://schemas.openxmlformats.org/officeDocument/2006/relationships/chartsheet" Target="chartsheets/sheet24.xml"/><Relationship Id="rId30" Type="http://schemas.openxmlformats.org/officeDocument/2006/relationships/chartsheet" Target="chartsheets/sheet27.xml"/><Relationship Id="rId35" Type="http://schemas.openxmlformats.org/officeDocument/2006/relationships/chartsheet" Target="chartsheets/sheet32.xml"/><Relationship Id="rId43" Type="http://schemas.openxmlformats.org/officeDocument/2006/relationships/styles" Target="styles.xml"/><Relationship Id="rId8" Type="http://schemas.openxmlformats.org/officeDocument/2006/relationships/chartsheet" Target="chartsheets/sheet6.xml"/><Relationship Id="rId3" Type="http://schemas.openxmlformats.org/officeDocument/2006/relationships/chartsheet" Target="chartsheets/sheet1.xml"/><Relationship Id="rId12" Type="http://schemas.openxmlformats.org/officeDocument/2006/relationships/chartsheet" Target="chartsheets/sheet10.xml"/><Relationship Id="rId17" Type="http://schemas.openxmlformats.org/officeDocument/2006/relationships/chartsheet" Target="chartsheets/sheet15.xml"/><Relationship Id="rId25" Type="http://schemas.openxmlformats.org/officeDocument/2006/relationships/chartsheet" Target="chartsheets/sheet22.xml"/><Relationship Id="rId33" Type="http://schemas.openxmlformats.org/officeDocument/2006/relationships/chartsheet" Target="chartsheets/sheet30.xml"/><Relationship Id="rId38" Type="http://schemas.openxmlformats.org/officeDocument/2006/relationships/chartsheet" Target="chartsheets/sheet35.xml"/><Relationship Id="rId20" Type="http://schemas.openxmlformats.org/officeDocument/2006/relationships/chartsheet" Target="chartsheets/sheet17.xml"/><Relationship Id="rId41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Transplant_site_data!$V$2:$V$133</c:f>
              <c:numCache>
                <c:formatCode>#0.000</c:formatCode>
                <c:ptCount val="132"/>
                <c:pt idx="0">
                  <c:v>7.7000474310948714</c:v>
                </c:pt>
                <c:pt idx="1">
                  <c:v>8.0107413723468621</c:v>
                </c:pt>
                <c:pt idx="2">
                  <c:v>7.6227116686851621</c:v>
                </c:pt>
                <c:pt idx="3">
                  <c:v>7.9250680072947608</c:v>
                </c:pt>
                <c:pt idx="4">
                  <c:v>8.0660195680693487</c:v>
                </c:pt>
                <c:pt idx="5">
                  <c:v>7.9970396886308306</c:v>
                </c:pt>
                <c:pt idx="6">
                  <c:v>8.0938072983796019</c:v>
                </c:pt>
                <c:pt idx="7">
                  <c:v>7.7659979749952495</c:v>
                </c:pt>
                <c:pt idx="8">
                  <c:v>7.8519749010884032</c:v>
                </c:pt>
                <c:pt idx="9">
                  <c:v>7.8889618443040144</c:v>
                </c:pt>
                <c:pt idx="10">
                  <c:v>7.8002442369724276</c:v>
                </c:pt>
                <c:pt idx="11">
                  <c:v>7.8746796289454064</c:v>
                </c:pt>
                <c:pt idx="12">
                  <c:v>7.8028022674547826</c:v>
                </c:pt>
                <c:pt idx="13">
                  <c:v>7.8558160914591602</c:v>
                </c:pt>
                <c:pt idx="14">
                  <c:v>7.9297190210161288</c:v>
                </c:pt>
                <c:pt idx="15">
                  <c:v>7.9492744041608336</c:v>
                </c:pt>
                <c:pt idx="16">
                  <c:v>7.9894088017996987</c:v>
                </c:pt>
                <c:pt idx="17">
                  <c:v>8.0137708387116433</c:v>
                </c:pt>
                <c:pt idx="18">
                  <c:v>8.0530521866687241</c:v>
                </c:pt>
                <c:pt idx="19">
                  <c:v>8.0732021756487171</c:v>
                </c:pt>
                <c:pt idx="20">
                  <c:v>8.0674174207749552</c:v>
                </c:pt>
                <c:pt idx="21">
                  <c:v>7.9642003285037779</c:v>
                </c:pt>
                <c:pt idx="22">
                  <c:v>7.9645808364602901</c:v>
                </c:pt>
                <c:pt idx="23">
                  <c:v>7.7660035251771209</c:v>
                </c:pt>
                <c:pt idx="25">
                  <c:v>7.7513476986329959</c:v>
                </c:pt>
                <c:pt idx="26">
                  <c:v>8.0448529211097206</c:v>
                </c:pt>
                <c:pt idx="27">
                  <c:v>8.0024615717173226</c:v>
                </c:pt>
                <c:pt idx="28">
                  <c:v>7.9357463185792589</c:v>
                </c:pt>
                <c:pt idx="29">
                  <c:v>7.9304297740768721</c:v>
                </c:pt>
                <c:pt idx="30">
                  <c:v>7.815382128217105</c:v>
                </c:pt>
                <c:pt idx="31">
                  <c:v>7.8579998946363592</c:v>
                </c:pt>
                <c:pt idx="32">
                  <c:v>7.6098566959352487</c:v>
                </c:pt>
                <c:pt idx="33">
                  <c:v>8.2582281369216286</c:v>
                </c:pt>
                <c:pt idx="34">
                  <c:v>8.1143228684465427</c:v>
                </c:pt>
                <c:pt idx="35">
                  <c:v>8.0728490391776031</c:v>
                </c:pt>
                <c:pt idx="36">
                  <c:v>8.3271633978660518</c:v>
                </c:pt>
                <c:pt idx="37">
                  <c:v>7.8905615058843876</c:v>
                </c:pt>
                <c:pt idx="38">
                  <c:v>8.1464165476538479</c:v>
                </c:pt>
                <c:pt idx="39">
                  <c:v>8.1658409055954593</c:v>
                </c:pt>
                <c:pt idx="40">
                  <c:v>8.1637973340671692</c:v>
                </c:pt>
                <c:pt idx="41">
                  <c:v>8.0627604883145203</c:v>
                </c:pt>
                <c:pt idx="42">
                  <c:v>8.1819632612114894</c:v>
                </c:pt>
                <c:pt idx="43">
                  <c:v>8.3235667984815116</c:v>
                </c:pt>
                <c:pt idx="45">
                  <c:v>7.7000474310948714</c:v>
                </c:pt>
                <c:pt idx="46">
                  <c:v>7.958934339755702</c:v>
                </c:pt>
                <c:pt idx="47">
                  <c:v>8.0457711618399124</c:v>
                </c:pt>
                <c:pt idx="48">
                  <c:v>7.4397655716544282</c:v>
                </c:pt>
                <c:pt idx="49">
                  <c:v>8.0408436190047006</c:v>
                </c:pt>
                <c:pt idx="50">
                  <c:v>8.0687618007736255</c:v>
                </c:pt>
                <c:pt idx="51">
                  <c:v>7.882773526670233</c:v>
                </c:pt>
                <c:pt idx="52">
                  <c:v>8.0938072983796019</c:v>
                </c:pt>
                <c:pt idx="53">
                  <c:v>7.8095217144041067</c:v>
                </c:pt>
                <c:pt idx="54">
                  <c:v>7.9015165304092374</c:v>
                </c:pt>
                <c:pt idx="55">
                  <c:v>7.7993536751148662</c:v>
                </c:pt>
                <c:pt idx="56">
                  <c:v>7.8581486354470584</c:v>
                </c:pt>
                <c:pt idx="57">
                  <c:v>7.8038112876614187</c:v>
                </c:pt>
                <c:pt idx="58">
                  <c:v>7.8426265640128801</c:v>
                </c:pt>
                <c:pt idx="59">
                  <c:v>7.9567473362256438</c:v>
                </c:pt>
                <c:pt idx="60">
                  <c:v>7.9366788492319165</c:v>
                </c:pt>
                <c:pt idx="61">
                  <c:v>8.0016245232390588</c:v>
                </c:pt>
                <c:pt idx="62">
                  <c:v>8.0137708387116433</c:v>
                </c:pt>
                <c:pt idx="63">
                  <c:v>8.0440072942384191</c:v>
                </c:pt>
                <c:pt idx="64">
                  <c:v>8.059592259380441</c:v>
                </c:pt>
                <c:pt idx="65">
                  <c:v>8.0576508504876063</c:v>
                </c:pt>
                <c:pt idx="66">
                  <c:v>7.9902378246893617</c:v>
                </c:pt>
                <c:pt idx="67">
                  <c:v>7.9268425211291165</c:v>
                </c:pt>
                <c:pt idx="68">
                  <c:v>7.7660035251771209</c:v>
                </c:pt>
                <c:pt idx="69">
                  <c:v>7.7513477618986144</c:v>
                </c:pt>
                <c:pt idx="70">
                  <c:v>8.1201490099325948</c:v>
                </c:pt>
                <c:pt idx="71">
                  <c:v>7.7064590518890643</c:v>
                </c:pt>
                <c:pt idx="72">
                  <c:v>8.0756361987102938</c:v>
                </c:pt>
                <c:pt idx="73">
                  <c:v>7.5521681957398235</c:v>
                </c:pt>
                <c:pt idx="74">
                  <c:v>7.9252222878639245</c:v>
                </c:pt>
                <c:pt idx="75">
                  <c:v>7.6066687626609291</c:v>
                </c:pt>
                <c:pt idx="76">
                  <c:v>7.8709996712436094</c:v>
                </c:pt>
                <c:pt idx="77">
                  <c:v>7.325903284548307</c:v>
                </c:pt>
                <c:pt idx="78">
                  <c:v>8.1999114946738398</c:v>
                </c:pt>
                <c:pt idx="79">
                  <c:v>8.1705152978717042</c:v>
                </c:pt>
                <c:pt idx="80">
                  <c:v>8.0683314403090201</c:v>
                </c:pt>
                <c:pt idx="81">
                  <c:v>8.239505483909527</c:v>
                </c:pt>
                <c:pt idx="82">
                  <c:v>8.1464165476538479</c:v>
                </c:pt>
                <c:pt idx="83">
                  <c:v>8.2334700121353954</c:v>
                </c:pt>
                <c:pt idx="84">
                  <c:v>8.2594591251026799</c:v>
                </c:pt>
                <c:pt idx="85">
                  <c:v>8.076069186454335</c:v>
                </c:pt>
                <c:pt idx="86">
                  <c:v>8.171032630930112</c:v>
                </c:pt>
                <c:pt idx="87">
                  <c:v>8.3235667984815116</c:v>
                </c:pt>
                <c:pt idx="89">
                  <c:v>7.7000474310948714</c:v>
                </c:pt>
                <c:pt idx="90">
                  <c:v>7.8580766466964524</c:v>
                </c:pt>
                <c:pt idx="91">
                  <c:v>8.0442275024971366</c:v>
                </c:pt>
                <c:pt idx="92">
                  <c:v>7.3199345433934857</c:v>
                </c:pt>
                <c:pt idx="93">
                  <c:v>8.0673013084028966</c:v>
                </c:pt>
                <c:pt idx="94">
                  <c:v>8.0667724586146097</c:v>
                </c:pt>
                <c:pt idx="95">
                  <c:v>7.9162518810387317</c:v>
                </c:pt>
                <c:pt idx="96">
                  <c:v>8.0938072983796019</c:v>
                </c:pt>
                <c:pt idx="97">
                  <c:v>7.7925743481406462</c:v>
                </c:pt>
                <c:pt idx="98">
                  <c:v>7.9019732505706868</c:v>
                </c:pt>
                <c:pt idx="99">
                  <c:v>7.784286066777315</c:v>
                </c:pt>
                <c:pt idx="100">
                  <c:v>7.8348954060216496</c:v>
                </c:pt>
                <c:pt idx="101">
                  <c:v>7.8038428524563379</c:v>
                </c:pt>
                <c:pt idx="102">
                  <c:v>7.861236680698366</c:v>
                </c:pt>
                <c:pt idx="103">
                  <c:v>7.9547460387963751</c:v>
                </c:pt>
                <c:pt idx="104">
                  <c:v>7.94168706898708</c:v>
                </c:pt>
                <c:pt idx="105">
                  <c:v>8.0139850643187263</c:v>
                </c:pt>
                <c:pt idx="106">
                  <c:v>8.0137708387116433</c:v>
                </c:pt>
                <c:pt idx="107">
                  <c:v>8.0360345361420364</c:v>
                </c:pt>
                <c:pt idx="108">
                  <c:v>8.0523659294006968</c:v>
                </c:pt>
                <c:pt idx="109">
                  <c:v>8.0366670009479382</c:v>
                </c:pt>
                <c:pt idx="110">
                  <c:v>7.9813972675225227</c:v>
                </c:pt>
                <c:pt idx="111">
                  <c:v>7.9438930141661803</c:v>
                </c:pt>
                <c:pt idx="112">
                  <c:v>7.8095599620666798</c:v>
                </c:pt>
                <c:pt idx="113">
                  <c:v>7.7513477618986144</c:v>
                </c:pt>
                <c:pt idx="114">
                  <c:v>8.1474172352002281</c:v>
                </c:pt>
                <c:pt idx="115">
                  <c:v>7.8156602256566989</c:v>
                </c:pt>
                <c:pt idx="116">
                  <c:v>8.1025262515911205</c:v>
                </c:pt>
                <c:pt idx="117">
                  <c:v>7.5306698580764548</c:v>
                </c:pt>
                <c:pt idx="118">
                  <c:v>7.9235826805975478</c:v>
                </c:pt>
                <c:pt idx="119">
                  <c:v>7.5991500943584684</c:v>
                </c:pt>
                <c:pt idx="120">
                  <c:v>7.8649999057357052</c:v>
                </c:pt>
                <c:pt idx="121">
                  <c:v>7.3335619138537593</c:v>
                </c:pt>
                <c:pt idx="122">
                  <c:v>8.1961822205086623</c:v>
                </c:pt>
                <c:pt idx="123">
                  <c:v>8.1651340558077639</c:v>
                </c:pt>
                <c:pt idx="124">
                  <c:v>8.0856445910756456</c:v>
                </c:pt>
                <c:pt idx="125">
                  <c:v>8.206834865634562</c:v>
                </c:pt>
                <c:pt idx="126">
                  <c:v>8.1620226444456829</c:v>
                </c:pt>
                <c:pt idx="127">
                  <c:v>8.2890405315664015</c:v>
                </c:pt>
                <c:pt idx="128">
                  <c:v>8.1445814483912269</c:v>
                </c:pt>
                <c:pt idx="129">
                  <c:v>8.1283693272583495</c:v>
                </c:pt>
                <c:pt idx="130">
                  <c:v>8.1579692783788982</c:v>
                </c:pt>
                <c:pt idx="131">
                  <c:v>8.298783854376067</c:v>
                </c:pt>
              </c:numCache>
            </c:numRef>
          </c:xVal>
          <c:yVal>
            <c:numRef>
              <c:f>Transplant_site_data!$K$2:$K$133</c:f>
              <c:numCache>
                <c:formatCode>0.00</c:formatCode>
                <c:ptCount val="132"/>
                <c:pt idx="0">
                  <c:v>1961.64</c:v>
                </c:pt>
                <c:pt idx="1">
                  <c:v>1977.5820000000001</c:v>
                </c:pt>
                <c:pt idx="2">
                  <c:v>2304.902</c:v>
                </c:pt>
                <c:pt idx="3">
                  <c:v>1939.29</c:v>
                </c:pt>
                <c:pt idx="4">
                  <c:v>1891.26</c:v>
                </c:pt>
                <c:pt idx="5">
                  <c:v>2060.66</c:v>
                </c:pt>
                <c:pt idx="6">
                  <c:v>2281.4</c:v>
                </c:pt>
                <c:pt idx="7">
                  <c:v>1977.991</c:v>
                </c:pt>
                <c:pt idx="8">
                  <c:v>1928.4159999999999</c:v>
                </c:pt>
                <c:pt idx="9">
                  <c:v>1825.44</c:v>
                </c:pt>
                <c:pt idx="10">
                  <c:v>1925.31</c:v>
                </c:pt>
                <c:pt idx="11">
                  <c:v>1918.44</c:v>
                </c:pt>
                <c:pt idx="12">
                  <c:v>1909.12</c:v>
                </c:pt>
                <c:pt idx="13">
                  <c:v>1842.06</c:v>
                </c:pt>
                <c:pt idx="14">
                  <c:v>1884.68</c:v>
                </c:pt>
                <c:pt idx="15">
                  <c:v>1861.24</c:v>
                </c:pt>
                <c:pt idx="16">
                  <c:v>1952.11</c:v>
                </c:pt>
                <c:pt idx="17">
                  <c:v>1991.08</c:v>
                </c:pt>
                <c:pt idx="18">
                  <c:v>1893.9159999999999</c:v>
                </c:pt>
                <c:pt idx="19">
                  <c:v>1983.78</c:v>
                </c:pt>
                <c:pt idx="20">
                  <c:v>1945.261</c:v>
                </c:pt>
                <c:pt idx="21">
                  <c:v>1990.89</c:v>
                </c:pt>
                <c:pt idx="22" formatCode="General">
                  <c:v>1886.24</c:v>
                </c:pt>
                <c:pt idx="23" formatCode="General">
                  <c:v>1908.01</c:v>
                </c:pt>
                <c:pt idx="25">
                  <c:v>1942.4</c:v>
                </c:pt>
                <c:pt idx="26">
                  <c:v>2428.9299999999998</c:v>
                </c:pt>
                <c:pt idx="27">
                  <c:v>1932.2639999999999</c:v>
                </c:pt>
                <c:pt idx="28">
                  <c:v>2020.98</c:v>
                </c:pt>
                <c:pt idx="29">
                  <c:v>1971.36</c:v>
                </c:pt>
                <c:pt idx="30">
                  <c:v>2173.42</c:v>
                </c:pt>
                <c:pt idx="31">
                  <c:v>2110.17</c:v>
                </c:pt>
                <c:pt idx="32">
                  <c:v>2255.0100000000002</c:v>
                </c:pt>
                <c:pt idx="33">
                  <c:v>1866.01</c:v>
                </c:pt>
                <c:pt idx="34">
                  <c:v>1944.43</c:v>
                </c:pt>
                <c:pt idx="35">
                  <c:v>2042.2</c:v>
                </c:pt>
                <c:pt idx="36">
                  <c:v>1999.39</c:v>
                </c:pt>
                <c:pt idx="37">
                  <c:v>2628.5610000000001</c:v>
                </c:pt>
                <c:pt idx="38">
                  <c:v>2029.7929999999999</c:v>
                </c:pt>
                <c:pt idx="39">
                  <c:v>1950.431</c:v>
                </c:pt>
                <c:pt idx="40">
                  <c:v>2023.662</c:v>
                </c:pt>
                <c:pt idx="41">
                  <c:v>1942.518</c:v>
                </c:pt>
                <c:pt idx="42" formatCode="General">
                  <c:v>1864.78</c:v>
                </c:pt>
                <c:pt idx="43" formatCode="General">
                  <c:v>1734.01</c:v>
                </c:pt>
                <c:pt idx="45">
                  <c:v>1961.64</c:v>
                </c:pt>
                <c:pt idx="46">
                  <c:v>2203.1550000000002</c:v>
                </c:pt>
                <c:pt idx="47">
                  <c:v>1991.9970000000001</c:v>
                </c:pt>
                <c:pt idx="48">
                  <c:v>2381.5749999999998</c:v>
                </c:pt>
                <c:pt idx="49">
                  <c:v>1913.41</c:v>
                </c:pt>
                <c:pt idx="50">
                  <c:v>1893.28</c:v>
                </c:pt>
                <c:pt idx="51">
                  <c:v>2040.29</c:v>
                </c:pt>
                <c:pt idx="52">
                  <c:v>2281.4</c:v>
                </c:pt>
                <c:pt idx="53">
                  <c:v>1906.9760000000001</c:v>
                </c:pt>
                <c:pt idx="54">
                  <c:v>1829.03</c:v>
                </c:pt>
                <c:pt idx="55">
                  <c:v>1930.68</c:v>
                </c:pt>
                <c:pt idx="56">
                  <c:v>2162.9299999999998</c:v>
                </c:pt>
                <c:pt idx="57">
                  <c:v>1905.3</c:v>
                </c:pt>
                <c:pt idx="58">
                  <c:v>1836.65</c:v>
                </c:pt>
                <c:pt idx="59">
                  <c:v>1916.9</c:v>
                </c:pt>
                <c:pt idx="60">
                  <c:v>1886.402</c:v>
                </c:pt>
                <c:pt idx="61">
                  <c:v>1961.14</c:v>
                </c:pt>
                <c:pt idx="62">
                  <c:v>1991.08</c:v>
                </c:pt>
                <c:pt idx="63">
                  <c:v>1881.1890000000001</c:v>
                </c:pt>
                <c:pt idx="64">
                  <c:v>1960.51</c:v>
                </c:pt>
                <c:pt idx="65">
                  <c:v>1942.972</c:v>
                </c:pt>
                <c:pt idx="66">
                  <c:v>2000.6020000000001</c:v>
                </c:pt>
                <c:pt idx="67" formatCode="General">
                  <c:v>1951.74</c:v>
                </c:pt>
                <c:pt idx="68" formatCode="General">
                  <c:v>1908.01</c:v>
                </c:pt>
                <c:pt idx="69">
                  <c:v>1942.403</c:v>
                </c:pt>
                <c:pt idx="70">
                  <c:v>1977.3</c:v>
                </c:pt>
                <c:pt idx="71">
                  <c:v>2803.51</c:v>
                </c:pt>
                <c:pt idx="72">
                  <c:v>1930.57</c:v>
                </c:pt>
                <c:pt idx="73">
                  <c:v>2319.2399999999998</c:v>
                </c:pt>
                <c:pt idx="74">
                  <c:v>1975.27</c:v>
                </c:pt>
                <c:pt idx="75">
                  <c:v>2433.5500000000002</c:v>
                </c:pt>
                <c:pt idx="76">
                  <c:v>2116.3200000000002</c:v>
                </c:pt>
                <c:pt idx="77">
                  <c:v>2436.41</c:v>
                </c:pt>
                <c:pt idx="78">
                  <c:v>1897.37</c:v>
                </c:pt>
                <c:pt idx="79">
                  <c:v>1912.91</c:v>
                </c:pt>
                <c:pt idx="80">
                  <c:v>2027.07</c:v>
                </c:pt>
                <c:pt idx="81">
                  <c:v>1982.81</c:v>
                </c:pt>
                <c:pt idx="82">
                  <c:v>2029.7929999999999</c:v>
                </c:pt>
                <c:pt idx="83">
                  <c:v>1974.5419999999999</c:v>
                </c:pt>
                <c:pt idx="84">
                  <c:v>1998.2860000000001</c:v>
                </c:pt>
                <c:pt idx="85">
                  <c:v>1941.1179999999999</c:v>
                </c:pt>
                <c:pt idx="86" formatCode="General">
                  <c:v>2361.41</c:v>
                </c:pt>
                <c:pt idx="87" formatCode="General">
                  <c:v>1734.01</c:v>
                </c:pt>
                <c:pt idx="89">
                  <c:v>1961.64</c:v>
                </c:pt>
                <c:pt idx="90">
                  <c:v>2415.1</c:v>
                </c:pt>
                <c:pt idx="91">
                  <c:v>1989.8589999999999</c:v>
                </c:pt>
                <c:pt idx="92">
                  <c:v>2532.0940999999998</c:v>
                </c:pt>
                <c:pt idx="93">
                  <c:v>1913.46</c:v>
                </c:pt>
                <c:pt idx="94">
                  <c:v>1882.41</c:v>
                </c:pt>
                <c:pt idx="95">
                  <c:v>2091.5100000000002</c:v>
                </c:pt>
                <c:pt idx="96">
                  <c:v>2281.4</c:v>
                </c:pt>
                <c:pt idx="97">
                  <c:v>1907.412</c:v>
                </c:pt>
                <c:pt idx="98">
                  <c:v>1822.25</c:v>
                </c:pt>
                <c:pt idx="99">
                  <c:v>1929.64</c:v>
                </c:pt>
                <c:pt idx="100">
                  <c:v>2172.5700000000002</c:v>
                </c:pt>
                <c:pt idx="101">
                  <c:v>1900.93</c:v>
                </c:pt>
                <c:pt idx="102">
                  <c:v>1859.67</c:v>
                </c:pt>
                <c:pt idx="103">
                  <c:v>1925.58</c:v>
                </c:pt>
                <c:pt idx="104">
                  <c:v>1865.64</c:v>
                </c:pt>
                <c:pt idx="105">
                  <c:v>1952.64</c:v>
                </c:pt>
                <c:pt idx="106">
                  <c:v>1991.08</c:v>
                </c:pt>
                <c:pt idx="107">
                  <c:v>1893.0360000000001</c:v>
                </c:pt>
                <c:pt idx="108">
                  <c:v>1947.49</c:v>
                </c:pt>
                <c:pt idx="109">
                  <c:v>1922.499</c:v>
                </c:pt>
                <c:pt idx="110">
                  <c:v>1990.6279999999999</c:v>
                </c:pt>
                <c:pt idx="111" formatCode="General">
                  <c:v>1953.91</c:v>
                </c:pt>
                <c:pt idx="112" formatCode="General">
                  <c:v>1903.49</c:v>
                </c:pt>
                <c:pt idx="113">
                  <c:v>1942.403</c:v>
                </c:pt>
                <c:pt idx="114">
                  <c:v>1963.1210000000001</c:v>
                </c:pt>
                <c:pt idx="115">
                  <c:v>2707.61</c:v>
                </c:pt>
                <c:pt idx="116">
                  <c:v>1921.713</c:v>
                </c:pt>
                <c:pt idx="117">
                  <c:v>2342.98</c:v>
                </c:pt>
                <c:pt idx="118">
                  <c:v>1982.92</c:v>
                </c:pt>
                <c:pt idx="119">
                  <c:v>2456.5700000000002</c:v>
                </c:pt>
                <c:pt idx="120">
                  <c:v>2105.92</c:v>
                </c:pt>
                <c:pt idx="121">
                  <c:v>2430.19</c:v>
                </c:pt>
                <c:pt idx="122">
                  <c:v>1918.96</c:v>
                </c:pt>
                <c:pt idx="123">
                  <c:v>1895.41</c:v>
                </c:pt>
                <c:pt idx="124">
                  <c:v>2032.01</c:v>
                </c:pt>
                <c:pt idx="125">
                  <c:v>1981.23</c:v>
                </c:pt>
                <c:pt idx="126">
                  <c:v>2001.433</c:v>
                </c:pt>
                <c:pt idx="127">
                  <c:v>1944.903</c:v>
                </c:pt>
                <c:pt idx="128">
                  <c:v>1992.702</c:v>
                </c:pt>
                <c:pt idx="129">
                  <c:v>1939.645</c:v>
                </c:pt>
                <c:pt idx="130" formatCode="General">
                  <c:v>1894.45</c:v>
                </c:pt>
                <c:pt idx="131" formatCode="General">
                  <c:v>1728.87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99-4E08-BCF5-EF082AF70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430047"/>
        <c:axId val="1752416319"/>
      </c:scatterChart>
      <c:valAx>
        <c:axId val="175243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416319"/>
        <c:crosses val="autoZero"/>
        <c:crossBetween val="midCat"/>
      </c:valAx>
      <c:valAx>
        <c:axId val="1752416319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430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85063060291868"/>
          <c:y val="8.4809253907521975E-2"/>
          <c:w val="0.77692767170457477"/>
          <c:h val="0.7310370069806252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Transplant_site_data!$F$2</c:f>
              <c:strCache>
                <c:ptCount val="1"/>
                <c:pt idx="0">
                  <c:v>outside cage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Transplant_site_data!$A$27:$A$44</c:f>
              <c:numCache>
                <c:formatCode>m"/"d"/"yy</c:formatCode>
                <c:ptCount val="18"/>
                <c:pt idx="0">
                  <c:v>44702</c:v>
                </c:pt>
                <c:pt idx="1">
                  <c:v>44727</c:v>
                </c:pt>
                <c:pt idx="2">
                  <c:v>44743</c:v>
                </c:pt>
                <c:pt idx="3">
                  <c:v>44756</c:v>
                </c:pt>
                <c:pt idx="4">
                  <c:v>44776</c:v>
                </c:pt>
                <c:pt idx="5">
                  <c:v>44787</c:v>
                </c:pt>
                <c:pt idx="6">
                  <c:v>44802</c:v>
                </c:pt>
                <c:pt idx="7">
                  <c:v>44845</c:v>
                </c:pt>
                <c:pt idx="8">
                  <c:v>44859</c:v>
                </c:pt>
                <c:pt idx="9">
                  <c:v>44869</c:v>
                </c:pt>
                <c:pt idx="10">
                  <c:v>44894</c:v>
                </c:pt>
                <c:pt idx="11">
                  <c:v>44899</c:v>
                </c:pt>
                <c:pt idx="12">
                  <c:v>44947</c:v>
                </c:pt>
                <c:pt idx="13">
                  <c:v>44947</c:v>
                </c:pt>
                <c:pt idx="14">
                  <c:v>44978</c:v>
                </c:pt>
                <c:pt idx="15">
                  <c:v>45005</c:v>
                </c:pt>
                <c:pt idx="16">
                  <c:v>45033</c:v>
                </c:pt>
                <c:pt idx="17">
                  <c:v>45056</c:v>
                </c:pt>
              </c:numCache>
            </c:numRef>
          </c:xVal>
          <c:yVal>
            <c:numRef>
              <c:f>Transplant_site_data!$N$27:$N$44</c:f>
              <c:numCache>
                <c:formatCode>0.00</c:formatCode>
                <c:ptCount val="18"/>
                <c:pt idx="0">
                  <c:v>2142.1</c:v>
                </c:pt>
                <c:pt idx="1">
                  <c:v>2166.4</c:v>
                </c:pt>
                <c:pt idx="2">
                  <c:v>2140.9989999999998</c:v>
                </c:pt>
                <c:pt idx="3">
                  <c:v>2153.9</c:v>
                </c:pt>
                <c:pt idx="4">
                  <c:v>2125.0500000000002</c:v>
                </c:pt>
                <c:pt idx="5">
                  <c:v>2262.1</c:v>
                </c:pt>
                <c:pt idx="6">
                  <c:v>2134.11</c:v>
                </c:pt>
                <c:pt idx="7">
                  <c:v>2064.9899999999998</c:v>
                </c:pt>
                <c:pt idx="8">
                  <c:v>2104.23</c:v>
                </c:pt>
                <c:pt idx="9">
                  <c:v>2217.34</c:v>
                </c:pt>
                <c:pt idx="10">
                  <c:v>2113.59</c:v>
                </c:pt>
                <c:pt idx="11">
                  <c:v>2216.85</c:v>
                </c:pt>
                <c:pt idx="12">
                  <c:v>2839.09</c:v>
                </c:pt>
                <c:pt idx="13">
                  <c:v>2215.7199999999998</c:v>
                </c:pt>
                <c:pt idx="14">
                  <c:v>2194.62</c:v>
                </c:pt>
                <c:pt idx="15">
                  <c:v>2242.16</c:v>
                </c:pt>
                <c:pt idx="16">
                  <c:v>2184.79</c:v>
                </c:pt>
                <c:pt idx="17">
                  <c:v>2314.44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22-4D9E-9858-081FF667B06C}"/>
            </c:ext>
          </c:extLst>
        </c:ser>
        <c:ser>
          <c:idx val="1"/>
          <c:order val="1"/>
          <c:tx>
            <c:strRef>
              <c:f>Transplant_site_data!$F$48</c:f>
              <c:strCache>
                <c:ptCount val="1"/>
                <c:pt idx="0">
                  <c:v>No Shell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Transplant_site_data!$A$71:$A$89</c:f>
              <c:numCache>
                <c:formatCode>m"/"d"/"yy</c:formatCode>
                <c:ptCount val="19"/>
                <c:pt idx="0">
                  <c:v>44702</c:v>
                </c:pt>
                <c:pt idx="1">
                  <c:v>44714</c:v>
                </c:pt>
                <c:pt idx="2">
                  <c:v>44727</c:v>
                </c:pt>
                <c:pt idx="3">
                  <c:v>44743</c:v>
                </c:pt>
                <c:pt idx="4" formatCode="mm/dd/yy">
                  <c:v>44756</c:v>
                </c:pt>
                <c:pt idx="5">
                  <c:v>44776</c:v>
                </c:pt>
                <c:pt idx="6" formatCode="mm/dd/yy">
                  <c:v>44787</c:v>
                </c:pt>
                <c:pt idx="7">
                  <c:v>44802</c:v>
                </c:pt>
                <c:pt idx="8">
                  <c:v>44845</c:v>
                </c:pt>
                <c:pt idx="9" formatCode="mm/dd/yy">
                  <c:v>44859</c:v>
                </c:pt>
                <c:pt idx="10" formatCode="mm/dd/yy">
                  <c:v>44869</c:v>
                </c:pt>
                <c:pt idx="11">
                  <c:v>44894</c:v>
                </c:pt>
                <c:pt idx="12" formatCode="mm/dd/yy">
                  <c:v>44899</c:v>
                </c:pt>
                <c:pt idx="13" formatCode="mm/dd/yy">
                  <c:v>44947</c:v>
                </c:pt>
                <c:pt idx="14" formatCode="mm/dd/yy">
                  <c:v>44978</c:v>
                </c:pt>
                <c:pt idx="15" formatCode="mm/dd/yy">
                  <c:v>45005</c:v>
                </c:pt>
                <c:pt idx="16" formatCode="mm/dd/yy">
                  <c:v>45033</c:v>
                </c:pt>
                <c:pt idx="17">
                  <c:v>45056</c:v>
                </c:pt>
                <c:pt idx="18">
                  <c:v>45088</c:v>
                </c:pt>
              </c:numCache>
            </c:numRef>
          </c:xVal>
          <c:yVal>
            <c:numRef>
              <c:f>Transplant_site_data!$N$71:$N$89</c:f>
              <c:numCache>
                <c:formatCode>0.00</c:formatCode>
                <c:ptCount val="19"/>
                <c:pt idx="0">
                  <c:v>2142.0970000000002</c:v>
                </c:pt>
                <c:pt idx="1">
                  <c:v>2103.5479999999998</c:v>
                </c:pt>
                <c:pt idx="3">
                  <c:v>2129.2710000000002</c:v>
                </c:pt>
                <c:pt idx="4">
                  <c:v>2326.0500000000002</c:v>
                </c:pt>
                <c:pt idx="5">
                  <c:v>2119.7399999999998</c:v>
                </c:pt>
                <c:pt idx="6">
                  <c:v>2379.3000000000002</c:v>
                </c:pt>
                <c:pt idx="7">
                  <c:v>2134.41</c:v>
                </c:pt>
                <c:pt idx="8">
                  <c:v>2221.36</c:v>
                </c:pt>
                <c:pt idx="9">
                  <c:v>2306.08</c:v>
                </c:pt>
                <c:pt idx="10">
                  <c:v>2178.38</c:v>
                </c:pt>
                <c:pt idx="11">
                  <c:v>2165.35</c:v>
                </c:pt>
                <c:pt idx="12">
                  <c:v>2135.0300000000002</c:v>
                </c:pt>
                <c:pt idx="13">
                  <c:v>2215.7199999999998</c:v>
                </c:pt>
                <c:pt idx="14">
                  <c:v>2245.56</c:v>
                </c:pt>
                <c:pt idx="15">
                  <c:v>2331.89</c:v>
                </c:pt>
                <c:pt idx="16">
                  <c:v>2184.79</c:v>
                </c:pt>
                <c:pt idx="17">
                  <c:v>2419.13</c:v>
                </c:pt>
                <c:pt idx="18">
                  <c:v>2142.59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22-4D9E-9858-081FF667B06C}"/>
            </c:ext>
          </c:extLst>
        </c:ser>
        <c:ser>
          <c:idx val="2"/>
          <c:order val="2"/>
          <c:tx>
            <c:strRef>
              <c:f>Transplant_site_data!$F$92</c:f>
              <c:strCache>
                <c:ptCount val="1"/>
                <c:pt idx="0">
                  <c:v>Shell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Transplant_site_data!$A$115:$A$133</c:f>
              <c:numCache>
                <c:formatCode>m"/"d"/"yy</c:formatCode>
                <c:ptCount val="19"/>
                <c:pt idx="0">
                  <c:v>44702</c:v>
                </c:pt>
                <c:pt idx="1">
                  <c:v>44714</c:v>
                </c:pt>
                <c:pt idx="2">
                  <c:v>44727</c:v>
                </c:pt>
                <c:pt idx="3">
                  <c:v>44743</c:v>
                </c:pt>
                <c:pt idx="4" formatCode="mm/dd/yy">
                  <c:v>44756</c:v>
                </c:pt>
                <c:pt idx="5">
                  <c:v>44776</c:v>
                </c:pt>
                <c:pt idx="6" formatCode="mm/dd/yy">
                  <c:v>44787</c:v>
                </c:pt>
                <c:pt idx="7">
                  <c:v>44802</c:v>
                </c:pt>
                <c:pt idx="8">
                  <c:v>44845</c:v>
                </c:pt>
                <c:pt idx="9" formatCode="mm/dd/yy">
                  <c:v>44859</c:v>
                </c:pt>
                <c:pt idx="10" formatCode="mm/dd/yy">
                  <c:v>44869</c:v>
                </c:pt>
                <c:pt idx="11">
                  <c:v>44894</c:v>
                </c:pt>
                <c:pt idx="12" formatCode="mm/dd/yy">
                  <c:v>44899</c:v>
                </c:pt>
                <c:pt idx="13" formatCode="mm/dd/yy">
                  <c:v>44947</c:v>
                </c:pt>
                <c:pt idx="14" formatCode="mm/dd/yy">
                  <c:v>44978</c:v>
                </c:pt>
                <c:pt idx="15" formatCode="mm/dd/yy">
                  <c:v>45005</c:v>
                </c:pt>
                <c:pt idx="16" formatCode="mm/dd/yy">
                  <c:v>45033</c:v>
                </c:pt>
                <c:pt idx="17">
                  <c:v>45056</c:v>
                </c:pt>
                <c:pt idx="18">
                  <c:v>45088</c:v>
                </c:pt>
              </c:numCache>
            </c:numRef>
          </c:xVal>
          <c:yVal>
            <c:numRef>
              <c:f>Transplant_site_data!$N$115:$N$133</c:f>
              <c:numCache>
                <c:formatCode>0.00</c:formatCode>
                <c:ptCount val="19"/>
                <c:pt idx="0">
                  <c:v>2142.0970000000002</c:v>
                </c:pt>
                <c:pt idx="1">
                  <c:v>2105.078</c:v>
                </c:pt>
                <c:pt idx="3">
                  <c:v>2129.201</c:v>
                </c:pt>
                <c:pt idx="4">
                  <c:v>2352.5700000000002</c:v>
                </c:pt>
                <c:pt idx="5">
                  <c:v>2123.6799999999998</c:v>
                </c:pt>
                <c:pt idx="7">
                  <c:v>2139.38</c:v>
                </c:pt>
                <c:pt idx="8">
                  <c:v>2101.7800000000002</c:v>
                </c:pt>
                <c:pt idx="9">
                  <c:v>2291.66</c:v>
                </c:pt>
                <c:pt idx="10">
                  <c:v>2204.36</c:v>
                </c:pt>
                <c:pt idx="11">
                  <c:v>2178.29</c:v>
                </c:pt>
                <c:pt idx="12">
                  <c:v>2203.21</c:v>
                </c:pt>
                <c:pt idx="13">
                  <c:v>2268.77</c:v>
                </c:pt>
                <c:pt idx="14">
                  <c:v>2258.29</c:v>
                </c:pt>
                <c:pt idx="15">
                  <c:v>2254.98</c:v>
                </c:pt>
                <c:pt idx="16">
                  <c:v>2211.96</c:v>
                </c:pt>
                <c:pt idx="17">
                  <c:v>2314.44</c:v>
                </c:pt>
                <c:pt idx="18">
                  <c:v>2102.7199999999998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22-4D9E-9858-081FF667B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870384"/>
        <c:axId val="1649879120"/>
      </c:scatterChart>
      <c:valAx>
        <c:axId val="164987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/&quot;d&quot;/&quot;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879120"/>
        <c:crosses val="autoZero"/>
        <c:crossBetween val="midCat"/>
      </c:valAx>
      <c:valAx>
        <c:axId val="1649879120"/>
        <c:scaling>
          <c:orientation val="minMax"/>
          <c:max val="2500"/>
          <c:min val="1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87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95449579399986"/>
          <c:y val="0.68514127243772383"/>
          <c:w val="0.11158479676354845"/>
          <c:h val="0.102226155466460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2469392316139"/>
          <c:y val="7.4894648272142622E-2"/>
          <c:w val="0.71871033456355204"/>
          <c:h val="0.76720209596833278"/>
        </c:manualLayout>
      </c:layout>
      <c:scatterChart>
        <c:scatterStyle val="lineMarker"/>
        <c:varyColors val="0"/>
        <c:ser>
          <c:idx val="0"/>
          <c:order val="0"/>
          <c:tx>
            <c:strRef>
              <c:f>Transplant_site_data!$C$71</c:f>
              <c:strCache>
                <c:ptCount val="1"/>
                <c:pt idx="0">
                  <c:v>Provincetown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Transplant_site_data!$A$71:$A$89</c:f>
              <c:numCache>
                <c:formatCode>m"/"d"/"yy</c:formatCode>
                <c:ptCount val="19"/>
                <c:pt idx="0">
                  <c:v>44702</c:v>
                </c:pt>
                <c:pt idx="1">
                  <c:v>44714</c:v>
                </c:pt>
                <c:pt idx="2">
                  <c:v>44727</c:v>
                </c:pt>
                <c:pt idx="3">
                  <c:v>44743</c:v>
                </c:pt>
                <c:pt idx="4" formatCode="mm/dd/yy">
                  <c:v>44756</c:v>
                </c:pt>
                <c:pt idx="5">
                  <c:v>44776</c:v>
                </c:pt>
                <c:pt idx="6" formatCode="mm/dd/yy">
                  <c:v>44787</c:v>
                </c:pt>
                <c:pt idx="7">
                  <c:v>44802</c:v>
                </c:pt>
                <c:pt idx="8">
                  <c:v>44845</c:v>
                </c:pt>
                <c:pt idx="9" formatCode="mm/dd/yy">
                  <c:v>44859</c:v>
                </c:pt>
                <c:pt idx="10" formatCode="mm/dd/yy">
                  <c:v>44869</c:v>
                </c:pt>
                <c:pt idx="11">
                  <c:v>44894</c:v>
                </c:pt>
                <c:pt idx="12" formatCode="mm/dd/yy">
                  <c:v>44899</c:v>
                </c:pt>
                <c:pt idx="13" formatCode="mm/dd/yy">
                  <c:v>44947</c:v>
                </c:pt>
                <c:pt idx="14" formatCode="mm/dd/yy">
                  <c:v>44978</c:v>
                </c:pt>
                <c:pt idx="15" formatCode="mm/dd/yy">
                  <c:v>45005</c:v>
                </c:pt>
                <c:pt idx="16" formatCode="mm/dd/yy">
                  <c:v>45033</c:v>
                </c:pt>
                <c:pt idx="17">
                  <c:v>45056</c:v>
                </c:pt>
                <c:pt idx="18">
                  <c:v>45088</c:v>
                </c:pt>
              </c:numCache>
            </c:numRef>
          </c:xVal>
          <c:yVal>
            <c:numRef>
              <c:f>Transplant_site_data!$S$72:$S$91</c:f>
              <c:numCache>
                <c:formatCode>#0.000</c:formatCode>
                <c:ptCount val="20"/>
                <c:pt idx="0">
                  <c:v>8.1201332006497697</c:v>
                </c:pt>
                <c:pt idx="2">
                  <c:v>8.0758535079957809</c:v>
                </c:pt>
                <c:pt idx="3">
                  <c:v>7.5521641245486357</c:v>
                </c:pt>
                <c:pt idx="4">
                  <c:v>7.9255303162101232</c:v>
                </c:pt>
                <c:pt idx="5">
                  <c:v>7.6066292422160506</c:v>
                </c:pt>
                <c:pt idx="6">
                  <c:v>7.870999589365316</c:v>
                </c:pt>
                <c:pt idx="7">
                  <c:v>7.3259476767838043</c:v>
                </c:pt>
                <c:pt idx="8">
                  <c:v>8.199922260484751</c:v>
                </c:pt>
                <c:pt idx="9">
                  <c:v>8.1705128701466236</c:v>
                </c:pt>
                <c:pt idx="10">
                  <c:v>8.0683405239036201</c:v>
                </c:pt>
                <c:pt idx="11">
                  <c:v>8.2396915417080621</c:v>
                </c:pt>
                <c:pt idx="12">
                  <c:v>8.1464174589089708</c:v>
                </c:pt>
                <c:pt idx="13">
                  <c:v>8.233559753539236</c:v>
                </c:pt>
                <c:pt idx="14">
                  <c:v>8.2597348074914336</c:v>
                </c:pt>
                <c:pt idx="15">
                  <c:v>8.0760994759173812</c:v>
                </c:pt>
                <c:pt idx="16">
                  <c:v>8.1709050520609718</c:v>
                </c:pt>
                <c:pt idx="17">
                  <c:v>8.323619596662823</c:v>
                </c:pt>
                <c:pt idx="19">
                  <c:v>7.7000255784625233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5A-4F96-85DD-05A0EAF93B6C}"/>
            </c:ext>
          </c:extLst>
        </c:ser>
        <c:ser>
          <c:idx val="1"/>
          <c:order val="1"/>
          <c:tx>
            <c:strRef>
              <c:f>Transplant_site_data!$C$55</c:f>
              <c:strCache>
                <c:ptCount val="1"/>
                <c:pt idx="0">
                  <c:v>Eel Pond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Transplant_site_data!$A$55:$A$70</c:f>
              <c:numCache>
                <c:formatCode>mm/dd/yy</c:formatCode>
                <c:ptCount val="16"/>
                <c:pt idx="0" formatCode="m&quot;/&quot;d&quot;/&quot;yy">
                  <c:v>44742</c:v>
                </c:pt>
                <c:pt idx="1">
                  <c:v>44757</c:v>
                </c:pt>
                <c:pt idx="2" formatCode="m&quot;/&quot;d&quot;/&quot;yy">
                  <c:v>44774</c:v>
                </c:pt>
                <c:pt idx="3">
                  <c:v>44788</c:v>
                </c:pt>
                <c:pt idx="4" formatCode="m&quot;/&quot;d&quot;/&quot;yy">
                  <c:v>44803</c:v>
                </c:pt>
                <c:pt idx="5" formatCode="m&quot;/&quot;d&quot;/&quot;yy">
                  <c:v>44846</c:v>
                </c:pt>
                <c:pt idx="6">
                  <c:v>44858</c:v>
                </c:pt>
                <c:pt idx="7">
                  <c:v>44871</c:v>
                </c:pt>
                <c:pt idx="8" formatCode="m&quot;/&quot;d&quot;/&quot;yy">
                  <c:v>44893</c:v>
                </c:pt>
                <c:pt idx="9">
                  <c:v>44900</c:v>
                </c:pt>
                <c:pt idx="10">
                  <c:v>44946</c:v>
                </c:pt>
                <c:pt idx="11">
                  <c:v>44981</c:v>
                </c:pt>
                <c:pt idx="12">
                  <c:v>45008</c:v>
                </c:pt>
                <c:pt idx="13">
                  <c:v>45035</c:v>
                </c:pt>
                <c:pt idx="14" formatCode="m&quot;/&quot;d&quot;/&quot;yy">
                  <c:v>45054</c:v>
                </c:pt>
                <c:pt idx="15" formatCode="m&quot;/&quot;d&quot;/&quot;yy">
                  <c:v>45086</c:v>
                </c:pt>
              </c:numCache>
            </c:numRef>
          </c:xVal>
          <c:yVal>
            <c:numRef>
              <c:f>Transplant_site_data!$S$56:$S$71</c:f>
              <c:numCache>
                <c:formatCode>#0.000</c:formatCode>
                <c:ptCount val="16"/>
                <c:pt idx="0">
                  <c:v>7.9014773097977669</c:v>
                </c:pt>
                <c:pt idx="1">
                  <c:v>7.7993813063507273</c:v>
                </c:pt>
                <c:pt idx="2">
                  <c:v>7.8579600921780672</c:v>
                </c:pt>
                <c:pt idx="3">
                  <c:v>7.8037551500703177</c:v>
                </c:pt>
                <c:pt idx="4">
                  <c:v>7.8426178826914761</c:v>
                </c:pt>
                <c:pt idx="5">
                  <c:v>7.9567545661363388</c:v>
                </c:pt>
                <c:pt idx="6">
                  <c:v>7.9366845482989037</c:v>
                </c:pt>
                <c:pt idx="7">
                  <c:v>8.0015632735529341</c:v>
                </c:pt>
                <c:pt idx="8">
                  <c:v>8.0137758854912811</c:v>
                </c:pt>
                <c:pt idx="9">
                  <c:v>8.0440093271838684</c:v>
                </c:pt>
                <c:pt idx="10">
                  <c:v>8.0591171847979091</c:v>
                </c:pt>
                <c:pt idx="11">
                  <c:v>8.0576264991541144</c:v>
                </c:pt>
                <c:pt idx="12">
                  <c:v>7.9902743054616971</c:v>
                </c:pt>
                <c:pt idx="13">
                  <c:v>7.9269952283931682</c:v>
                </c:pt>
                <c:pt idx="14">
                  <c:v>7.7660069005506811</c:v>
                </c:pt>
                <c:pt idx="15">
                  <c:v>7.7514052705883127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5A-4F96-85DD-05A0EAF93B6C}"/>
            </c:ext>
          </c:extLst>
        </c:ser>
        <c:ser>
          <c:idx val="2"/>
          <c:order val="2"/>
          <c:tx>
            <c:strRef>
              <c:f>Transplant_site_data!$C$47</c:f>
              <c:strCache>
                <c:ptCount val="1"/>
                <c:pt idx="0">
                  <c:v>East Dennis (aquaculture)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Transplant_site_data!$A$47:$A$54</c:f>
              <c:numCache>
                <c:formatCode>m"/"d"/"yy</c:formatCode>
                <c:ptCount val="8"/>
                <c:pt idx="0">
                  <c:v>44703</c:v>
                </c:pt>
                <c:pt idx="1">
                  <c:v>44713</c:v>
                </c:pt>
                <c:pt idx="2">
                  <c:v>44729</c:v>
                </c:pt>
                <c:pt idx="3">
                  <c:v>44740</c:v>
                </c:pt>
                <c:pt idx="4" formatCode="mm/dd/yy">
                  <c:v>44760</c:v>
                </c:pt>
                <c:pt idx="5">
                  <c:v>44777</c:v>
                </c:pt>
                <c:pt idx="6" formatCode="mm/dd/yy">
                  <c:v>44787</c:v>
                </c:pt>
                <c:pt idx="7">
                  <c:v>44801</c:v>
                </c:pt>
              </c:numCache>
            </c:numRef>
          </c:xVal>
          <c:yVal>
            <c:numRef>
              <c:f>Transplant_site_data!$S$48:$S$55</c:f>
              <c:numCache>
                <c:formatCode>#0.000</c:formatCode>
                <c:ptCount val="8"/>
                <c:pt idx="0">
                  <c:v>7.9589323212523242</c:v>
                </c:pt>
                <c:pt idx="1">
                  <c:v>8.0457155690568545</c:v>
                </c:pt>
                <c:pt idx="2">
                  <c:v>7.4397650903456096</c:v>
                </c:pt>
                <c:pt idx="3">
                  <c:v>8.0407714498083429</c:v>
                </c:pt>
                <c:pt idx="4">
                  <c:v>8.0688036047731906</c:v>
                </c:pt>
                <c:pt idx="5">
                  <c:v>7.8828518103470104</c:v>
                </c:pt>
                <c:pt idx="6">
                  <c:v>8.0938117438494324</c:v>
                </c:pt>
                <c:pt idx="7">
                  <c:v>7.8096376884572463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5A-4F96-85DD-05A0EAF93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430720"/>
        <c:axId val="1313431136"/>
      </c:scatterChart>
      <c:valAx>
        <c:axId val="1313430720"/>
        <c:scaling>
          <c:orientation val="minMax"/>
          <c:min val="44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/&quot;d&quot;/&quot;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431136"/>
        <c:crosses val="autoZero"/>
        <c:crossBetween val="midCat"/>
      </c:valAx>
      <c:valAx>
        <c:axId val="131343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430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1164645576687633"/>
          <c:y val="8.1380155334174531E-2"/>
          <c:w val="0.18166998315887106"/>
          <c:h val="0.102226155466460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2469392316139"/>
          <c:y val="7.4894648272142622E-2"/>
          <c:w val="0.71871033456355204"/>
          <c:h val="0.76720209596833278"/>
        </c:manualLayout>
      </c:layout>
      <c:scatterChart>
        <c:scatterStyle val="lineMarker"/>
        <c:varyColors val="0"/>
        <c:ser>
          <c:idx val="0"/>
          <c:order val="0"/>
          <c:tx>
            <c:strRef>
              <c:f>Transplant_site_data!$C$71</c:f>
              <c:strCache>
                <c:ptCount val="1"/>
                <c:pt idx="0">
                  <c:v>Provincetown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Transplant_site_data!$A$71:$A$89</c:f>
              <c:numCache>
                <c:formatCode>m"/"d"/"yy</c:formatCode>
                <c:ptCount val="19"/>
                <c:pt idx="0">
                  <c:v>44702</c:v>
                </c:pt>
                <c:pt idx="1">
                  <c:v>44714</c:v>
                </c:pt>
                <c:pt idx="2">
                  <c:v>44727</c:v>
                </c:pt>
                <c:pt idx="3">
                  <c:v>44743</c:v>
                </c:pt>
                <c:pt idx="4" formatCode="mm/dd/yy">
                  <c:v>44756</c:v>
                </c:pt>
                <c:pt idx="5">
                  <c:v>44776</c:v>
                </c:pt>
                <c:pt idx="6" formatCode="mm/dd/yy">
                  <c:v>44787</c:v>
                </c:pt>
                <c:pt idx="7">
                  <c:v>44802</c:v>
                </c:pt>
                <c:pt idx="8">
                  <c:v>44845</c:v>
                </c:pt>
                <c:pt idx="9" formatCode="mm/dd/yy">
                  <c:v>44859</c:v>
                </c:pt>
                <c:pt idx="10" formatCode="mm/dd/yy">
                  <c:v>44869</c:v>
                </c:pt>
                <c:pt idx="11">
                  <c:v>44894</c:v>
                </c:pt>
                <c:pt idx="12" formatCode="mm/dd/yy">
                  <c:v>44899</c:v>
                </c:pt>
                <c:pt idx="13" formatCode="mm/dd/yy">
                  <c:v>44947</c:v>
                </c:pt>
                <c:pt idx="14" formatCode="mm/dd/yy">
                  <c:v>44978</c:v>
                </c:pt>
                <c:pt idx="15" formatCode="mm/dd/yy">
                  <c:v>45005</c:v>
                </c:pt>
                <c:pt idx="16" formatCode="mm/dd/yy">
                  <c:v>45033</c:v>
                </c:pt>
                <c:pt idx="17">
                  <c:v>45056</c:v>
                </c:pt>
                <c:pt idx="18">
                  <c:v>45088</c:v>
                </c:pt>
              </c:numCache>
            </c:numRef>
          </c:xVal>
          <c:yVal>
            <c:numRef>
              <c:f>Transplant_site_data!$T$72:$T$91</c:f>
              <c:numCache>
                <c:formatCode>#0.0</c:formatCode>
                <c:ptCount val="20"/>
                <c:pt idx="0">
                  <c:v>434.05452402128554</c:v>
                </c:pt>
                <c:pt idx="2">
                  <c:v>348.40736490688744</c:v>
                </c:pt>
                <c:pt idx="3">
                  <c:v>1511.5972812371904</c:v>
                </c:pt>
                <c:pt idx="4">
                  <c:v>521.47166720253949</c:v>
                </c:pt>
                <c:pt idx="5">
                  <c:v>1325.6509781164118</c:v>
                </c:pt>
                <c:pt idx="6">
                  <c:v>859.31051177597442</c:v>
                </c:pt>
                <c:pt idx="7">
                  <c:v>2381.2374253768908</c:v>
                </c:pt>
                <c:pt idx="8">
                  <c:v>270.0419232561224</c:v>
                </c:pt>
                <c:pt idx="9">
                  <c:v>277.35857267284007</c:v>
                </c:pt>
                <c:pt idx="10">
                  <c:v>358.34033358164868</c:v>
                </c:pt>
                <c:pt idx="11">
                  <c:v>225.13487768980039</c:v>
                </c:pt>
                <c:pt idx="12">
                  <c:v>295.30586932074277</c:v>
                </c:pt>
                <c:pt idx="13">
                  <c:v>239.47651173255701</c:v>
                </c:pt>
                <c:pt idx="14">
                  <c:v>231.62626645895583</c:v>
                </c:pt>
                <c:pt idx="15">
                  <c:v>363.44620435119634</c:v>
                </c:pt>
                <c:pt idx="16">
                  <c:v>309.87466553340522</c:v>
                </c:pt>
                <c:pt idx="17">
                  <c:v>176.92739310083971</c:v>
                </c:pt>
                <c:pt idx="19">
                  <c:v>986.70028101670437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A7-463C-8F3B-94CEF6C11142}"/>
            </c:ext>
          </c:extLst>
        </c:ser>
        <c:ser>
          <c:idx val="1"/>
          <c:order val="1"/>
          <c:tx>
            <c:strRef>
              <c:f>Transplant_site_data!$C$55</c:f>
              <c:strCache>
                <c:ptCount val="1"/>
                <c:pt idx="0">
                  <c:v>Eel Pond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Transplant_site_data!$A$55:$A$70</c:f>
              <c:numCache>
                <c:formatCode>mm/dd/yy</c:formatCode>
                <c:ptCount val="16"/>
                <c:pt idx="0" formatCode="m&quot;/&quot;d&quot;/&quot;yy">
                  <c:v>44742</c:v>
                </c:pt>
                <c:pt idx="1">
                  <c:v>44757</c:v>
                </c:pt>
                <c:pt idx="2" formatCode="m&quot;/&quot;d&quot;/&quot;yy">
                  <c:v>44774</c:v>
                </c:pt>
                <c:pt idx="3">
                  <c:v>44788</c:v>
                </c:pt>
                <c:pt idx="4" formatCode="m&quot;/&quot;d&quot;/&quot;yy">
                  <c:v>44803</c:v>
                </c:pt>
                <c:pt idx="5" formatCode="m&quot;/&quot;d&quot;/&quot;yy">
                  <c:v>44846</c:v>
                </c:pt>
                <c:pt idx="6">
                  <c:v>44858</c:v>
                </c:pt>
                <c:pt idx="7">
                  <c:v>44871</c:v>
                </c:pt>
                <c:pt idx="8" formatCode="m&quot;/&quot;d&quot;/&quot;yy">
                  <c:v>44893</c:v>
                </c:pt>
                <c:pt idx="9">
                  <c:v>44900</c:v>
                </c:pt>
                <c:pt idx="10">
                  <c:v>44946</c:v>
                </c:pt>
                <c:pt idx="11">
                  <c:v>44981</c:v>
                </c:pt>
                <c:pt idx="12">
                  <c:v>45008</c:v>
                </c:pt>
                <c:pt idx="13">
                  <c:v>45035</c:v>
                </c:pt>
                <c:pt idx="14" formatCode="m&quot;/&quot;d&quot;/&quot;yy">
                  <c:v>45054</c:v>
                </c:pt>
                <c:pt idx="15" formatCode="m&quot;/&quot;d&quot;/&quot;yy">
                  <c:v>45086</c:v>
                </c:pt>
              </c:numCache>
            </c:numRef>
          </c:xVal>
          <c:yVal>
            <c:numRef>
              <c:f>Transplant_site_data!$T$56:$T$71</c:f>
              <c:numCache>
                <c:formatCode>#0.0</c:formatCode>
                <c:ptCount val="16"/>
                <c:pt idx="0">
                  <c:v>514.50881582617353</c:v>
                </c:pt>
                <c:pt idx="1">
                  <c:v>690.61108745747538</c:v>
                </c:pt>
                <c:pt idx="2">
                  <c:v>608.73668598334007</c:v>
                </c:pt>
                <c:pt idx="3">
                  <c:v>672.1016892720553</c:v>
                </c:pt>
                <c:pt idx="4">
                  <c:v>611.17890311964823</c:v>
                </c:pt>
                <c:pt idx="5">
                  <c:v>494.84701422371279</c:v>
                </c:pt>
                <c:pt idx="6">
                  <c:v>498.62402767721591</c:v>
                </c:pt>
                <c:pt idx="7">
                  <c:v>410.3226599209703</c:v>
                </c:pt>
                <c:pt idx="8">
                  <c:v>404.47204548905739</c:v>
                </c:pt>
                <c:pt idx="9">
                  <c:v>351.94308396515305</c:v>
                </c:pt>
                <c:pt idx="10">
                  <c:v>323.01715171746974</c:v>
                </c:pt>
                <c:pt idx="11">
                  <c:v>360.71802298172003</c:v>
                </c:pt>
                <c:pt idx="12">
                  <c:v>464.56822070502744</c:v>
                </c:pt>
                <c:pt idx="13">
                  <c:v>539.60300966611555</c:v>
                </c:pt>
                <c:pt idx="14">
                  <c:v>798.49533421271667</c:v>
                </c:pt>
                <c:pt idx="15">
                  <c:v>840.26698947098714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A7-463C-8F3B-94CEF6C11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430720"/>
        <c:axId val="1313431136"/>
      </c:scatterChart>
      <c:scatterChart>
        <c:scatterStyle val="lineMarker"/>
        <c:varyColors val="0"/>
        <c:ser>
          <c:idx val="4"/>
          <c:order val="4"/>
          <c:tx>
            <c:strRef>
              <c:f>Transplant_site_data!$C$47</c:f>
              <c:strCache>
                <c:ptCount val="1"/>
                <c:pt idx="0">
                  <c:v>East Dennis (aquaculture)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Transplant_site_data!$A$47:$A$54</c:f>
              <c:numCache>
                <c:formatCode>m"/"d"/"yy</c:formatCode>
                <c:ptCount val="8"/>
                <c:pt idx="0">
                  <c:v>44703</c:v>
                </c:pt>
                <c:pt idx="1">
                  <c:v>44713</c:v>
                </c:pt>
                <c:pt idx="2">
                  <c:v>44729</c:v>
                </c:pt>
                <c:pt idx="3">
                  <c:v>44740</c:v>
                </c:pt>
                <c:pt idx="4" formatCode="mm/dd/yy">
                  <c:v>44760</c:v>
                </c:pt>
                <c:pt idx="5">
                  <c:v>44777</c:v>
                </c:pt>
                <c:pt idx="6" formatCode="mm/dd/yy">
                  <c:v>44787</c:v>
                </c:pt>
                <c:pt idx="7">
                  <c:v>44801</c:v>
                </c:pt>
              </c:numCache>
            </c:numRef>
          </c:xVal>
          <c:yVal>
            <c:numRef>
              <c:f>Transplant_site_data!$T$48:$T$55</c:f>
              <c:numCache>
                <c:formatCode>#0.0</c:formatCode>
                <c:ptCount val="8"/>
                <c:pt idx="0">
                  <c:v>756.03992383557363</c:v>
                </c:pt>
                <c:pt idx="1">
                  <c:v>382.83313807498371</c:v>
                </c:pt>
                <c:pt idx="2">
                  <c:v>1989.7874404546174</c:v>
                </c:pt>
                <c:pt idx="3">
                  <c:v>365.32378790202739</c:v>
                </c:pt>
                <c:pt idx="4">
                  <c:v>342.74712732931391</c:v>
                </c:pt>
                <c:pt idx="5">
                  <c:v>604.13666154654493</c:v>
                </c:pt>
                <c:pt idx="6">
                  <c:v>391.12158359052648</c:v>
                </c:pt>
                <c:pt idx="7">
                  <c:v>680.92609847958261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D3-46E2-976D-080B60ECE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658768"/>
        <c:axId val="149465544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Provincetown Temp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Transplant_site_data!$A$71:$A$89</c15:sqref>
                        </c15:formulaRef>
                      </c:ext>
                    </c:extLst>
                    <c:numCache>
                      <c:formatCode>m"/"d"/"yy</c:formatCode>
                      <c:ptCount val="19"/>
                      <c:pt idx="0">
                        <c:v>44702</c:v>
                      </c:pt>
                      <c:pt idx="1">
                        <c:v>44714</c:v>
                      </c:pt>
                      <c:pt idx="2">
                        <c:v>44727</c:v>
                      </c:pt>
                      <c:pt idx="3">
                        <c:v>44743</c:v>
                      </c:pt>
                      <c:pt idx="4" formatCode="mm/dd/yy">
                        <c:v>44756</c:v>
                      </c:pt>
                      <c:pt idx="5">
                        <c:v>44776</c:v>
                      </c:pt>
                      <c:pt idx="6" formatCode="mm/dd/yy">
                        <c:v>44787</c:v>
                      </c:pt>
                      <c:pt idx="7">
                        <c:v>44802</c:v>
                      </c:pt>
                      <c:pt idx="8">
                        <c:v>44845</c:v>
                      </c:pt>
                      <c:pt idx="9" formatCode="mm/dd/yy">
                        <c:v>44859</c:v>
                      </c:pt>
                      <c:pt idx="10" formatCode="mm/dd/yy">
                        <c:v>44869</c:v>
                      </c:pt>
                      <c:pt idx="11">
                        <c:v>44894</c:v>
                      </c:pt>
                      <c:pt idx="12" formatCode="mm/dd/yy">
                        <c:v>44899</c:v>
                      </c:pt>
                      <c:pt idx="13" formatCode="mm/dd/yy">
                        <c:v>44947</c:v>
                      </c:pt>
                      <c:pt idx="14" formatCode="mm/dd/yy">
                        <c:v>44978</c:v>
                      </c:pt>
                      <c:pt idx="15" formatCode="mm/dd/yy">
                        <c:v>45005</c:v>
                      </c:pt>
                      <c:pt idx="16" formatCode="mm/dd/yy">
                        <c:v>45033</c:v>
                      </c:pt>
                      <c:pt idx="17">
                        <c:v>45056</c:v>
                      </c:pt>
                      <c:pt idx="18">
                        <c:v>45088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Transplant_site_data!$G$71:$G$89</c15:sqref>
                        </c15:formulaRef>
                      </c:ext>
                    </c:extLst>
                    <c:numCache>
                      <c:formatCode>0.0</c:formatCode>
                      <c:ptCount val="19"/>
                      <c:pt idx="0">
                        <c:v>19</c:v>
                      </c:pt>
                      <c:pt idx="1">
                        <c:v>16.8</c:v>
                      </c:pt>
                      <c:pt idx="2" formatCode="General">
                        <c:v>18.100000000000001</c:v>
                      </c:pt>
                      <c:pt idx="3" formatCode="General">
                        <c:v>21.7</c:v>
                      </c:pt>
                      <c:pt idx="4">
                        <c:v>21.3</c:v>
                      </c:pt>
                      <c:pt idx="5" formatCode="General">
                        <c:v>24.5</c:v>
                      </c:pt>
                      <c:pt idx="6">
                        <c:v>16.600000000000001</c:v>
                      </c:pt>
                      <c:pt idx="7">
                        <c:v>20.7</c:v>
                      </c:pt>
                      <c:pt idx="8" formatCode="General">
                        <c:v>12.3</c:v>
                      </c:pt>
                      <c:pt idx="9">
                        <c:v>16.399999999999999</c:v>
                      </c:pt>
                      <c:pt idx="10">
                        <c:v>16.899999999999999</c:v>
                      </c:pt>
                      <c:pt idx="11">
                        <c:v>8.4</c:v>
                      </c:pt>
                      <c:pt idx="12">
                        <c:v>8.6</c:v>
                      </c:pt>
                      <c:pt idx="13">
                        <c:v>4.7</c:v>
                      </c:pt>
                      <c:pt idx="14">
                        <c:v>4.5999999999999996</c:v>
                      </c:pt>
                      <c:pt idx="15">
                        <c:v>5.9</c:v>
                      </c:pt>
                      <c:pt idx="16">
                        <c:v>12.3</c:v>
                      </c:pt>
                      <c:pt idx="17">
                        <c:v>17.3</c:v>
                      </c:pt>
                      <c:pt idx="18">
                        <c:v>17.899999999999999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64A7-463C-8F3B-94CEF6C1114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Eel Pond Temp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Transplant_site_data!$A$55:$A$70</c15:sqref>
                        </c15:formulaRef>
                      </c:ext>
                    </c:extLst>
                    <c:numCache>
                      <c:formatCode>mm/dd/yy</c:formatCode>
                      <c:ptCount val="16"/>
                      <c:pt idx="0" formatCode="m&quot;/&quot;d&quot;/&quot;yy">
                        <c:v>44742</c:v>
                      </c:pt>
                      <c:pt idx="1">
                        <c:v>44757</c:v>
                      </c:pt>
                      <c:pt idx="2" formatCode="m&quot;/&quot;d&quot;/&quot;yy">
                        <c:v>44774</c:v>
                      </c:pt>
                      <c:pt idx="3">
                        <c:v>44788</c:v>
                      </c:pt>
                      <c:pt idx="4" formatCode="m&quot;/&quot;d&quot;/&quot;yy">
                        <c:v>44803</c:v>
                      </c:pt>
                      <c:pt idx="5" formatCode="m&quot;/&quot;d&quot;/&quot;yy">
                        <c:v>44846</c:v>
                      </c:pt>
                      <c:pt idx="6">
                        <c:v>44858</c:v>
                      </c:pt>
                      <c:pt idx="7">
                        <c:v>44871</c:v>
                      </c:pt>
                      <c:pt idx="8" formatCode="m&quot;/&quot;d&quot;/&quot;yy">
                        <c:v>44893</c:v>
                      </c:pt>
                      <c:pt idx="9">
                        <c:v>44900</c:v>
                      </c:pt>
                      <c:pt idx="10">
                        <c:v>44946</c:v>
                      </c:pt>
                      <c:pt idx="11">
                        <c:v>44981</c:v>
                      </c:pt>
                      <c:pt idx="12">
                        <c:v>45008</c:v>
                      </c:pt>
                      <c:pt idx="13">
                        <c:v>45035</c:v>
                      </c:pt>
                      <c:pt idx="14" formatCode="m&quot;/&quot;d&quot;/&quot;yy">
                        <c:v>45054</c:v>
                      </c:pt>
                      <c:pt idx="15" formatCode="m&quot;/&quot;d&quot;/&quot;yy">
                        <c:v>45086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Transplant_site_data!$G$55:$G$70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23</c:v>
                      </c:pt>
                      <c:pt idx="1">
                        <c:v>25.5</c:v>
                      </c:pt>
                      <c:pt idx="2">
                        <c:v>25.6</c:v>
                      </c:pt>
                      <c:pt idx="3">
                        <c:v>23.9</c:v>
                      </c:pt>
                      <c:pt idx="4">
                        <c:v>25</c:v>
                      </c:pt>
                      <c:pt idx="5">
                        <c:v>15.4</c:v>
                      </c:pt>
                      <c:pt idx="6">
                        <c:v>16.100000000000001</c:v>
                      </c:pt>
                      <c:pt idx="7">
                        <c:v>17.3</c:v>
                      </c:pt>
                      <c:pt idx="8">
                        <c:v>9.1999999999999993</c:v>
                      </c:pt>
                      <c:pt idx="9">
                        <c:v>8.1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7.6</c:v>
                      </c:pt>
                      <c:pt idx="13">
                        <c:v>12.2</c:v>
                      </c:pt>
                      <c:pt idx="14">
                        <c:v>15.2</c:v>
                      </c:pt>
                      <c:pt idx="15">
                        <c:v>18.5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4A7-463C-8F3B-94CEF6C11142}"/>
                  </c:ext>
                </c:extLst>
              </c15:ser>
            </c15:filteredScatterSeries>
          </c:ext>
        </c:extLst>
      </c:scatterChart>
      <c:valAx>
        <c:axId val="1313430720"/>
        <c:scaling>
          <c:orientation val="minMax"/>
          <c:min val="44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/&quot;d&quot;/&quot;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431136"/>
        <c:crosses val="autoZero"/>
        <c:crossBetween val="midCat"/>
      </c:valAx>
      <c:valAx>
        <c:axId val="131343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430720"/>
        <c:crosses val="autoZero"/>
        <c:crossBetween val="midCat"/>
      </c:valAx>
      <c:valAx>
        <c:axId val="1494655440"/>
        <c:scaling>
          <c:orientation val="minMax"/>
        </c:scaling>
        <c:delete val="0"/>
        <c:axPos val="r"/>
        <c:numFmt formatCode="#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658768"/>
        <c:crosses val="max"/>
        <c:crossBetween val="midCat"/>
      </c:valAx>
      <c:valAx>
        <c:axId val="1494658768"/>
        <c:scaling>
          <c:orientation val="minMax"/>
        </c:scaling>
        <c:delete val="1"/>
        <c:axPos val="b"/>
        <c:numFmt formatCode="m&quot;/&quot;d&quot;/&quot;yy" sourceLinked="1"/>
        <c:majorTickMark val="out"/>
        <c:minorTickMark val="none"/>
        <c:tickLblPos val="nextTo"/>
        <c:crossAx val="149465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336209628174104"/>
          <c:y val="7.9360887383995438E-2"/>
          <c:w val="0.18166998315887106"/>
          <c:h val="0.102226155466460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2469392316139"/>
          <c:y val="7.4894648272142622E-2"/>
          <c:w val="0.71871033456355204"/>
          <c:h val="0.76720209596833278"/>
        </c:manualLayout>
      </c:layout>
      <c:scatterChart>
        <c:scatterStyle val="lineMarker"/>
        <c:varyColors val="0"/>
        <c:ser>
          <c:idx val="0"/>
          <c:order val="0"/>
          <c:tx>
            <c:strRef>
              <c:f>Transplant_site_data!$C$71</c:f>
              <c:strCache>
                <c:ptCount val="1"/>
                <c:pt idx="0">
                  <c:v>Provincetown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Transplant_site_data!$A$71:$A$89</c:f>
              <c:numCache>
                <c:formatCode>m"/"d"/"yy</c:formatCode>
                <c:ptCount val="19"/>
                <c:pt idx="0">
                  <c:v>44702</c:v>
                </c:pt>
                <c:pt idx="1">
                  <c:v>44714</c:v>
                </c:pt>
                <c:pt idx="2">
                  <c:v>44727</c:v>
                </c:pt>
                <c:pt idx="3">
                  <c:v>44743</c:v>
                </c:pt>
                <c:pt idx="4" formatCode="mm/dd/yy">
                  <c:v>44756</c:v>
                </c:pt>
                <c:pt idx="5">
                  <c:v>44776</c:v>
                </c:pt>
                <c:pt idx="6" formatCode="mm/dd/yy">
                  <c:v>44787</c:v>
                </c:pt>
                <c:pt idx="7">
                  <c:v>44802</c:v>
                </c:pt>
                <c:pt idx="8">
                  <c:v>44845</c:v>
                </c:pt>
                <c:pt idx="9" formatCode="mm/dd/yy">
                  <c:v>44859</c:v>
                </c:pt>
                <c:pt idx="10" formatCode="mm/dd/yy">
                  <c:v>44869</c:v>
                </c:pt>
                <c:pt idx="11">
                  <c:v>44894</c:v>
                </c:pt>
                <c:pt idx="12" formatCode="mm/dd/yy">
                  <c:v>44899</c:v>
                </c:pt>
                <c:pt idx="13" formatCode="mm/dd/yy">
                  <c:v>44947</c:v>
                </c:pt>
                <c:pt idx="14" formatCode="mm/dd/yy">
                  <c:v>44978</c:v>
                </c:pt>
                <c:pt idx="15" formatCode="mm/dd/yy">
                  <c:v>45005</c:v>
                </c:pt>
                <c:pt idx="16" formatCode="mm/dd/yy">
                  <c:v>45033</c:v>
                </c:pt>
                <c:pt idx="17">
                  <c:v>45056</c:v>
                </c:pt>
                <c:pt idx="18">
                  <c:v>45088</c:v>
                </c:pt>
              </c:numCache>
            </c:numRef>
          </c:xVal>
          <c:yVal>
            <c:numRef>
              <c:f>Transplant_site_data!$U$72:$U$91</c:f>
              <c:numCache>
                <c:formatCode>#0.00</c:formatCode>
                <c:ptCount val="20"/>
                <c:pt idx="0">
                  <c:v>2.1760927837851818</c:v>
                </c:pt>
                <c:pt idx="2">
                  <c:v>3.095251647365072</c:v>
                </c:pt>
                <c:pt idx="3">
                  <c:v>1.1763068751491457</c:v>
                </c:pt>
                <c:pt idx="4">
                  <c:v>2.5919151033641907</c:v>
                </c:pt>
                <c:pt idx="5">
                  <c:v>1.1282506417800917</c:v>
                </c:pt>
                <c:pt idx="6">
                  <c:v>1.5654648003514486</c:v>
                </c:pt>
                <c:pt idx="7">
                  <c:v>0.47527348919738449</c:v>
                </c:pt>
                <c:pt idx="8">
                  <c:v>3.4869506647469763</c:v>
                </c:pt>
                <c:pt idx="9">
                  <c:v>3.1577594348904854</c:v>
                </c:pt>
                <c:pt idx="10">
                  <c:v>1.9167451028437623</c:v>
                </c:pt>
                <c:pt idx="11">
                  <c:v>2.5826478931604533</c:v>
                </c:pt>
                <c:pt idx="12">
                  <c:v>1.9508327753569408</c:v>
                </c:pt>
                <c:pt idx="13">
                  <c:v>2.2872440699060781</c:v>
                </c:pt>
                <c:pt idx="14">
                  <c:v>2.663608952486598</c:v>
                </c:pt>
                <c:pt idx="15">
                  <c:v>2.2126580638415332</c:v>
                </c:pt>
                <c:pt idx="16">
                  <c:v>3.5557072345843426</c:v>
                </c:pt>
                <c:pt idx="17">
                  <c:v>4.0878392296208554</c:v>
                </c:pt>
                <c:pt idx="19">
                  <c:v>1.6542619992294241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2A-4644-8CC8-8B2002670610}"/>
            </c:ext>
          </c:extLst>
        </c:ser>
        <c:ser>
          <c:idx val="1"/>
          <c:order val="1"/>
          <c:tx>
            <c:strRef>
              <c:f>Transplant_site_data!$C$55</c:f>
              <c:strCache>
                <c:ptCount val="1"/>
                <c:pt idx="0">
                  <c:v>Eel Pond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Transplant_site_data!$A$55:$A$70</c:f>
              <c:numCache>
                <c:formatCode>mm/dd/yy</c:formatCode>
                <c:ptCount val="16"/>
                <c:pt idx="0" formatCode="m&quot;/&quot;d&quot;/&quot;yy">
                  <c:v>44742</c:v>
                </c:pt>
                <c:pt idx="1">
                  <c:v>44757</c:v>
                </c:pt>
                <c:pt idx="2" formatCode="m&quot;/&quot;d&quot;/&quot;yy">
                  <c:v>44774</c:v>
                </c:pt>
                <c:pt idx="3">
                  <c:v>44788</c:v>
                </c:pt>
                <c:pt idx="4" formatCode="m&quot;/&quot;d&quot;/&quot;yy">
                  <c:v>44803</c:v>
                </c:pt>
                <c:pt idx="5" formatCode="m&quot;/&quot;d&quot;/&quot;yy">
                  <c:v>44846</c:v>
                </c:pt>
                <c:pt idx="6">
                  <c:v>44858</c:v>
                </c:pt>
                <c:pt idx="7">
                  <c:v>44871</c:v>
                </c:pt>
                <c:pt idx="8" formatCode="m&quot;/&quot;d&quot;/&quot;yy">
                  <c:v>44893</c:v>
                </c:pt>
                <c:pt idx="9">
                  <c:v>44900</c:v>
                </c:pt>
                <c:pt idx="10">
                  <c:v>44946</c:v>
                </c:pt>
                <c:pt idx="11">
                  <c:v>44981</c:v>
                </c:pt>
                <c:pt idx="12">
                  <c:v>45008</c:v>
                </c:pt>
                <c:pt idx="13">
                  <c:v>45035</c:v>
                </c:pt>
                <c:pt idx="14" formatCode="m&quot;/&quot;d&quot;/&quot;yy">
                  <c:v>45054</c:v>
                </c:pt>
                <c:pt idx="15" formatCode="m&quot;/&quot;d&quot;/&quot;yy">
                  <c:v>45086</c:v>
                </c:pt>
              </c:numCache>
            </c:numRef>
          </c:xVal>
          <c:yVal>
            <c:numRef>
              <c:f>Transplant_site_data!$U$56:$U$71</c:f>
              <c:numCache>
                <c:formatCode>#0.00</c:formatCode>
                <c:ptCount val="16"/>
                <c:pt idx="0">
                  <c:v>2.3101332636854823</c:v>
                </c:pt>
                <c:pt idx="1">
                  <c:v>2.0023677581796999</c:v>
                </c:pt>
                <c:pt idx="2">
                  <c:v>2.16439426883325</c:v>
                </c:pt>
                <c:pt idx="3">
                  <c:v>1.9439733481868471</c:v>
                </c:pt>
                <c:pt idx="4">
                  <c:v>1.4287085119784255</c:v>
                </c:pt>
                <c:pt idx="5">
                  <c:v>2.0166089667837546</c:v>
                </c:pt>
                <c:pt idx="6">
                  <c:v>1.9603756513011432</c:v>
                </c:pt>
                <c:pt idx="7">
                  <c:v>1.6260520675522707</c:v>
                </c:pt>
                <c:pt idx="8">
                  <c:v>1.5912427245795444</c:v>
                </c:pt>
                <c:pt idx="9">
                  <c:v>1.3537092840544256</c:v>
                </c:pt>
                <c:pt idx="10">
                  <c:v>1.3694385857849196</c:v>
                </c:pt>
                <c:pt idx="11">
                  <c:v>1.6299563650865754</c:v>
                </c:pt>
                <c:pt idx="12">
                  <c:v>1.8354989491147691</c:v>
                </c:pt>
                <c:pt idx="13">
                  <c:v>1.8038835232189943</c:v>
                </c:pt>
                <c:pt idx="14">
                  <c:v>1.4500251892595983</c:v>
                </c:pt>
                <c:pt idx="15">
                  <c:v>1.4843728012271526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2A-4644-8CC8-8B2002670610}"/>
            </c:ext>
          </c:extLst>
        </c:ser>
        <c:ser>
          <c:idx val="4"/>
          <c:order val="4"/>
          <c:tx>
            <c:strRef>
              <c:f>Transplant_site_data!$C$47</c:f>
              <c:strCache>
                <c:ptCount val="1"/>
                <c:pt idx="0">
                  <c:v>East Dennis (aquaculture)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Transplant_site_data!$A$47:$A$54</c:f>
              <c:numCache>
                <c:formatCode>m"/"d"/"yy</c:formatCode>
                <c:ptCount val="8"/>
                <c:pt idx="0">
                  <c:v>44703</c:v>
                </c:pt>
                <c:pt idx="1">
                  <c:v>44713</c:v>
                </c:pt>
                <c:pt idx="2">
                  <c:v>44729</c:v>
                </c:pt>
                <c:pt idx="3">
                  <c:v>44740</c:v>
                </c:pt>
                <c:pt idx="4" formatCode="mm/dd/yy">
                  <c:v>44760</c:v>
                </c:pt>
                <c:pt idx="5">
                  <c:v>44777</c:v>
                </c:pt>
                <c:pt idx="6" formatCode="mm/dd/yy">
                  <c:v>44787</c:v>
                </c:pt>
                <c:pt idx="7">
                  <c:v>44801</c:v>
                </c:pt>
              </c:numCache>
            </c:numRef>
          </c:xVal>
          <c:yVal>
            <c:numRef>
              <c:f>Transplant_site_data!$U$48:$U$55</c:f>
              <c:numCache>
                <c:formatCode>#0.00</c:formatCode>
                <c:ptCount val="8"/>
                <c:pt idx="0">
                  <c:v>1.6846664840214791</c:v>
                </c:pt>
                <c:pt idx="1">
                  <c:v>2.6521429893132407</c:v>
                </c:pt>
                <c:pt idx="2">
                  <c:v>0.8247680895424303</c:v>
                </c:pt>
                <c:pt idx="3">
                  <c:v>2.9898603615862385</c:v>
                </c:pt>
                <c:pt idx="4">
                  <c:v>3.3615506358454463</c:v>
                </c:pt>
                <c:pt idx="5">
                  <c:v>2.6511823987603083</c:v>
                </c:pt>
                <c:pt idx="6">
                  <c:v>3.8844241706090306</c:v>
                </c:pt>
                <c:pt idx="7">
                  <c:v>1.8424798763126391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78-4023-ADAC-CFCF249BC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430720"/>
        <c:axId val="1313431136"/>
      </c:scatterChar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494658768"/>
        <c:axId val="149465544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Provincetown Temp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Transplant_site_data!$A$71:$A$89</c15:sqref>
                        </c15:formulaRef>
                      </c:ext>
                    </c:extLst>
                    <c:numCache>
                      <c:formatCode>m"/"d"/"yy</c:formatCode>
                      <c:ptCount val="19"/>
                      <c:pt idx="0">
                        <c:v>44702</c:v>
                      </c:pt>
                      <c:pt idx="1">
                        <c:v>44714</c:v>
                      </c:pt>
                      <c:pt idx="2">
                        <c:v>44727</c:v>
                      </c:pt>
                      <c:pt idx="3">
                        <c:v>44743</c:v>
                      </c:pt>
                      <c:pt idx="4" formatCode="mm/dd/yy">
                        <c:v>44756</c:v>
                      </c:pt>
                      <c:pt idx="5">
                        <c:v>44776</c:v>
                      </c:pt>
                      <c:pt idx="6" formatCode="mm/dd/yy">
                        <c:v>44787</c:v>
                      </c:pt>
                      <c:pt idx="7">
                        <c:v>44802</c:v>
                      </c:pt>
                      <c:pt idx="8">
                        <c:v>44845</c:v>
                      </c:pt>
                      <c:pt idx="9" formatCode="mm/dd/yy">
                        <c:v>44859</c:v>
                      </c:pt>
                      <c:pt idx="10" formatCode="mm/dd/yy">
                        <c:v>44869</c:v>
                      </c:pt>
                      <c:pt idx="11">
                        <c:v>44894</c:v>
                      </c:pt>
                      <c:pt idx="12" formatCode="mm/dd/yy">
                        <c:v>44899</c:v>
                      </c:pt>
                      <c:pt idx="13" formatCode="mm/dd/yy">
                        <c:v>44947</c:v>
                      </c:pt>
                      <c:pt idx="14" formatCode="mm/dd/yy">
                        <c:v>44978</c:v>
                      </c:pt>
                      <c:pt idx="15" formatCode="mm/dd/yy">
                        <c:v>45005</c:v>
                      </c:pt>
                      <c:pt idx="16" formatCode="mm/dd/yy">
                        <c:v>45033</c:v>
                      </c:pt>
                      <c:pt idx="17">
                        <c:v>45056</c:v>
                      </c:pt>
                      <c:pt idx="18">
                        <c:v>45088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Transplant_site_data!$G$71:$G$89</c15:sqref>
                        </c15:formulaRef>
                      </c:ext>
                    </c:extLst>
                    <c:numCache>
                      <c:formatCode>0.0</c:formatCode>
                      <c:ptCount val="19"/>
                      <c:pt idx="0">
                        <c:v>19</c:v>
                      </c:pt>
                      <c:pt idx="1">
                        <c:v>16.8</c:v>
                      </c:pt>
                      <c:pt idx="2" formatCode="General">
                        <c:v>18.100000000000001</c:v>
                      </c:pt>
                      <c:pt idx="3" formatCode="General">
                        <c:v>21.7</c:v>
                      </c:pt>
                      <c:pt idx="4">
                        <c:v>21.3</c:v>
                      </c:pt>
                      <c:pt idx="5" formatCode="General">
                        <c:v>24.5</c:v>
                      </c:pt>
                      <c:pt idx="6">
                        <c:v>16.600000000000001</c:v>
                      </c:pt>
                      <c:pt idx="7">
                        <c:v>20.7</c:v>
                      </c:pt>
                      <c:pt idx="8" formatCode="General">
                        <c:v>12.3</c:v>
                      </c:pt>
                      <c:pt idx="9">
                        <c:v>16.399999999999999</c:v>
                      </c:pt>
                      <c:pt idx="10">
                        <c:v>16.899999999999999</c:v>
                      </c:pt>
                      <c:pt idx="11">
                        <c:v>8.4</c:v>
                      </c:pt>
                      <c:pt idx="12">
                        <c:v>8.6</c:v>
                      </c:pt>
                      <c:pt idx="13">
                        <c:v>4.7</c:v>
                      </c:pt>
                      <c:pt idx="14">
                        <c:v>4.5999999999999996</c:v>
                      </c:pt>
                      <c:pt idx="15">
                        <c:v>5.9</c:v>
                      </c:pt>
                      <c:pt idx="16">
                        <c:v>12.3</c:v>
                      </c:pt>
                      <c:pt idx="17">
                        <c:v>17.3</c:v>
                      </c:pt>
                      <c:pt idx="18">
                        <c:v>17.899999999999999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592A-4644-8CC8-8B200267061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Eel Pond Temp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Transplant_site_data!$A$55:$A$70</c15:sqref>
                        </c15:formulaRef>
                      </c:ext>
                    </c:extLst>
                    <c:numCache>
                      <c:formatCode>mm/dd/yy</c:formatCode>
                      <c:ptCount val="16"/>
                      <c:pt idx="0" formatCode="m&quot;/&quot;d&quot;/&quot;yy">
                        <c:v>44742</c:v>
                      </c:pt>
                      <c:pt idx="1">
                        <c:v>44757</c:v>
                      </c:pt>
                      <c:pt idx="2" formatCode="m&quot;/&quot;d&quot;/&quot;yy">
                        <c:v>44774</c:v>
                      </c:pt>
                      <c:pt idx="3">
                        <c:v>44788</c:v>
                      </c:pt>
                      <c:pt idx="4" formatCode="m&quot;/&quot;d&quot;/&quot;yy">
                        <c:v>44803</c:v>
                      </c:pt>
                      <c:pt idx="5" formatCode="m&quot;/&quot;d&quot;/&quot;yy">
                        <c:v>44846</c:v>
                      </c:pt>
                      <c:pt idx="6">
                        <c:v>44858</c:v>
                      </c:pt>
                      <c:pt idx="7">
                        <c:v>44871</c:v>
                      </c:pt>
                      <c:pt idx="8" formatCode="m&quot;/&quot;d&quot;/&quot;yy">
                        <c:v>44893</c:v>
                      </c:pt>
                      <c:pt idx="9">
                        <c:v>44900</c:v>
                      </c:pt>
                      <c:pt idx="10">
                        <c:v>44946</c:v>
                      </c:pt>
                      <c:pt idx="11">
                        <c:v>44981</c:v>
                      </c:pt>
                      <c:pt idx="12">
                        <c:v>45008</c:v>
                      </c:pt>
                      <c:pt idx="13">
                        <c:v>45035</c:v>
                      </c:pt>
                      <c:pt idx="14" formatCode="m&quot;/&quot;d&quot;/&quot;yy">
                        <c:v>45054</c:v>
                      </c:pt>
                      <c:pt idx="15" formatCode="m&quot;/&quot;d&quot;/&quot;yy">
                        <c:v>45086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Transplant_site_data!$G$55:$G$70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23</c:v>
                      </c:pt>
                      <c:pt idx="1">
                        <c:v>25.5</c:v>
                      </c:pt>
                      <c:pt idx="2">
                        <c:v>25.6</c:v>
                      </c:pt>
                      <c:pt idx="3">
                        <c:v>23.9</c:v>
                      </c:pt>
                      <c:pt idx="4">
                        <c:v>25</c:v>
                      </c:pt>
                      <c:pt idx="5">
                        <c:v>15.4</c:v>
                      </c:pt>
                      <c:pt idx="6">
                        <c:v>16.100000000000001</c:v>
                      </c:pt>
                      <c:pt idx="7">
                        <c:v>17.3</c:v>
                      </c:pt>
                      <c:pt idx="8">
                        <c:v>9.1999999999999993</c:v>
                      </c:pt>
                      <c:pt idx="9">
                        <c:v>8.1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7.6</c:v>
                      </c:pt>
                      <c:pt idx="13">
                        <c:v>12.2</c:v>
                      </c:pt>
                      <c:pt idx="14">
                        <c:v>15.2</c:v>
                      </c:pt>
                      <c:pt idx="15">
                        <c:v>18.5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92A-4644-8CC8-8B2002670610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East Dennis Temp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Transplant_site_data!$A$51:$A$54</c15:sqref>
                        </c15:formulaRef>
                      </c:ext>
                    </c:extLst>
                    <c:numCache>
                      <c:formatCode>m"/"d"/"yy</c:formatCode>
                      <c:ptCount val="4"/>
                      <c:pt idx="0" formatCode="mm/dd/yy">
                        <c:v>44760</c:v>
                      </c:pt>
                      <c:pt idx="1">
                        <c:v>44777</c:v>
                      </c:pt>
                      <c:pt idx="2" formatCode="mm/dd/yy">
                        <c:v>44787</c:v>
                      </c:pt>
                      <c:pt idx="3">
                        <c:v>44801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Transplant_site_data!$G$51:$G$54</c15:sqref>
                        </c15:formulaRef>
                      </c:ext>
                    </c:extLst>
                    <c:numCache>
                      <c:formatCode>0.0</c:formatCode>
                      <c:ptCount val="4"/>
                      <c:pt idx="0">
                        <c:v>23.7</c:v>
                      </c:pt>
                      <c:pt idx="1">
                        <c:v>24.9</c:v>
                      </c:pt>
                      <c:pt idx="2">
                        <c:v>26.3</c:v>
                      </c:pt>
                      <c:pt idx="3">
                        <c:v>22.6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E78-4023-ADAC-CFCF249BC8B2}"/>
                  </c:ext>
                </c:extLst>
              </c15:ser>
            </c15:filteredScatterSeries>
          </c:ext>
        </c:extLst>
      </c:scatterChart>
      <c:valAx>
        <c:axId val="1313430720"/>
        <c:scaling>
          <c:orientation val="minMax"/>
          <c:max val="45090"/>
          <c:min val="44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/&quot;d&quot;/&quot;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431136"/>
        <c:crosses val="autoZero"/>
        <c:crossBetween val="midCat"/>
      </c:valAx>
      <c:valAx>
        <c:axId val="131343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430720"/>
        <c:crosses val="autoZero"/>
        <c:crossBetween val="midCat"/>
      </c:valAx>
      <c:valAx>
        <c:axId val="1494655440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658768"/>
        <c:crosses val="max"/>
        <c:crossBetween val="midCat"/>
      </c:valAx>
      <c:valAx>
        <c:axId val="1494658768"/>
        <c:scaling>
          <c:orientation val="minMax"/>
        </c:scaling>
        <c:delete val="1"/>
        <c:axPos val="b"/>
        <c:numFmt formatCode="m&quot;/&quot;d&quot;/&quot;yy" sourceLinked="1"/>
        <c:majorTickMark val="out"/>
        <c:minorTickMark val="none"/>
        <c:tickLblPos val="nextTo"/>
        <c:crossAx val="149465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805283569321619"/>
          <c:y val="7.5322351483637251E-2"/>
          <c:w val="0.60337778726226798"/>
          <c:h val="9.13733057228915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2469392316139"/>
          <c:y val="7.4894648272142622E-2"/>
          <c:w val="0.71871033456355204"/>
          <c:h val="0.76720209596833278"/>
        </c:manualLayout>
      </c:layout>
      <c:scatterChart>
        <c:scatterStyle val="lineMarker"/>
        <c:varyColors val="0"/>
        <c:ser>
          <c:idx val="0"/>
          <c:order val="0"/>
          <c:tx>
            <c:v>Provincetown No Shell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Transplant_site_data!$A$167:$A$179</c:f>
              <c:numCache>
                <c:formatCode>m"/"d"/"yy</c:formatCode>
                <c:ptCount val="13"/>
                <c:pt idx="0" formatCode="mm/dd/yy">
                  <c:v>44787</c:v>
                </c:pt>
                <c:pt idx="1">
                  <c:v>44802</c:v>
                </c:pt>
                <c:pt idx="2">
                  <c:v>44845</c:v>
                </c:pt>
                <c:pt idx="3" formatCode="mm/dd/yy">
                  <c:v>44859</c:v>
                </c:pt>
                <c:pt idx="4" formatCode="mm/dd/yy">
                  <c:v>44869</c:v>
                </c:pt>
                <c:pt idx="5">
                  <c:v>44894</c:v>
                </c:pt>
                <c:pt idx="6" formatCode="mm/dd/yy">
                  <c:v>44899</c:v>
                </c:pt>
                <c:pt idx="7" formatCode="mm/dd/yy">
                  <c:v>44947</c:v>
                </c:pt>
                <c:pt idx="8" formatCode="mm/dd/yy">
                  <c:v>44978</c:v>
                </c:pt>
                <c:pt idx="9">
                  <c:v>45005</c:v>
                </c:pt>
                <c:pt idx="10">
                  <c:v>45033</c:v>
                </c:pt>
                <c:pt idx="11">
                  <c:v>45056</c:v>
                </c:pt>
                <c:pt idx="12">
                  <c:v>45088</c:v>
                </c:pt>
              </c:numCache>
            </c:numRef>
          </c:xVal>
          <c:yVal>
            <c:numRef>
              <c:f>Transplant_site_data!$S$167:$S$179</c:f>
              <c:numCache>
                <c:formatCode>#0.000</c:formatCode>
                <c:ptCount val="13"/>
                <c:pt idx="0">
                  <c:v>7.2393003812707981</c:v>
                </c:pt>
                <c:pt idx="1">
                  <c:v>7.6059998416353967</c:v>
                </c:pt>
                <c:pt idx="2">
                  <c:v>7.3259260801538151</c:v>
                </c:pt>
                <c:pt idx="3">
                  <c:v>7.4258878167330487</c:v>
                </c:pt>
                <c:pt idx="4">
                  <c:v>7.4887143089232939</c:v>
                </c:pt>
                <c:pt idx="5">
                  <c:v>7.6141380304173261</c:v>
                </c:pt>
                <c:pt idx="6">
                  <c:v>7.5173474299377707</c:v>
                </c:pt>
                <c:pt idx="7">
                  <c:v>7.6398507207829036</c:v>
                </c:pt>
                <c:pt idx="8">
                  <c:v>7.549887260396269</c:v>
                </c:pt>
                <c:pt idx="9">
                  <c:v>7.8663396117221431</c:v>
                </c:pt>
                <c:pt idx="10">
                  <c:v>7.2952796819470569</c:v>
                </c:pt>
                <c:pt idx="11">
                  <c:v>7.388934869189546</c:v>
                </c:pt>
                <c:pt idx="12">
                  <c:v>7.4161268113471781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77-4C43-806F-DA639E7CAC41}"/>
            </c:ext>
          </c:extLst>
        </c:ser>
        <c:ser>
          <c:idx val="1"/>
          <c:order val="1"/>
          <c:tx>
            <c:v>Eel Pond No Shell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Transplant_site_data!$A$147:$A$158</c:f>
              <c:numCache>
                <c:formatCode>m"/"d"/"yy</c:formatCode>
                <c:ptCount val="12"/>
                <c:pt idx="0" formatCode="mm/dd/yy">
                  <c:v>44788</c:v>
                </c:pt>
                <c:pt idx="1">
                  <c:v>44803</c:v>
                </c:pt>
                <c:pt idx="2">
                  <c:v>44846</c:v>
                </c:pt>
                <c:pt idx="3" formatCode="mm/dd/yy">
                  <c:v>44858</c:v>
                </c:pt>
                <c:pt idx="4" formatCode="mm/dd/yy">
                  <c:v>44871</c:v>
                </c:pt>
                <c:pt idx="5">
                  <c:v>44893</c:v>
                </c:pt>
                <c:pt idx="6" formatCode="mm/dd/yy">
                  <c:v>44946</c:v>
                </c:pt>
                <c:pt idx="7" formatCode="mm/dd/yy">
                  <c:v>44981</c:v>
                </c:pt>
                <c:pt idx="8">
                  <c:v>45008</c:v>
                </c:pt>
                <c:pt idx="9">
                  <c:v>45035</c:v>
                </c:pt>
                <c:pt idx="10">
                  <c:v>45054</c:v>
                </c:pt>
                <c:pt idx="11">
                  <c:v>45086</c:v>
                </c:pt>
              </c:numCache>
            </c:numRef>
          </c:xVal>
          <c:yVal>
            <c:numRef>
              <c:f>Transplant_site_data!$S$147:$S$158</c:f>
              <c:numCache>
                <c:formatCode>#0.000</c:formatCode>
                <c:ptCount val="12"/>
                <c:pt idx="0">
                  <c:v>7.4273485520671478</c:v>
                </c:pt>
                <c:pt idx="2">
                  <c:v>7.3270944155676636</c:v>
                </c:pt>
                <c:pt idx="3">
                  <c:v>7.6334441155462729</c:v>
                </c:pt>
                <c:pt idx="4">
                  <c:v>7.5501981715674198</c:v>
                </c:pt>
                <c:pt idx="5">
                  <c:v>7.9976912518668914</c:v>
                </c:pt>
                <c:pt idx="6">
                  <c:v>7.5993668257023446</c:v>
                </c:pt>
                <c:pt idx="7">
                  <c:v>7.7933162045073994</c:v>
                </c:pt>
                <c:pt idx="8">
                  <c:v>7.6727685418569394</c:v>
                </c:pt>
                <c:pt idx="9">
                  <c:v>7.4299064282583709</c:v>
                </c:pt>
                <c:pt idx="10">
                  <c:v>7.440921966256437</c:v>
                </c:pt>
                <c:pt idx="11">
                  <c:v>7.3092166462419534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77-4C43-806F-DA639E7CAC41}"/>
            </c:ext>
          </c:extLst>
        </c:ser>
        <c:ser>
          <c:idx val="2"/>
          <c:order val="2"/>
          <c:tx>
            <c:v>Provincetown Shell Added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Transplant_site_data!$A$213:$A$225</c:f>
              <c:numCache>
                <c:formatCode>m"/"d"/"yy</c:formatCode>
                <c:ptCount val="13"/>
                <c:pt idx="0" formatCode="mm/dd/yy">
                  <c:v>44787</c:v>
                </c:pt>
                <c:pt idx="1">
                  <c:v>44802</c:v>
                </c:pt>
                <c:pt idx="2">
                  <c:v>44845</c:v>
                </c:pt>
                <c:pt idx="3" formatCode="mm/dd/yy">
                  <c:v>44859</c:v>
                </c:pt>
                <c:pt idx="4" formatCode="mm/dd/yy">
                  <c:v>44869</c:v>
                </c:pt>
                <c:pt idx="5">
                  <c:v>44894</c:v>
                </c:pt>
                <c:pt idx="6" formatCode="mm/dd/yy">
                  <c:v>44899</c:v>
                </c:pt>
                <c:pt idx="7" formatCode="mm/dd/yy">
                  <c:v>44947</c:v>
                </c:pt>
                <c:pt idx="8" formatCode="mm/dd/yy">
                  <c:v>44978</c:v>
                </c:pt>
                <c:pt idx="9">
                  <c:v>45005</c:v>
                </c:pt>
                <c:pt idx="10">
                  <c:v>45033</c:v>
                </c:pt>
                <c:pt idx="11">
                  <c:v>45056</c:v>
                </c:pt>
                <c:pt idx="12">
                  <c:v>45088</c:v>
                </c:pt>
              </c:numCache>
            </c:numRef>
          </c:xVal>
          <c:yVal>
            <c:numRef>
              <c:f>Transplant_site_data!$S$213:$S$225</c:f>
              <c:numCache>
                <c:formatCode>#0.000</c:formatCode>
                <c:ptCount val="13"/>
                <c:pt idx="0">
                  <c:v>7.4563255247853348</c:v>
                </c:pt>
                <c:pt idx="1">
                  <c:v>7.7069998968827615</c:v>
                </c:pt>
                <c:pt idx="2">
                  <c:v>7.5352618125899014</c:v>
                </c:pt>
                <c:pt idx="3">
                  <c:v>7.5150903183600288</c:v>
                </c:pt>
                <c:pt idx="4">
                  <c:v>7.5989102272296174</c:v>
                </c:pt>
                <c:pt idx="5">
                  <c:v>7.5975814565887703</c:v>
                </c:pt>
                <c:pt idx="6">
                  <c:v>7.5995474800769172</c:v>
                </c:pt>
                <c:pt idx="7">
                  <c:v>7.7040316284741062</c:v>
                </c:pt>
                <c:pt idx="8">
                  <c:v>7.6856370680257582</c:v>
                </c:pt>
                <c:pt idx="9">
                  <c:v>8.062646806932074</c:v>
                </c:pt>
                <c:pt idx="10">
                  <c:v>7.532087322145407</c:v>
                </c:pt>
                <c:pt idx="11">
                  <c:v>7.4907116313644178</c:v>
                </c:pt>
                <c:pt idx="12">
                  <c:v>7.4233474368837724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77-4C43-806F-DA639E7CAC41}"/>
            </c:ext>
          </c:extLst>
        </c:ser>
        <c:ser>
          <c:idx val="3"/>
          <c:order val="3"/>
          <c:tx>
            <c:v>Eel Pond Shell Added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Transplant_site_data!$A$193:$A$204</c:f>
              <c:numCache>
                <c:formatCode>m"/"d"/"yy</c:formatCode>
                <c:ptCount val="12"/>
                <c:pt idx="0" formatCode="mm/dd/yy">
                  <c:v>44788</c:v>
                </c:pt>
                <c:pt idx="1">
                  <c:v>44803</c:v>
                </c:pt>
                <c:pt idx="2">
                  <c:v>44846</c:v>
                </c:pt>
                <c:pt idx="3" formatCode="mm/dd/yy">
                  <c:v>44858</c:v>
                </c:pt>
                <c:pt idx="4" formatCode="mm/dd/yy">
                  <c:v>44871</c:v>
                </c:pt>
                <c:pt idx="5">
                  <c:v>44893</c:v>
                </c:pt>
                <c:pt idx="6" formatCode="mm/dd/yy">
                  <c:v>44946</c:v>
                </c:pt>
                <c:pt idx="7" formatCode="mm/dd/yy">
                  <c:v>44981</c:v>
                </c:pt>
                <c:pt idx="8">
                  <c:v>45008</c:v>
                </c:pt>
                <c:pt idx="9">
                  <c:v>45035</c:v>
                </c:pt>
                <c:pt idx="10">
                  <c:v>45054</c:v>
                </c:pt>
                <c:pt idx="11">
                  <c:v>45086</c:v>
                </c:pt>
              </c:numCache>
            </c:numRef>
          </c:xVal>
          <c:yVal>
            <c:numRef>
              <c:f>Transplant_site_data!$S$193:$S$204</c:f>
              <c:numCache>
                <c:formatCode>#0.000</c:formatCode>
                <c:ptCount val="12"/>
                <c:pt idx="0">
                  <c:v>7.4643843597048312</c:v>
                </c:pt>
                <c:pt idx="2">
                  <c:v>7.4854500176243395</c:v>
                </c:pt>
                <c:pt idx="3">
                  <c:v>7.5129998445371333</c:v>
                </c:pt>
                <c:pt idx="4">
                  <c:v>7.5301272935748331</c:v>
                </c:pt>
                <c:pt idx="5">
                  <c:v>7.7023198050383552</c:v>
                </c:pt>
                <c:pt idx="6">
                  <c:v>7.7791802997848132</c:v>
                </c:pt>
                <c:pt idx="7">
                  <c:v>7.7185790413062918</c:v>
                </c:pt>
                <c:pt idx="8">
                  <c:v>7.596316022949523</c:v>
                </c:pt>
                <c:pt idx="9">
                  <c:v>7.5496055830816324</c:v>
                </c:pt>
                <c:pt idx="10">
                  <c:v>7.5041573247943605</c:v>
                </c:pt>
                <c:pt idx="11">
                  <c:v>7.3352952636115063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77-4C43-806F-DA639E7CA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430720"/>
        <c:axId val="1313431136"/>
      </c:scatterChart>
      <c:valAx>
        <c:axId val="1313430720"/>
        <c:scaling>
          <c:orientation val="minMax"/>
          <c:max val="45090"/>
          <c:min val="447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431136"/>
        <c:crosses val="autoZero"/>
        <c:crossBetween val="midCat"/>
      </c:valAx>
      <c:valAx>
        <c:axId val="131343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430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1457956301750906"/>
          <c:y val="0.75581565069399215"/>
          <c:w val="0.38574857570978938"/>
          <c:h val="8.58198418674698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2469392316139"/>
          <c:y val="7.4894648272142622E-2"/>
          <c:w val="0.71871033456355204"/>
          <c:h val="0.76720209596833278"/>
        </c:manualLayout>
      </c:layout>
      <c:scatterChart>
        <c:scatterStyle val="lineMarker"/>
        <c:varyColors val="0"/>
        <c:ser>
          <c:idx val="0"/>
          <c:order val="0"/>
          <c:tx>
            <c:v>Provincetown No Shell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Transplant_site_data!$A$167:$A$179</c:f>
              <c:numCache>
                <c:formatCode>m"/"d"/"yy</c:formatCode>
                <c:ptCount val="13"/>
                <c:pt idx="0" formatCode="mm/dd/yy">
                  <c:v>44787</c:v>
                </c:pt>
                <c:pt idx="1">
                  <c:v>44802</c:v>
                </c:pt>
                <c:pt idx="2">
                  <c:v>44845</c:v>
                </c:pt>
                <c:pt idx="3" formatCode="mm/dd/yy">
                  <c:v>44859</c:v>
                </c:pt>
                <c:pt idx="4" formatCode="mm/dd/yy">
                  <c:v>44869</c:v>
                </c:pt>
                <c:pt idx="5">
                  <c:v>44894</c:v>
                </c:pt>
                <c:pt idx="6" formatCode="mm/dd/yy">
                  <c:v>44899</c:v>
                </c:pt>
                <c:pt idx="7" formatCode="mm/dd/yy">
                  <c:v>44947</c:v>
                </c:pt>
                <c:pt idx="8" formatCode="mm/dd/yy">
                  <c:v>44978</c:v>
                </c:pt>
                <c:pt idx="9">
                  <c:v>45005</c:v>
                </c:pt>
                <c:pt idx="10">
                  <c:v>45033</c:v>
                </c:pt>
                <c:pt idx="11">
                  <c:v>45056</c:v>
                </c:pt>
                <c:pt idx="12">
                  <c:v>45088</c:v>
                </c:pt>
              </c:numCache>
            </c:numRef>
          </c:xVal>
          <c:yVal>
            <c:numRef>
              <c:f>Transplant_site_data!$T$167:$T$179</c:f>
              <c:numCache>
                <c:formatCode>0.0</c:formatCode>
                <c:ptCount val="13"/>
                <c:pt idx="0">
                  <c:v>4408.9023847359122</c:v>
                </c:pt>
                <c:pt idx="1">
                  <c:v>2155.4954612363053</c:v>
                </c:pt>
                <c:pt idx="2">
                  <c:v>1981.5374194390201</c:v>
                </c:pt>
                <c:pt idx="3">
                  <c:v>2362.8557956072505</c:v>
                </c:pt>
                <c:pt idx="4">
                  <c:v>1819.3204633475943</c:v>
                </c:pt>
                <c:pt idx="5">
                  <c:v>1189.1351359339219</c:v>
                </c:pt>
                <c:pt idx="6">
                  <c:v>1253.9388382079753</c:v>
                </c:pt>
                <c:pt idx="7">
                  <c:v>1364.6544171123369</c:v>
                </c:pt>
                <c:pt idx="8">
                  <c:v>1377.8282006936831</c:v>
                </c:pt>
                <c:pt idx="9">
                  <c:v>621.59871751073706</c:v>
                </c:pt>
                <c:pt idx="10">
                  <c:v>3307.3819007189268</c:v>
                </c:pt>
                <c:pt idx="11">
                  <c:v>2364.1832252017862</c:v>
                </c:pt>
                <c:pt idx="12">
                  <c:v>2572.6296081550886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D8-4664-858A-24C406FB3D88}"/>
            </c:ext>
          </c:extLst>
        </c:ser>
        <c:ser>
          <c:idx val="1"/>
          <c:order val="1"/>
          <c:tx>
            <c:v>Eel Pond No Shell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Transplant_site_data!$A$147:$A$158</c:f>
              <c:numCache>
                <c:formatCode>m"/"d"/"yy</c:formatCode>
                <c:ptCount val="12"/>
                <c:pt idx="0" formatCode="mm/dd/yy">
                  <c:v>44788</c:v>
                </c:pt>
                <c:pt idx="1">
                  <c:v>44803</c:v>
                </c:pt>
                <c:pt idx="2">
                  <c:v>44846</c:v>
                </c:pt>
                <c:pt idx="3" formatCode="mm/dd/yy">
                  <c:v>44858</c:v>
                </c:pt>
                <c:pt idx="4" formatCode="mm/dd/yy">
                  <c:v>44871</c:v>
                </c:pt>
                <c:pt idx="5">
                  <c:v>44893</c:v>
                </c:pt>
                <c:pt idx="6" formatCode="mm/dd/yy">
                  <c:v>44946</c:v>
                </c:pt>
                <c:pt idx="7" formatCode="mm/dd/yy">
                  <c:v>44981</c:v>
                </c:pt>
                <c:pt idx="8">
                  <c:v>45008</c:v>
                </c:pt>
                <c:pt idx="9">
                  <c:v>45035</c:v>
                </c:pt>
                <c:pt idx="10">
                  <c:v>45054</c:v>
                </c:pt>
                <c:pt idx="11">
                  <c:v>45086</c:v>
                </c:pt>
              </c:numCache>
            </c:numRef>
          </c:xVal>
          <c:yVal>
            <c:numRef>
              <c:f>Transplant_site_data!$T$147:$T$158</c:f>
              <c:numCache>
                <c:formatCode>0.0</c:formatCode>
                <c:ptCount val="12"/>
                <c:pt idx="0">
                  <c:v>1943.9643076038569</c:v>
                </c:pt>
                <c:pt idx="2">
                  <c:v>3947.6752182450414</c:v>
                </c:pt>
                <c:pt idx="3">
                  <c:v>1566.686665837035</c:v>
                </c:pt>
                <c:pt idx="4">
                  <c:v>1445.226672333401</c:v>
                </c:pt>
                <c:pt idx="5">
                  <c:v>466.94084421251966</c:v>
                </c:pt>
                <c:pt idx="6">
                  <c:v>1982.8086639315616</c:v>
                </c:pt>
                <c:pt idx="7">
                  <c:v>760.78826473095387</c:v>
                </c:pt>
                <c:pt idx="8">
                  <c:v>1022.4206208754938</c:v>
                </c:pt>
                <c:pt idx="9">
                  <c:v>2566.2524616111327</c:v>
                </c:pt>
                <c:pt idx="10">
                  <c:v>1868.0579940321372</c:v>
                </c:pt>
                <c:pt idx="11">
                  <c:v>2702.0606854737371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D8-4664-858A-24C406FB3D88}"/>
            </c:ext>
          </c:extLst>
        </c:ser>
        <c:ser>
          <c:idx val="2"/>
          <c:order val="2"/>
          <c:tx>
            <c:v>Provincetown Shell Added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Transplant_site_data!$A$213:$A$225</c:f>
              <c:numCache>
                <c:formatCode>m"/"d"/"yy</c:formatCode>
                <c:ptCount val="13"/>
                <c:pt idx="0" formatCode="mm/dd/yy">
                  <c:v>44787</c:v>
                </c:pt>
                <c:pt idx="1">
                  <c:v>44802</c:v>
                </c:pt>
                <c:pt idx="2">
                  <c:v>44845</c:v>
                </c:pt>
                <c:pt idx="3" formatCode="mm/dd/yy">
                  <c:v>44859</c:v>
                </c:pt>
                <c:pt idx="4" formatCode="mm/dd/yy">
                  <c:v>44869</c:v>
                </c:pt>
                <c:pt idx="5">
                  <c:v>44894</c:v>
                </c:pt>
                <c:pt idx="6" formatCode="mm/dd/yy">
                  <c:v>44899</c:v>
                </c:pt>
                <c:pt idx="7" formatCode="mm/dd/yy">
                  <c:v>44947</c:v>
                </c:pt>
                <c:pt idx="8" formatCode="mm/dd/yy">
                  <c:v>44978</c:v>
                </c:pt>
                <c:pt idx="9">
                  <c:v>45005</c:v>
                </c:pt>
                <c:pt idx="10">
                  <c:v>45033</c:v>
                </c:pt>
                <c:pt idx="11">
                  <c:v>45056</c:v>
                </c:pt>
                <c:pt idx="12">
                  <c:v>45088</c:v>
                </c:pt>
              </c:numCache>
            </c:numRef>
          </c:xVal>
          <c:yVal>
            <c:numRef>
              <c:f>Transplant_site_data!$T$213:$T$225</c:f>
              <c:numCache>
                <c:formatCode>0.0</c:formatCode>
                <c:ptCount val="13"/>
                <c:pt idx="0">
                  <c:v>2110.2274158262244</c:v>
                </c:pt>
                <c:pt idx="1">
                  <c:v>1730.3111616709405</c:v>
                </c:pt>
                <c:pt idx="2">
                  <c:v>1620.7063200588555</c:v>
                </c:pt>
                <c:pt idx="3">
                  <c:v>2065.8531375148168</c:v>
                </c:pt>
                <c:pt idx="4">
                  <c:v>1238.9169587408314</c:v>
                </c:pt>
                <c:pt idx="5">
                  <c:v>1266.2414717811109</c:v>
                </c:pt>
                <c:pt idx="6">
                  <c:v>1102.747691012793</c:v>
                </c:pt>
                <c:pt idx="7">
                  <c:v>1081.0296141086062</c:v>
                </c:pt>
                <c:pt idx="8">
                  <c:v>1048.6335033507289</c:v>
                </c:pt>
                <c:pt idx="9">
                  <c:v>364.24056780541389</c:v>
                </c:pt>
                <c:pt idx="10">
                  <c:v>1967.3390813698945</c:v>
                </c:pt>
                <c:pt idx="11">
                  <c:v>1712.7948820689423</c:v>
                </c:pt>
                <c:pt idx="12">
                  <c:v>2575.6842618453129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D8-4664-858A-24C406FB3D88}"/>
            </c:ext>
          </c:extLst>
        </c:ser>
        <c:ser>
          <c:idx val="3"/>
          <c:order val="3"/>
          <c:tx>
            <c:v>Eel Pond Shell Added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Transplant_site_data!$A$193:$A$204</c:f>
              <c:numCache>
                <c:formatCode>m"/"d"/"yy</c:formatCode>
                <c:ptCount val="12"/>
                <c:pt idx="0" formatCode="mm/dd/yy">
                  <c:v>44788</c:v>
                </c:pt>
                <c:pt idx="1">
                  <c:v>44803</c:v>
                </c:pt>
                <c:pt idx="2">
                  <c:v>44846</c:v>
                </c:pt>
                <c:pt idx="3" formatCode="mm/dd/yy">
                  <c:v>44858</c:v>
                </c:pt>
                <c:pt idx="4" formatCode="mm/dd/yy">
                  <c:v>44871</c:v>
                </c:pt>
                <c:pt idx="5">
                  <c:v>44893</c:v>
                </c:pt>
                <c:pt idx="6" formatCode="mm/dd/yy">
                  <c:v>44946</c:v>
                </c:pt>
                <c:pt idx="7" formatCode="mm/dd/yy">
                  <c:v>44981</c:v>
                </c:pt>
                <c:pt idx="8">
                  <c:v>45008</c:v>
                </c:pt>
                <c:pt idx="9">
                  <c:v>45035</c:v>
                </c:pt>
                <c:pt idx="10">
                  <c:v>45054</c:v>
                </c:pt>
                <c:pt idx="11">
                  <c:v>45086</c:v>
                </c:pt>
              </c:numCache>
            </c:numRef>
          </c:xVal>
          <c:yVal>
            <c:numRef>
              <c:f>Transplant_site_data!$T$193:$T$204</c:f>
              <c:numCache>
                <c:formatCode>0.0</c:formatCode>
                <c:ptCount val="12"/>
                <c:pt idx="0">
                  <c:v>1751.9811346825009</c:v>
                </c:pt>
                <c:pt idx="2">
                  <c:v>1980.7237941139263</c:v>
                </c:pt>
                <c:pt idx="3">
                  <c:v>2959.467467762543</c:v>
                </c:pt>
                <c:pt idx="4">
                  <c:v>1480.5545607586012</c:v>
                </c:pt>
                <c:pt idx="5">
                  <c:v>918.73890966305839</c:v>
                </c:pt>
                <c:pt idx="6">
                  <c:v>777.59303561065747</c:v>
                </c:pt>
                <c:pt idx="7">
                  <c:v>783.26082595027344</c:v>
                </c:pt>
                <c:pt idx="8">
                  <c:v>1127.6304098066514</c:v>
                </c:pt>
                <c:pt idx="9">
                  <c:v>1437.6774714220971</c:v>
                </c:pt>
                <c:pt idx="10">
                  <c:v>1664.9385440463602</c:v>
                </c:pt>
                <c:pt idx="11">
                  <c:v>2477.6994766219127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D8-4664-858A-24C406FB3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430720"/>
        <c:axId val="1313431136"/>
      </c:scatterChart>
      <c:valAx>
        <c:axId val="1313430720"/>
        <c:scaling>
          <c:orientation val="minMax"/>
          <c:max val="45090"/>
          <c:min val="447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431136"/>
        <c:crosses val="autoZero"/>
        <c:crossBetween val="midCat"/>
      </c:valAx>
      <c:valAx>
        <c:axId val="131343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430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3804443822409697"/>
          <c:y val="8.9457227134890946E-2"/>
          <c:w val="0.38574857570978938"/>
          <c:h val="8.58198418674698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2469392316139"/>
          <c:y val="7.4894648272142622E-2"/>
          <c:w val="0.71871033456355204"/>
          <c:h val="0.76720209596833278"/>
        </c:manualLayout>
      </c:layout>
      <c:scatterChart>
        <c:scatterStyle val="lineMarker"/>
        <c:varyColors val="0"/>
        <c:ser>
          <c:idx val="0"/>
          <c:order val="0"/>
          <c:tx>
            <c:v>Provincetown No Shell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Transplant_site_data!$A$167:$A$179</c:f>
              <c:numCache>
                <c:formatCode>m"/"d"/"yy</c:formatCode>
                <c:ptCount val="13"/>
                <c:pt idx="0" formatCode="mm/dd/yy">
                  <c:v>44787</c:v>
                </c:pt>
                <c:pt idx="1">
                  <c:v>44802</c:v>
                </c:pt>
                <c:pt idx="2">
                  <c:v>44845</c:v>
                </c:pt>
                <c:pt idx="3" formatCode="mm/dd/yy">
                  <c:v>44859</c:v>
                </c:pt>
                <c:pt idx="4" formatCode="mm/dd/yy">
                  <c:v>44869</c:v>
                </c:pt>
                <c:pt idx="5">
                  <c:v>44894</c:v>
                </c:pt>
                <c:pt idx="6" formatCode="mm/dd/yy">
                  <c:v>44899</c:v>
                </c:pt>
                <c:pt idx="7" formatCode="mm/dd/yy">
                  <c:v>44947</c:v>
                </c:pt>
                <c:pt idx="8" formatCode="mm/dd/yy">
                  <c:v>44978</c:v>
                </c:pt>
                <c:pt idx="9">
                  <c:v>45005</c:v>
                </c:pt>
                <c:pt idx="10">
                  <c:v>45033</c:v>
                </c:pt>
                <c:pt idx="11">
                  <c:v>45056</c:v>
                </c:pt>
                <c:pt idx="12">
                  <c:v>45088</c:v>
                </c:pt>
              </c:numCache>
            </c:numRef>
          </c:xVal>
          <c:yVal>
            <c:numRef>
              <c:f>Transplant_site_data!$U$167:$U$179</c:f>
              <c:numCache>
                <c:formatCode>0.00</c:formatCode>
                <c:ptCount val="13"/>
                <c:pt idx="0">
                  <c:v>0.69127229934052892</c:v>
                </c:pt>
                <c:pt idx="1">
                  <c:v>1.158888196388093</c:v>
                </c:pt>
                <c:pt idx="2">
                  <c:v>0.6</c:v>
                </c:pt>
                <c:pt idx="3">
                  <c:v>0.86373981726187843</c:v>
                </c:pt>
                <c:pt idx="4">
                  <c:v>0.89670487256073916</c:v>
                </c:pt>
                <c:pt idx="5">
                  <c:v>0.7854072273077588</c:v>
                </c:pt>
                <c:pt idx="6">
                  <c:v>0.51666679358182943</c:v>
                </c:pt>
                <c:pt idx="7">
                  <c:v>0.87465578640256458</c:v>
                </c:pt>
                <c:pt idx="8">
                  <c:v>0.56480647898345238</c:v>
                </c:pt>
                <c:pt idx="9">
                  <c:v>1.1678911761606865</c:v>
                </c:pt>
                <c:pt idx="10">
                  <c:v>0.55248300688256113</c:v>
                </c:pt>
                <c:pt idx="11">
                  <c:v>0.74042434551494496</c:v>
                </c:pt>
                <c:pt idx="12">
                  <c:v>0.91010273928886387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62-4619-9D37-D4F9976F4E2F}"/>
            </c:ext>
          </c:extLst>
        </c:ser>
        <c:ser>
          <c:idx val="1"/>
          <c:order val="1"/>
          <c:tx>
            <c:v>Eel Pond No Shell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Transplant_site_data!$A$147:$A$158</c:f>
              <c:numCache>
                <c:formatCode>m"/"d"/"yy</c:formatCode>
                <c:ptCount val="12"/>
                <c:pt idx="0" formatCode="mm/dd/yy">
                  <c:v>44788</c:v>
                </c:pt>
                <c:pt idx="1">
                  <c:v>44803</c:v>
                </c:pt>
                <c:pt idx="2">
                  <c:v>44846</c:v>
                </c:pt>
                <c:pt idx="3" formatCode="mm/dd/yy">
                  <c:v>44858</c:v>
                </c:pt>
                <c:pt idx="4" formatCode="mm/dd/yy">
                  <c:v>44871</c:v>
                </c:pt>
                <c:pt idx="5">
                  <c:v>44893</c:v>
                </c:pt>
                <c:pt idx="6" formatCode="mm/dd/yy">
                  <c:v>44946</c:v>
                </c:pt>
                <c:pt idx="7" formatCode="mm/dd/yy">
                  <c:v>44981</c:v>
                </c:pt>
                <c:pt idx="8">
                  <c:v>45008</c:v>
                </c:pt>
                <c:pt idx="9">
                  <c:v>45035</c:v>
                </c:pt>
                <c:pt idx="10">
                  <c:v>45054</c:v>
                </c:pt>
                <c:pt idx="11">
                  <c:v>45086</c:v>
                </c:pt>
              </c:numCache>
            </c:numRef>
          </c:xVal>
          <c:yVal>
            <c:numRef>
              <c:f>Transplant_site_data!$U$147:$U$158</c:f>
              <c:numCache>
                <c:formatCode>0.00</c:formatCode>
                <c:ptCount val="12"/>
                <c:pt idx="0">
                  <c:v>0.95141962669428404</c:v>
                </c:pt>
                <c:pt idx="2">
                  <c:v>0.85915151168548365</c:v>
                </c:pt>
                <c:pt idx="3">
                  <c:v>1.440495764628799</c:v>
                </c:pt>
                <c:pt idx="4">
                  <c:v>0.95836139700746747</c:v>
                </c:pt>
                <c:pt idx="5">
                  <c:v>1.8177190861751944</c:v>
                </c:pt>
                <c:pt idx="6">
                  <c:v>0.98412162951100712</c:v>
                </c:pt>
                <c:pt idx="7">
                  <c:v>0.94837221466325361</c:v>
                </c:pt>
                <c:pt idx="8">
                  <c:v>0.78509429527484798</c:v>
                </c:pt>
                <c:pt idx="9">
                  <c:v>0.76783564020280926</c:v>
                </c:pt>
                <c:pt idx="10">
                  <c:v>0.66585238388445123</c:v>
                </c:pt>
                <c:pt idx="11">
                  <c:v>0.59871171196052408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62-4619-9D37-D4F9976F4E2F}"/>
            </c:ext>
          </c:extLst>
        </c:ser>
        <c:ser>
          <c:idx val="2"/>
          <c:order val="2"/>
          <c:tx>
            <c:v>Provincetown Shell Added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Transplant_site_data!$A$213:$A$225</c:f>
              <c:numCache>
                <c:formatCode>m"/"d"/"yy</c:formatCode>
                <c:ptCount val="13"/>
                <c:pt idx="0" formatCode="mm/dd/yy">
                  <c:v>44787</c:v>
                </c:pt>
                <c:pt idx="1">
                  <c:v>44802</c:v>
                </c:pt>
                <c:pt idx="2">
                  <c:v>44845</c:v>
                </c:pt>
                <c:pt idx="3" formatCode="mm/dd/yy">
                  <c:v>44859</c:v>
                </c:pt>
                <c:pt idx="4" formatCode="mm/dd/yy">
                  <c:v>44869</c:v>
                </c:pt>
                <c:pt idx="5">
                  <c:v>44894</c:v>
                </c:pt>
                <c:pt idx="6" formatCode="mm/dd/yy">
                  <c:v>44899</c:v>
                </c:pt>
                <c:pt idx="7" formatCode="mm/dd/yy">
                  <c:v>44947</c:v>
                </c:pt>
                <c:pt idx="8" formatCode="mm/dd/yy">
                  <c:v>44978</c:v>
                </c:pt>
                <c:pt idx="9">
                  <c:v>45005</c:v>
                </c:pt>
                <c:pt idx="10">
                  <c:v>45033</c:v>
                </c:pt>
                <c:pt idx="11">
                  <c:v>45056</c:v>
                </c:pt>
                <c:pt idx="12">
                  <c:v>45088</c:v>
                </c:pt>
              </c:numCache>
            </c:numRef>
          </c:xVal>
          <c:yVal>
            <c:numRef>
              <c:f>Transplant_site_data!$U$213:$U$225</c:f>
              <c:numCache>
                <c:formatCode>0.00</c:formatCode>
                <c:ptCount val="13"/>
                <c:pt idx="0">
                  <c:v>0.89887275858883342</c:v>
                </c:pt>
                <c:pt idx="1">
                  <c:v>1.4812129369076394</c:v>
                </c:pt>
                <c:pt idx="2">
                  <c:v>0.84815160378293264</c:v>
                </c:pt>
                <c:pt idx="3">
                  <c:v>1.1388071107057083</c:v>
                </c:pt>
                <c:pt idx="4">
                  <c:v>1.0143185304722786</c:v>
                </c:pt>
                <c:pt idx="5">
                  <c:v>0.77493819607060022</c:v>
                </c:pt>
                <c:pt idx="6">
                  <c:v>0.66345344503021564</c:v>
                </c:pt>
                <c:pt idx="7">
                  <c:v>0.93113766635234341</c:v>
                </c:pt>
                <c:pt idx="8">
                  <c:v>0.8032078510208791</c:v>
                </c:pt>
                <c:pt idx="9">
                  <c:v>1.6900321724451497</c:v>
                </c:pt>
                <c:pt idx="10">
                  <c:v>0.97797798575606243</c:v>
                </c:pt>
                <c:pt idx="11">
                  <c:v>0.8571531777511795</c:v>
                </c:pt>
                <c:pt idx="12">
                  <c:v>0.94199160706155682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962-4619-9D37-D4F9976F4E2F}"/>
            </c:ext>
          </c:extLst>
        </c:ser>
        <c:ser>
          <c:idx val="3"/>
          <c:order val="3"/>
          <c:tx>
            <c:v>Eel Pond Shell Added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Transplant_site_data!$A$193:$A$204</c:f>
              <c:numCache>
                <c:formatCode>m"/"d"/"yy</c:formatCode>
                <c:ptCount val="12"/>
                <c:pt idx="0" formatCode="mm/dd/yy">
                  <c:v>44788</c:v>
                </c:pt>
                <c:pt idx="1">
                  <c:v>44803</c:v>
                </c:pt>
                <c:pt idx="2">
                  <c:v>44846</c:v>
                </c:pt>
                <c:pt idx="3" formatCode="mm/dd/yy">
                  <c:v>44858</c:v>
                </c:pt>
                <c:pt idx="4" formatCode="mm/dd/yy">
                  <c:v>44871</c:v>
                </c:pt>
                <c:pt idx="5">
                  <c:v>44893</c:v>
                </c:pt>
                <c:pt idx="6" formatCode="mm/dd/yy">
                  <c:v>44946</c:v>
                </c:pt>
                <c:pt idx="7" formatCode="mm/dd/yy">
                  <c:v>44981</c:v>
                </c:pt>
                <c:pt idx="8">
                  <c:v>45008</c:v>
                </c:pt>
                <c:pt idx="9">
                  <c:v>45035</c:v>
                </c:pt>
                <c:pt idx="10">
                  <c:v>45054</c:v>
                </c:pt>
                <c:pt idx="11">
                  <c:v>45086</c:v>
                </c:pt>
              </c:numCache>
            </c:numRef>
          </c:xVal>
          <c:yVal>
            <c:numRef>
              <c:f>Transplant_site_data!$U$193:$U$204</c:f>
              <c:numCache>
                <c:formatCode>0.00</c:formatCode>
                <c:ptCount val="12"/>
                <c:pt idx="0">
                  <c:v>1.0169154838540473</c:v>
                </c:pt>
                <c:pt idx="2">
                  <c:v>0.89384757463486608</c:v>
                </c:pt>
                <c:pt idx="3">
                  <c:v>1.5626253550165394</c:v>
                </c:pt>
                <c:pt idx="4">
                  <c:v>0.89510916589980194</c:v>
                </c:pt>
                <c:pt idx="5">
                  <c:v>0.91772828927867967</c:v>
                </c:pt>
                <c:pt idx="6">
                  <c:v>0.88337942455026675</c:v>
                </c:pt>
                <c:pt idx="7">
                  <c:v>0.69206533527730951</c:v>
                </c:pt>
                <c:pt idx="8">
                  <c:v>0.60891120117612763</c:v>
                </c:pt>
                <c:pt idx="9">
                  <c:v>0.74649802779925756</c:v>
                </c:pt>
                <c:pt idx="10">
                  <c:v>0.79406586791751721</c:v>
                </c:pt>
                <c:pt idx="11">
                  <c:v>0.61905397859215072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962-4619-9D37-D4F9976F4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430720"/>
        <c:axId val="1313431136"/>
      </c:scatterChart>
      <c:valAx>
        <c:axId val="1313430720"/>
        <c:scaling>
          <c:orientation val="minMax"/>
          <c:max val="45090"/>
          <c:min val="447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431136"/>
        <c:crosses val="autoZero"/>
        <c:crossBetween val="midCat"/>
      </c:valAx>
      <c:valAx>
        <c:axId val="131343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430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1457956301750906"/>
          <c:y val="0.75581565069399215"/>
          <c:w val="0.38574857570978938"/>
          <c:h val="8.58198418674698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Monitoring_sites_only!$L$1</c:f>
              <c:strCache>
                <c:ptCount val="1"/>
                <c:pt idx="0">
                  <c:v>DIC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924475065616799"/>
                  <c:y val="-9.03073053368328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Monitoring_sites_only!$K$2:$K$96</c:f>
              <c:numCache>
                <c:formatCode>0.00</c:formatCode>
                <c:ptCount val="95"/>
                <c:pt idx="0">
                  <c:v>2035.4008515554187</c:v>
                </c:pt>
                <c:pt idx="1">
                  <c:v>2010.1443514637585</c:v>
                </c:pt>
                <c:pt idx="2">
                  <c:v>2050.3612999226698</c:v>
                </c:pt>
                <c:pt idx="3">
                  <c:v>2114.9899999999998</c:v>
                </c:pt>
                <c:pt idx="4">
                  <c:v>2132.9499999999998</c:v>
                </c:pt>
                <c:pt idx="5">
                  <c:v>2077.2629999999999</c:v>
                </c:pt>
                <c:pt idx="6">
                  <c:v>2108.4110000000001</c:v>
                </c:pt>
                <c:pt idx="7" formatCode="General">
                  <c:v>2116.25</c:v>
                </c:pt>
                <c:pt idx="8">
                  <c:v>2125.1</c:v>
                </c:pt>
                <c:pt idx="9">
                  <c:v>2163.5100000000002</c:v>
                </c:pt>
                <c:pt idx="10">
                  <c:v>2132.92</c:v>
                </c:pt>
                <c:pt idx="11">
                  <c:v>2208.4899999999998</c:v>
                </c:pt>
                <c:pt idx="12">
                  <c:v>2075.33</c:v>
                </c:pt>
                <c:pt idx="13">
                  <c:v>2078.2399999999998</c:v>
                </c:pt>
                <c:pt idx="14">
                  <c:v>2062.11</c:v>
                </c:pt>
                <c:pt idx="15">
                  <c:v>2188.79</c:v>
                </c:pt>
                <c:pt idx="16">
                  <c:v>2156.2600000000002</c:v>
                </c:pt>
                <c:pt idx="17">
                  <c:v>2028.7033217226042</c:v>
                </c:pt>
                <c:pt idx="18">
                  <c:v>2113.0438204486932</c:v>
                </c:pt>
                <c:pt idx="19">
                  <c:v>2007.1210000000001</c:v>
                </c:pt>
                <c:pt idx="20">
                  <c:v>2224.384</c:v>
                </c:pt>
                <c:pt idx="21">
                  <c:v>2108.0320000000002</c:v>
                </c:pt>
                <c:pt idx="23" formatCode="General">
                  <c:v>2052.3000000000002</c:v>
                </c:pt>
                <c:pt idx="24">
                  <c:v>2125.8000000000002</c:v>
                </c:pt>
                <c:pt idx="26">
                  <c:v>2033.4</c:v>
                </c:pt>
                <c:pt idx="27">
                  <c:v>2185.4</c:v>
                </c:pt>
                <c:pt idx="28">
                  <c:v>2198.91</c:v>
                </c:pt>
                <c:pt idx="29">
                  <c:v>2080.71</c:v>
                </c:pt>
                <c:pt idx="30">
                  <c:v>2234.61</c:v>
                </c:pt>
                <c:pt idx="31">
                  <c:v>2285.52</c:v>
                </c:pt>
                <c:pt idx="32">
                  <c:v>2224.69</c:v>
                </c:pt>
                <c:pt idx="33">
                  <c:v>1998.3059325346328</c:v>
                </c:pt>
                <c:pt idx="34" formatCode="General">
                  <c:v>2081.64</c:v>
                </c:pt>
                <c:pt idx="35">
                  <c:v>2077.7937228250207</c:v>
                </c:pt>
                <c:pt idx="36">
                  <c:v>2174.8870000000002</c:v>
                </c:pt>
                <c:pt idx="37">
                  <c:v>2378.5169999999998</c:v>
                </c:pt>
                <c:pt idx="38">
                  <c:v>2295.2469999999998</c:v>
                </c:pt>
                <c:pt idx="39">
                  <c:v>2196.42</c:v>
                </c:pt>
                <c:pt idx="40">
                  <c:v>2109.71</c:v>
                </c:pt>
                <c:pt idx="41" formatCode="General">
                  <c:v>1995.5</c:v>
                </c:pt>
                <c:pt idx="42" formatCode="General">
                  <c:v>2068.56</c:v>
                </c:pt>
                <c:pt idx="43">
                  <c:v>2179.3000000000002</c:v>
                </c:pt>
                <c:pt idx="44">
                  <c:v>2500.34</c:v>
                </c:pt>
                <c:pt idx="45">
                  <c:v>2168.29</c:v>
                </c:pt>
                <c:pt idx="46">
                  <c:v>2204.42</c:v>
                </c:pt>
                <c:pt idx="47">
                  <c:v>2264.58</c:v>
                </c:pt>
                <c:pt idx="48">
                  <c:v>2141.44</c:v>
                </c:pt>
                <c:pt idx="49">
                  <c:v>2033.44</c:v>
                </c:pt>
                <c:pt idx="50">
                  <c:v>2169.06</c:v>
                </c:pt>
                <c:pt idx="51">
                  <c:v>2261</c:v>
                </c:pt>
                <c:pt idx="52">
                  <c:v>2032.15</c:v>
                </c:pt>
                <c:pt idx="53">
                  <c:v>1939.3586940794653</c:v>
                </c:pt>
                <c:pt idx="54">
                  <c:v>1812.1261705918339</c:v>
                </c:pt>
                <c:pt idx="55">
                  <c:v>1856.172855210682</c:v>
                </c:pt>
                <c:pt idx="56">
                  <c:v>1840.9265506670934</c:v>
                </c:pt>
                <c:pt idx="57">
                  <c:v>1980.065100973442</c:v>
                </c:pt>
                <c:pt idx="58">
                  <c:v>2009.99</c:v>
                </c:pt>
                <c:pt idx="59">
                  <c:v>2065.0770000000002</c:v>
                </c:pt>
                <c:pt idx="60">
                  <c:v>2087.134</c:v>
                </c:pt>
                <c:pt idx="61">
                  <c:v>2074.7710000000002</c:v>
                </c:pt>
                <c:pt idx="62">
                  <c:v>2015.37</c:v>
                </c:pt>
                <c:pt idx="63">
                  <c:v>2048.8270000000002</c:v>
                </c:pt>
                <c:pt idx="64" formatCode="General">
                  <c:v>1895.46</c:v>
                </c:pt>
                <c:pt idx="65" formatCode="General">
                  <c:v>2005.85</c:v>
                </c:pt>
                <c:pt idx="66">
                  <c:v>2038.3</c:v>
                </c:pt>
                <c:pt idx="67">
                  <c:v>1993.23</c:v>
                </c:pt>
                <c:pt idx="68">
                  <c:v>2000.12</c:v>
                </c:pt>
                <c:pt idx="69">
                  <c:v>2032.84</c:v>
                </c:pt>
                <c:pt idx="70">
                  <c:v>1974.02</c:v>
                </c:pt>
                <c:pt idx="71">
                  <c:v>2040.97</c:v>
                </c:pt>
                <c:pt idx="72">
                  <c:v>2097.77</c:v>
                </c:pt>
                <c:pt idx="73">
                  <c:v>1946.97</c:v>
                </c:pt>
                <c:pt idx="74">
                  <c:v>1970.17</c:v>
                </c:pt>
                <c:pt idx="75">
                  <c:v>2061.87</c:v>
                </c:pt>
                <c:pt idx="76">
                  <c:v>2204.25</c:v>
                </c:pt>
                <c:pt idx="77">
                  <c:v>2176.9899999999998</c:v>
                </c:pt>
                <c:pt idx="78">
                  <c:v>2208.2849999999999</c:v>
                </c:pt>
                <c:pt idx="79">
                  <c:v>2163.0949999999998</c:v>
                </c:pt>
                <c:pt idx="80">
                  <c:v>2142.1</c:v>
                </c:pt>
                <c:pt idx="81">
                  <c:v>2166.4</c:v>
                </c:pt>
                <c:pt idx="82">
                  <c:v>2140.9989999999998</c:v>
                </c:pt>
                <c:pt idx="83">
                  <c:v>2153.9</c:v>
                </c:pt>
                <c:pt idx="84" formatCode="General">
                  <c:v>2125.0500000000002</c:v>
                </c:pt>
                <c:pt idx="85">
                  <c:v>2262.1</c:v>
                </c:pt>
                <c:pt idx="86">
                  <c:v>2134.11</c:v>
                </c:pt>
                <c:pt idx="87">
                  <c:v>2104.23</c:v>
                </c:pt>
                <c:pt idx="88">
                  <c:v>2217.34</c:v>
                </c:pt>
                <c:pt idx="89">
                  <c:v>2113.59</c:v>
                </c:pt>
                <c:pt idx="90">
                  <c:v>2216.85</c:v>
                </c:pt>
                <c:pt idx="91">
                  <c:v>2839.09</c:v>
                </c:pt>
                <c:pt idx="92">
                  <c:v>2194.62</c:v>
                </c:pt>
                <c:pt idx="93">
                  <c:v>2242.16</c:v>
                </c:pt>
                <c:pt idx="94">
                  <c:v>2184.79</c:v>
                </c:pt>
              </c:numCache>
            </c:numRef>
          </c:xVal>
          <c:yVal>
            <c:numRef>
              <c:f>Monitoring_sites_only!$L$2:$L$96</c:f>
              <c:numCache>
                <c:formatCode>0.00</c:formatCode>
                <c:ptCount val="95"/>
                <c:pt idx="0">
                  <c:v>1901.0701071097351</c:v>
                </c:pt>
                <c:pt idx="1">
                  <c:v>1966.1438360407117</c:v>
                </c:pt>
                <c:pt idx="2">
                  <c:v>1973.9568492198359</c:v>
                </c:pt>
                <c:pt idx="3">
                  <c:v>2039.08</c:v>
                </c:pt>
                <c:pt idx="4">
                  <c:v>2014.335</c:v>
                </c:pt>
                <c:pt idx="5">
                  <c:v>1978.3630000000001</c:v>
                </c:pt>
                <c:pt idx="6">
                  <c:v>1999.325</c:v>
                </c:pt>
                <c:pt idx="7">
                  <c:v>2110.39</c:v>
                </c:pt>
                <c:pt idx="8">
                  <c:v>2077.14</c:v>
                </c:pt>
                <c:pt idx="9">
                  <c:v>2030.06</c:v>
                </c:pt>
                <c:pt idx="10">
                  <c:v>1976.96</c:v>
                </c:pt>
                <c:pt idx="11">
                  <c:v>2004.78</c:v>
                </c:pt>
                <c:pt idx="12">
                  <c:v>1957.992</c:v>
                </c:pt>
                <c:pt idx="13">
                  <c:v>1985.67</c:v>
                </c:pt>
                <c:pt idx="15">
                  <c:v>2054.663</c:v>
                </c:pt>
                <c:pt idx="16" formatCode="General">
                  <c:v>1861.43</c:v>
                </c:pt>
                <c:pt idx="17">
                  <c:v>2006.2193167568307</c:v>
                </c:pt>
                <c:pt idx="18">
                  <c:v>1945.5155103080974</c:v>
                </c:pt>
                <c:pt idx="19">
                  <c:v>1999.51</c:v>
                </c:pt>
                <c:pt idx="20">
                  <c:v>2063.2719999999999</c:v>
                </c:pt>
                <c:pt idx="21">
                  <c:v>2035.221</c:v>
                </c:pt>
                <c:pt idx="22">
                  <c:v>2414.02</c:v>
                </c:pt>
                <c:pt idx="23">
                  <c:v>1874.89</c:v>
                </c:pt>
                <c:pt idx="24">
                  <c:v>1954.49</c:v>
                </c:pt>
                <c:pt idx="25">
                  <c:v>1980.45</c:v>
                </c:pt>
                <c:pt idx="26">
                  <c:v>2051.9569999999999</c:v>
                </c:pt>
                <c:pt idx="27">
                  <c:v>2035.8879999999999</c:v>
                </c:pt>
                <c:pt idx="28">
                  <c:v>1933.5319999999999</c:v>
                </c:pt>
                <c:pt idx="29">
                  <c:v>2045.77</c:v>
                </c:pt>
                <c:pt idx="30">
                  <c:v>2041.277</c:v>
                </c:pt>
                <c:pt idx="31">
                  <c:v>2072.04</c:v>
                </c:pt>
                <c:pt idx="32" formatCode="General">
                  <c:v>1893.99</c:v>
                </c:pt>
                <c:pt idx="33">
                  <c:v>1854.8005454919414</c:v>
                </c:pt>
                <c:pt idx="34">
                  <c:v>1935.1228346524786</c:v>
                </c:pt>
                <c:pt idx="35">
                  <c:v>1956.2259392384901</c:v>
                </c:pt>
                <c:pt idx="36">
                  <c:v>2019.171</c:v>
                </c:pt>
                <c:pt idx="37">
                  <c:v>2094.9229999999998</c:v>
                </c:pt>
                <c:pt idx="38">
                  <c:v>2031.3510000000001</c:v>
                </c:pt>
                <c:pt idx="39">
                  <c:v>1961.64</c:v>
                </c:pt>
                <c:pt idx="40">
                  <c:v>1977.5820000000001</c:v>
                </c:pt>
                <c:pt idx="41">
                  <c:v>1939.29</c:v>
                </c:pt>
                <c:pt idx="42">
                  <c:v>1891.26</c:v>
                </c:pt>
                <c:pt idx="43">
                  <c:v>2060.66</c:v>
                </c:pt>
                <c:pt idx="44">
                  <c:v>2281.4</c:v>
                </c:pt>
                <c:pt idx="45">
                  <c:v>2017.24</c:v>
                </c:pt>
                <c:pt idx="46">
                  <c:v>1997.008</c:v>
                </c:pt>
                <c:pt idx="47">
                  <c:v>2025.86</c:v>
                </c:pt>
                <c:pt idx="48">
                  <c:v>2030.7260000000001</c:v>
                </c:pt>
                <c:pt idx="49">
                  <c:v>1982.9949999999999</c:v>
                </c:pt>
                <c:pt idx="50">
                  <c:v>1960.8209999999999</c:v>
                </c:pt>
                <c:pt idx="51">
                  <c:v>1997.6189999999999</c:v>
                </c:pt>
                <c:pt idx="52" formatCode="General">
                  <c:v>1746.06</c:v>
                </c:pt>
                <c:pt idx="53">
                  <c:v>1831.8296508652757</c:v>
                </c:pt>
                <c:pt idx="54">
                  <c:v>1793.5947352982737</c:v>
                </c:pt>
                <c:pt idx="55">
                  <c:v>1807.4760108054556</c:v>
                </c:pt>
                <c:pt idx="56">
                  <c:v>1714.0837789469447</c:v>
                </c:pt>
                <c:pt idx="57">
                  <c:v>1910.9162747816511</c:v>
                </c:pt>
                <c:pt idx="58">
                  <c:v>1852.04</c:v>
                </c:pt>
                <c:pt idx="59">
                  <c:v>1900.655</c:v>
                </c:pt>
                <c:pt idx="60">
                  <c:v>1984.2840000000001</c:v>
                </c:pt>
                <c:pt idx="61">
                  <c:v>1987.846</c:v>
                </c:pt>
                <c:pt idx="62">
                  <c:v>1977.991</c:v>
                </c:pt>
                <c:pt idx="63">
                  <c:v>1928.4159999999999</c:v>
                </c:pt>
                <c:pt idx="64">
                  <c:v>1825.44</c:v>
                </c:pt>
                <c:pt idx="65">
                  <c:v>1925.31</c:v>
                </c:pt>
                <c:pt idx="66">
                  <c:v>1918.44</c:v>
                </c:pt>
                <c:pt idx="67">
                  <c:v>1909.12</c:v>
                </c:pt>
                <c:pt idx="68">
                  <c:v>1842.06</c:v>
                </c:pt>
                <c:pt idx="69">
                  <c:v>1884.68</c:v>
                </c:pt>
                <c:pt idx="70">
                  <c:v>1861.24</c:v>
                </c:pt>
                <c:pt idx="71">
                  <c:v>1952.11</c:v>
                </c:pt>
                <c:pt idx="72">
                  <c:v>1991.08</c:v>
                </c:pt>
                <c:pt idx="73">
                  <c:v>1893.9159999999999</c:v>
                </c:pt>
                <c:pt idx="74">
                  <c:v>1983.78</c:v>
                </c:pt>
                <c:pt idx="75">
                  <c:v>1945.261</c:v>
                </c:pt>
                <c:pt idx="76">
                  <c:v>1990.89</c:v>
                </c:pt>
                <c:pt idx="77" formatCode="General">
                  <c:v>1886.24</c:v>
                </c:pt>
                <c:pt idx="78">
                  <c:v>1887.319</c:v>
                </c:pt>
                <c:pt idx="79">
                  <c:v>2025.5219999999999</c:v>
                </c:pt>
                <c:pt idx="80">
                  <c:v>1942.4</c:v>
                </c:pt>
                <c:pt idx="81">
                  <c:v>2428.9299999999998</c:v>
                </c:pt>
                <c:pt idx="82">
                  <c:v>1932.2639999999999</c:v>
                </c:pt>
                <c:pt idx="83">
                  <c:v>2020.98</c:v>
                </c:pt>
                <c:pt idx="84">
                  <c:v>1971.36</c:v>
                </c:pt>
                <c:pt idx="85">
                  <c:v>2173.42</c:v>
                </c:pt>
                <c:pt idx="86">
                  <c:v>2110.17</c:v>
                </c:pt>
                <c:pt idx="87">
                  <c:v>1866.01</c:v>
                </c:pt>
                <c:pt idx="88">
                  <c:v>1944.43</c:v>
                </c:pt>
                <c:pt idx="89">
                  <c:v>2042.2</c:v>
                </c:pt>
                <c:pt idx="90">
                  <c:v>1999.39</c:v>
                </c:pt>
                <c:pt idx="91">
                  <c:v>2628.5610000000001</c:v>
                </c:pt>
                <c:pt idx="92">
                  <c:v>1950.431</c:v>
                </c:pt>
                <c:pt idx="93">
                  <c:v>2023.662</c:v>
                </c:pt>
                <c:pt idx="94">
                  <c:v>1942.518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B3-400A-8300-E11AD38F1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477055"/>
        <c:axId val="702468319"/>
      </c:scatterChart>
      <c:valAx>
        <c:axId val="702477055"/>
        <c:scaling>
          <c:orientation val="minMax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468319"/>
        <c:crosses val="autoZero"/>
        <c:crossBetween val="midCat"/>
      </c:valAx>
      <c:valAx>
        <c:axId val="702468319"/>
        <c:scaling>
          <c:orientation val="minMax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477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39693975659231"/>
          <c:y val="2.2211947451970044E-2"/>
          <c:w val="0.84368784991109402"/>
          <c:h val="0.81180772498778919"/>
        </c:manualLayout>
      </c:layout>
      <c:scatterChart>
        <c:scatterStyle val="lineMarker"/>
        <c:varyColors val="0"/>
        <c:ser>
          <c:idx val="0"/>
          <c:order val="0"/>
          <c:tx>
            <c:strRef>
              <c:f>Monitoring_sites_only!$C$2</c:f>
              <c:strCache>
                <c:ptCount val="1"/>
                <c:pt idx="0">
                  <c:v>Barnstable Harbor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Monitoring_sites_only!$A$2:$A$18</c:f>
              <c:numCache>
                <c:formatCode>m"/"d"/"yy</c:formatCode>
                <c:ptCount val="17"/>
                <c:pt idx="0">
                  <c:v>44406</c:v>
                </c:pt>
                <c:pt idx="1">
                  <c:v>44419</c:v>
                </c:pt>
                <c:pt idx="2">
                  <c:v>44504</c:v>
                </c:pt>
                <c:pt idx="3">
                  <c:v>44532</c:v>
                </c:pt>
                <c:pt idx="4">
                  <c:v>44621</c:v>
                </c:pt>
                <c:pt idx="5">
                  <c:v>44671</c:v>
                </c:pt>
                <c:pt idx="6">
                  <c:v>44728</c:v>
                </c:pt>
                <c:pt idx="7">
                  <c:v>44755</c:v>
                </c:pt>
                <c:pt idx="8">
                  <c:v>44789</c:v>
                </c:pt>
                <c:pt idx="9">
                  <c:v>44861</c:v>
                </c:pt>
                <c:pt idx="10">
                  <c:v>44870</c:v>
                </c:pt>
                <c:pt idx="11">
                  <c:v>44901</c:v>
                </c:pt>
                <c:pt idx="12">
                  <c:v>44945</c:v>
                </c:pt>
                <c:pt idx="13">
                  <c:v>44980</c:v>
                </c:pt>
                <c:pt idx="14">
                  <c:v>45006</c:v>
                </c:pt>
                <c:pt idx="15">
                  <c:v>45037</c:v>
                </c:pt>
                <c:pt idx="16">
                  <c:v>45055</c:v>
                </c:pt>
              </c:numCache>
            </c:numRef>
          </c:xVal>
          <c:yVal>
            <c:numRef>
              <c:f>Monitoring_sites_only!$AB$2:$AB$18</c:f>
              <c:numCache>
                <c:formatCode>#0.0</c:formatCode>
                <c:ptCount val="17"/>
                <c:pt idx="0">
                  <c:v>1127.4572085772595</c:v>
                </c:pt>
                <c:pt idx="1">
                  <c:v>876.106875924262</c:v>
                </c:pt>
                <c:pt idx="2">
                  <c:v>957.86286151297588</c:v>
                </c:pt>
                <c:pt idx="3">
                  <c:v>384.95797509588243</c:v>
                </c:pt>
                <c:pt idx="4">
                  <c:v>312.72937094670857</c:v>
                </c:pt>
                <c:pt idx="5">
                  <c:v>452.82642961435488</c:v>
                </c:pt>
                <c:pt idx="6">
                  <c:v>510.48692124906205</c:v>
                </c:pt>
                <c:pt idx="7">
                  <c:v>888.66568390549014</c:v>
                </c:pt>
                <c:pt idx="8">
                  <c:v>1040.9299284634928</c:v>
                </c:pt>
                <c:pt idx="9">
                  <c:v>879.50479215516384</c:v>
                </c:pt>
                <c:pt idx="10">
                  <c:v>464.81034347216371</c:v>
                </c:pt>
                <c:pt idx="11">
                  <c:v>279.69378468226284</c:v>
                </c:pt>
                <c:pt idx="12">
                  <c:v>389.20745654543941</c:v>
                </c:pt>
                <c:pt idx="13">
                  <c:v>351.7379443071095</c:v>
                </c:pt>
                <c:pt idx="14">
                  <c:v>256.07181959210288</c:v>
                </c:pt>
                <c:pt idx="15">
                  <c:v>542.65255400144974</c:v>
                </c:pt>
                <c:pt idx="16">
                  <c:v>347.99270922675936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BE-4E47-BB6E-35E81F4D7BCD}"/>
            </c:ext>
          </c:extLst>
        </c:ser>
        <c:ser>
          <c:idx val="2"/>
          <c:order val="2"/>
          <c:tx>
            <c:strRef>
              <c:f>Monitoring_sites_only!$C$35</c:f>
              <c:strCache>
                <c:ptCount val="1"/>
                <c:pt idx="0">
                  <c:v>East Dennis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Monitoring_sites_only!$A$35:$A$54</c:f>
              <c:numCache>
                <c:formatCode>m"/"d"/"yy</c:formatCode>
                <c:ptCount val="20"/>
                <c:pt idx="0">
                  <c:v>44446</c:v>
                </c:pt>
                <c:pt idx="1">
                  <c:v>44479</c:v>
                </c:pt>
                <c:pt idx="2">
                  <c:v>44502</c:v>
                </c:pt>
                <c:pt idx="3">
                  <c:v>44623</c:v>
                </c:pt>
                <c:pt idx="4">
                  <c:v>44669</c:v>
                </c:pt>
                <c:pt idx="5">
                  <c:v>44698</c:v>
                </c:pt>
                <c:pt idx="6">
                  <c:v>44703</c:v>
                </c:pt>
                <c:pt idx="7">
                  <c:v>44729</c:v>
                </c:pt>
                <c:pt idx="8">
                  <c:v>44760</c:v>
                </c:pt>
                <c:pt idx="9">
                  <c:v>44777</c:v>
                </c:pt>
                <c:pt idx="10">
                  <c:v>44787</c:v>
                </c:pt>
                <c:pt idx="11">
                  <c:v>44801</c:v>
                </c:pt>
                <c:pt idx="12">
                  <c:v>44860</c:v>
                </c:pt>
                <c:pt idx="13">
                  <c:v>44872</c:v>
                </c:pt>
                <c:pt idx="14">
                  <c:v>44898</c:v>
                </c:pt>
                <c:pt idx="15">
                  <c:v>44948</c:v>
                </c:pt>
                <c:pt idx="16">
                  <c:v>44973</c:v>
                </c:pt>
                <c:pt idx="17">
                  <c:v>45007</c:v>
                </c:pt>
                <c:pt idx="18">
                  <c:v>45036</c:v>
                </c:pt>
                <c:pt idx="19">
                  <c:v>45058</c:v>
                </c:pt>
              </c:numCache>
            </c:numRef>
          </c:xVal>
          <c:yVal>
            <c:numRef>
              <c:f>Monitoring_sites_only!$AB$35:$AB$54</c:f>
              <c:numCache>
                <c:formatCode>#0.0</c:formatCode>
                <c:ptCount val="20"/>
                <c:pt idx="0">
                  <c:v>579.63002305589043</c:v>
                </c:pt>
                <c:pt idx="1">
                  <c:v>561.15877684542477</c:v>
                </c:pt>
                <c:pt idx="2">
                  <c:v>556.42769781624133</c:v>
                </c:pt>
                <c:pt idx="3">
                  <c:v>406.05699070867786</c:v>
                </c:pt>
                <c:pt idx="4">
                  <c:v>250.06456577376966</c:v>
                </c:pt>
                <c:pt idx="5">
                  <c:v>643.39106858040361</c:v>
                </c:pt>
                <c:pt idx="6">
                  <c:v>480.4</c:v>
                </c:pt>
                <c:pt idx="7">
                  <c:v>686.75028667244908</c:v>
                </c:pt>
                <c:pt idx="8">
                  <c:v>534.8836456243738</c:v>
                </c:pt>
                <c:pt idx="9">
                  <c:v>645</c:v>
                </c:pt>
                <c:pt idx="10">
                  <c:v>455.69974207210726</c:v>
                </c:pt>
                <c:pt idx="11">
                  <c:v>645.29999999999995</c:v>
                </c:pt>
                <c:pt idx="12">
                  <c:v>445.6914008025289</c:v>
                </c:pt>
                <c:pt idx="13">
                  <c:v>448.35749115296807</c:v>
                </c:pt>
                <c:pt idx="14">
                  <c:v>375.0635525882613</c:v>
                </c:pt>
                <c:pt idx="15">
                  <c:v>351.9020974348561</c:v>
                </c:pt>
                <c:pt idx="16">
                  <c:v>264.59469533305878</c:v>
                </c:pt>
                <c:pt idx="17">
                  <c:v>258.16501278725679</c:v>
                </c:pt>
                <c:pt idx="18">
                  <c:v>477.93095816992167</c:v>
                </c:pt>
                <c:pt idx="19">
                  <c:v>165.19069664879481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BE-4E47-BB6E-35E81F4D7BCD}"/>
            </c:ext>
          </c:extLst>
        </c:ser>
        <c:ser>
          <c:idx val="4"/>
          <c:order val="4"/>
          <c:tx>
            <c:strRef>
              <c:f>Monitoring_sites_only!$C$80</c:f>
              <c:strCache>
                <c:ptCount val="1"/>
                <c:pt idx="0">
                  <c:v>Provincetown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Monitoring_sites_only!$A$80:$A$97</c:f>
              <c:numCache>
                <c:formatCode>m"/"d"/"yy</c:formatCode>
                <c:ptCount val="18"/>
                <c:pt idx="0">
                  <c:v>44672</c:v>
                </c:pt>
                <c:pt idx="1">
                  <c:v>44699</c:v>
                </c:pt>
                <c:pt idx="2">
                  <c:v>44702</c:v>
                </c:pt>
                <c:pt idx="3">
                  <c:v>44727</c:v>
                </c:pt>
                <c:pt idx="4">
                  <c:v>44743</c:v>
                </c:pt>
                <c:pt idx="5">
                  <c:v>44756</c:v>
                </c:pt>
                <c:pt idx="6">
                  <c:v>44776</c:v>
                </c:pt>
                <c:pt idx="7">
                  <c:v>44787</c:v>
                </c:pt>
                <c:pt idx="8">
                  <c:v>44802</c:v>
                </c:pt>
                <c:pt idx="9">
                  <c:v>44859</c:v>
                </c:pt>
                <c:pt idx="10">
                  <c:v>44869</c:v>
                </c:pt>
                <c:pt idx="11">
                  <c:v>44894</c:v>
                </c:pt>
                <c:pt idx="12">
                  <c:v>44899</c:v>
                </c:pt>
                <c:pt idx="13">
                  <c:v>44947</c:v>
                </c:pt>
                <c:pt idx="14">
                  <c:v>44978</c:v>
                </c:pt>
                <c:pt idx="15">
                  <c:v>45005</c:v>
                </c:pt>
                <c:pt idx="16">
                  <c:v>45033</c:v>
                </c:pt>
                <c:pt idx="17">
                  <c:v>45056</c:v>
                </c:pt>
              </c:numCache>
            </c:numRef>
          </c:xVal>
          <c:yVal>
            <c:numRef>
              <c:f>Monitoring_sites_only!$AB$80:$AB$97</c:f>
              <c:numCache>
                <c:formatCode>#0.0</c:formatCode>
                <c:ptCount val="18"/>
                <c:pt idx="0">
                  <c:v>222.49009787822263</c:v>
                </c:pt>
                <c:pt idx="1">
                  <c:v>525.53934204513735</c:v>
                </c:pt>
                <c:pt idx="2">
                  <c:v>457.9</c:v>
                </c:pt>
                <c:pt idx="3">
                  <c:v>667.23112499674676</c:v>
                </c:pt>
                <c:pt idx="4">
                  <c:v>435.69295853844557</c:v>
                </c:pt>
                <c:pt idx="5">
                  <c:v>536.95914469536535</c:v>
                </c:pt>
                <c:pt idx="6">
                  <c:v>533.79999999999995</c:v>
                </c:pt>
                <c:pt idx="7">
                  <c:v>744.91314334742128</c:v>
                </c:pt>
                <c:pt idx="8">
                  <c:v>926.2</c:v>
                </c:pt>
                <c:pt idx="9">
                  <c:v>325.22988506386542</c:v>
                </c:pt>
                <c:pt idx="10">
                  <c:v>330.6798895611135</c:v>
                </c:pt>
                <c:pt idx="11">
                  <c:v>345.3</c:v>
                </c:pt>
                <c:pt idx="12">
                  <c:v>270.22275501856922</c:v>
                </c:pt>
                <c:pt idx="13">
                  <c:v>370.5</c:v>
                </c:pt>
                <c:pt idx="14">
                  <c:v>279.94850707054917</c:v>
                </c:pt>
                <c:pt idx="15">
                  <c:v>288.8047679111134</c:v>
                </c:pt>
                <c:pt idx="16">
                  <c:v>376.55607532836791</c:v>
                </c:pt>
                <c:pt idx="17">
                  <c:v>288.46267371904463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BE-4E47-BB6E-35E81F4D7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844112"/>
        <c:axId val="146484494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Monitoring_sites_only!$C$19</c15:sqref>
                        </c15:formulaRef>
                      </c:ext>
                    </c:extLst>
                    <c:strCache>
                      <c:ptCount val="1"/>
                      <c:pt idx="0">
                        <c:v>Cockle Cove</c:v>
                      </c:pt>
                    </c:strCache>
                  </c:strRef>
                </c:tx>
                <c:spPr>
                  <a:ln w="254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Monitoring_sites_only!$A$19:$A$34</c15:sqref>
                        </c15:formulaRef>
                      </c:ext>
                    </c:extLst>
                    <c:numCache>
                      <c:formatCode>m"/"d"/"yy</c:formatCode>
                      <c:ptCount val="16"/>
                      <c:pt idx="0">
                        <c:v>44418</c:v>
                      </c:pt>
                      <c:pt idx="1">
                        <c:v>44505</c:v>
                      </c:pt>
                      <c:pt idx="2">
                        <c:v>44533</c:v>
                      </c:pt>
                      <c:pt idx="3">
                        <c:v>44624</c:v>
                      </c:pt>
                      <c:pt idx="4">
                        <c:v>44671</c:v>
                      </c:pt>
                      <c:pt idx="5">
                        <c:v>44726</c:v>
                      </c:pt>
                      <c:pt idx="6">
                        <c:v>44757</c:v>
                      </c:pt>
                      <c:pt idx="7">
                        <c:v>44786</c:v>
                      </c:pt>
                      <c:pt idx="8">
                        <c:v>44862</c:v>
                      </c:pt>
                      <c:pt idx="9">
                        <c:v>44873</c:v>
                      </c:pt>
                      <c:pt idx="10">
                        <c:v>44902</c:v>
                      </c:pt>
                      <c:pt idx="11">
                        <c:v>44944</c:v>
                      </c:pt>
                      <c:pt idx="12">
                        <c:v>44979</c:v>
                      </c:pt>
                      <c:pt idx="13">
                        <c:v>45007</c:v>
                      </c:pt>
                      <c:pt idx="14">
                        <c:v>45036</c:v>
                      </c:pt>
                      <c:pt idx="15">
                        <c:v>45057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Monitoring_sites_only!$AB$19:$AB$34</c15:sqref>
                        </c15:formulaRef>
                      </c:ext>
                    </c:extLst>
                    <c:numCache>
                      <c:formatCode>#0.0</c:formatCode>
                      <c:ptCount val="16"/>
                      <c:pt idx="0">
                        <c:v>1096.7985266814458</c:v>
                      </c:pt>
                      <c:pt idx="1">
                        <c:v>337.38829300460469</c:v>
                      </c:pt>
                      <c:pt idx="2">
                        <c:v>485.98050333403097</c:v>
                      </c:pt>
                      <c:pt idx="3">
                        <c:v>402.7235595462098</c:v>
                      </c:pt>
                      <c:pt idx="4">
                        <c:v>543.27228817612843</c:v>
                      </c:pt>
                      <c:pt idx="5">
                        <c:v>937.4167454224056</c:v>
                      </c:pt>
                      <c:pt idx="6">
                        <c:v>396.50988515318869</c:v>
                      </c:pt>
                      <c:pt idx="7">
                        <c:v>516.17383210055732</c:v>
                      </c:pt>
                      <c:pt idx="8">
                        <c:v>571.10446875770629</c:v>
                      </c:pt>
                      <c:pt idx="9">
                        <c:v>1042.089004723596</c:v>
                      </c:pt>
                      <c:pt idx="10">
                        <c:v>363.38803507965798</c:v>
                      </c:pt>
                      <c:pt idx="11">
                        <c:v>326.09022143522981</c:v>
                      </c:pt>
                      <c:pt idx="12">
                        <c:v>369.22884724755068</c:v>
                      </c:pt>
                      <c:pt idx="13">
                        <c:v>414.07733922387195</c:v>
                      </c:pt>
                      <c:pt idx="14">
                        <c:v>880.04887441910421</c:v>
                      </c:pt>
                      <c:pt idx="15">
                        <c:v>321.76498393197039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2EBE-4E47-BB6E-35E81F4D7BC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Monitoring_sites_only!$C$55</c15:sqref>
                        </c15:formulaRef>
                      </c:ext>
                    </c:extLst>
                    <c:strCache>
                      <c:ptCount val="1"/>
                      <c:pt idx="0">
                        <c:v>Eel Pond</c:v>
                      </c:pt>
                    </c:strCache>
                  </c:strRef>
                </c:tx>
                <c:spPr>
                  <a:ln w="2540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Monitoring_sites_only!$A$55:$A$79</c15:sqref>
                        </c15:formulaRef>
                      </c:ext>
                    </c:extLst>
                    <c:numCache>
                      <c:formatCode>m"/"d"/"yy</c:formatCode>
                      <c:ptCount val="25"/>
                      <c:pt idx="0">
                        <c:v>44403</c:v>
                      </c:pt>
                      <c:pt idx="1">
                        <c:v>44421</c:v>
                      </c:pt>
                      <c:pt idx="2">
                        <c:v>44450</c:v>
                      </c:pt>
                      <c:pt idx="3">
                        <c:v>44475</c:v>
                      </c:pt>
                      <c:pt idx="4">
                        <c:v>44508</c:v>
                      </c:pt>
                      <c:pt idx="5">
                        <c:v>44531</c:v>
                      </c:pt>
                      <c:pt idx="6">
                        <c:v>44622</c:v>
                      </c:pt>
                      <c:pt idx="7">
                        <c:v>44669</c:v>
                      </c:pt>
                      <c:pt idx="8">
                        <c:v>44700</c:v>
                      </c:pt>
                      <c:pt idx="9">
                        <c:v>44729</c:v>
                      </c:pt>
                      <c:pt idx="10">
                        <c:v>44742</c:v>
                      </c:pt>
                      <c:pt idx="11">
                        <c:v>44757</c:v>
                      </c:pt>
                      <c:pt idx="12">
                        <c:v>44774</c:v>
                      </c:pt>
                      <c:pt idx="13">
                        <c:v>44788</c:v>
                      </c:pt>
                      <c:pt idx="14">
                        <c:v>44803</c:v>
                      </c:pt>
                      <c:pt idx="15">
                        <c:v>44846</c:v>
                      </c:pt>
                      <c:pt idx="16">
                        <c:v>44858</c:v>
                      </c:pt>
                      <c:pt idx="17">
                        <c:v>44871</c:v>
                      </c:pt>
                      <c:pt idx="18">
                        <c:v>44893</c:v>
                      </c:pt>
                      <c:pt idx="19">
                        <c:v>44900</c:v>
                      </c:pt>
                      <c:pt idx="20">
                        <c:v>44946</c:v>
                      </c:pt>
                      <c:pt idx="21">
                        <c:v>44981</c:v>
                      </c:pt>
                      <c:pt idx="22">
                        <c:v>45008</c:v>
                      </c:pt>
                      <c:pt idx="23">
                        <c:v>45035</c:v>
                      </c:pt>
                      <c:pt idx="24">
                        <c:v>45054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Monitoring_sites_only!$AB$55:$AB$79</c15:sqref>
                        </c15:formulaRef>
                      </c:ext>
                    </c:extLst>
                    <c:numCache>
                      <c:formatCode>#0.0</c:formatCode>
                      <c:ptCount val="25"/>
                      <c:pt idx="0">
                        <c:v>862.8465643764805</c:v>
                      </c:pt>
                      <c:pt idx="1">
                        <c:v>882.98133142453821</c:v>
                      </c:pt>
                      <c:pt idx="2">
                        <c:v>1220.9284797037562</c:v>
                      </c:pt>
                      <c:pt idx="3">
                        <c:v>535.06262102192045</c:v>
                      </c:pt>
                      <c:pt idx="4">
                        <c:v>873.26680593941603</c:v>
                      </c:pt>
                      <c:pt idx="5">
                        <c:v>288.64012677600709</c:v>
                      </c:pt>
                      <c:pt idx="6">
                        <c:v>360.08350225303002</c:v>
                      </c:pt>
                      <c:pt idx="7">
                        <c:v>488.78460616413673</c:v>
                      </c:pt>
                      <c:pt idx="8">
                        <c:v>808.98508405295297</c:v>
                      </c:pt>
                      <c:pt idx="9">
                        <c:v>798.03698402940893</c:v>
                      </c:pt>
                      <c:pt idx="10">
                        <c:v>633.69659836616984</c:v>
                      </c:pt>
                      <c:pt idx="11">
                        <c:v>552.38979526513663</c:v>
                      </c:pt>
                      <c:pt idx="12">
                        <c:v>719.3</c:v>
                      </c:pt>
                      <c:pt idx="13">
                        <c:v>575.67045436293961</c:v>
                      </c:pt>
                      <c:pt idx="14">
                        <c:v>707.9</c:v>
                      </c:pt>
                      <c:pt idx="15">
                        <c:v>595.1</c:v>
                      </c:pt>
                      <c:pt idx="16">
                        <c:v>499.50904590864025</c:v>
                      </c:pt>
                      <c:pt idx="17">
                        <c:v>459.2078902395026</c:v>
                      </c:pt>
                      <c:pt idx="18">
                        <c:v>418.3</c:v>
                      </c:pt>
                      <c:pt idx="19">
                        <c:v>404.47204548905739</c:v>
                      </c:pt>
                      <c:pt idx="20">
                        <c:v>334.87864917120936</c:v>
                      </c:pt>
                      <c:pt idx="21">
                        <c:v>322.22391019477453</c:v>
                      </c:pt>
                      <c:pt idx="22">
                        <c:v>349.44720913290882</c:v>
                      </c:pt>
                      <c:pt idx="23">
                        <c:v>492.56047619707351</c:v>
                      </c:pt>
                      <c:pt idx="24">
                        <c:v>492.04309026678845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EBE-4E47-BB6E-35E81F4D7BCD}"/>
                  </c:ext>
                </c:extLst>
              </c15:ser>
            </c15:filteredScatterSeries>
          </c:ext>
        </c:extLst>
      </c:scatterChart>
      <c:valAx>
        <c:axId val="1464844112"/>
        <c:scaling>
          <c:orientation val="minMax"/>
          <c:min val="44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/&quot;d&quot;/&quot;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844944"/>
        <c:crosses val="autoZero"/>
        <c:crossBetween val="midCat"/>
      </c:valAx>
      <c:valAx>
        <c:axId val="14648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84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714719910831446"/>
          <c:y val="3.1150665090072124E-2"/>
          <c:w val="0.14199027739974845"/>
          <c:h val="0.17037692577743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39693975659231"/>
          <c:y val="2.2211947451970044E-2"/>
          <c:w val="0.84368784991109402"/>
          <c:h val="0.81180772498778919"/>
        </c:manualLayout>
      </c:layout>
      <c:scatterChart>
        <c:scatterStyle val="lineMarker"/>
        <c:varyColors val="0"/>
        <c:ser>
          <c:idx val="1"/>
          <c:order val="1"/>
          <c:tx>
            <c:strRef>
              <c:f>Monitoring_sites_only!$C$19</c:f>
              <c:strCache>
                <c:ptCount val="1"/>
                <c:pt idx="0">
                  <c:v>Cockle Cove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Monitoring_sites_only!$A$19:$A$34</c:f>
              <c:numCache>
                <c:formatCode>m"/"d"/"yy</c:formatCode>
                <c:ptCount val="16"/>
                <c:pt idx="0">
                  <c:v>44418</c:v>
                </c:pt>
                <c:pt idx="1">
                  <c:v>44505</c:v>
                </c:pt>
                <c:pt idx="2">
                  <c:v>44533</c:v>
                </c:pt>
                <c:pt idx="3">
                  <c:v>44624</c:v>
                </c:pt>
                <c:pt idx="4">
                  <c:v>44671</c:v>
                </c:pt>
                <c:pt idx="5">
                  <c:v>44726</c:v>
                </c:pt>
                <c:pt idx="6">
                  <c:v>44757</c:v>
                </c:pt>
                <c:pt idx="7">
                  <c:v>44786</c:v>
                </c:pt>
                <c:pt idx="8">
                  <c:v>44862</c:v>
                </c:pt>
                <c:pt idx="9">
                  <c:v>44873</c:v>
                </c:pt>
                <c:pt idx="10">
                  <c:v>44902</c:v>
                </c:pt>
                <c:pt idx="11">
                  <c:v>44944</c:v>
                </c:pt>
                <c:pt idx="12">
                  <c:v>44979</c:v>
                </c:pt>
                <c:pt idx="13">
                  <c:v>45007</c:v>
                </c:pt>
                <c:pt idx="14">
                  <c:v>45036</c:v>
                </c:pt>
                <c:pt idx="15">
                  <c:v>45057</c:v>
                </c:pt>
              </c:numCache>
            </c:numRef>
          </c:xVal>
          <c:yVal>
            <c:numRef>
              <c:f>Monitoring_sites_only!$AB$19:$AB$34</c:f>
              <c:numCache>
                <c:formatCode>#0.0</c:formatCode>
                <c:ptCount val="16"/>
                <c:pt idx="0">
                  <c:v>1096.7985266814458</c:v>
                </c:pt>
                <c:pt idx="1">
                  <c:v>337.38829300460469</c:v>
                </c:pt>
                <c:pt idx="2">
                  <c:v>485.98050333403097</c:v>
                </c:pt>
                <c:pt idx="3">
                  <c:v>402.7235595462098</c:v>
                </c:pt>
                <c:pt idx="4">
                  <c:v>543.27228817612843</c:v>
                </c:pt>
                <c:pt idx="5">
                  <c:v>937.4167454224056</c:v>
                </c:pt>
                <c:pt idx="6">
                  <c:v>396.50988515318869</c:v>
                </c:pt>
                <c:pt idx="7">
                  <c:v>516.17383210055732</c:v>
                </c:pt>
                <c:pt idx="8">
                  <c:v>571.10446875770629</c:v>
                </c:pt>
                <c:pt idx="9">
                  <c:v>1042.089004723596</c:v>
                </c:pt>
                <c:pt idx="10">
                  <c:v>363.38803507965798</c:v>
                </c:pt>
                <c:pt idx="11">
                  <c:v>326.09022143522981</c:v>
                </c:pt>
                <c:pt idx="12">
                  <c:v>369.22884724755068</c:v>
                </c:pt>
                <c:pt idx="13">
                  <c:v>414.07733922387195</c:v>
                </c:pt>
                <c:pt idx="14">
                  <c:v>880.04887441910421</c:v>
                </c:pt>
                <c:pt idx="15">
                  <c:v>321.76498393197039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2D-419F-B432-1850A8375039}"/>
            </c:ext>
          </c:extLst>
        </c:ser>
        <c:ser>
          <c:idx val="3"/>
          <c:order val="3"/>
          <c:tx>
            <c:strRef>
              <c:f>Monitoring_sites_only!$C$55</c:f>
              <c:strCache>
                <c:ptCount val="1"/>
                <c:pt idx="0">
                  <c:v>Eel Pond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Monitoring_sites_only!$A$55:$A$79</c:f>
              <c:numCache>
                <c:formatCode>m"/"d"/"yy</c:formatCode>
                <c:ptCount val="25"/>
                <c:pt idx="0">
                  <c:v>44403</c:v>
                </c:pt>
                <c:pt idx="1">
                  <c:v>44421</c:v>
                </c:pt>
                <c:pt idx="2">
                  <c:v>44450</c:v>
                </c:pt>
                <c:pt idx="3">
                  <c:v>44475</c:v>
                </c:pt>
                <c:pt idx="4">
                  <c:v>44508</c:v>
                </c:pt>
                <c:pt idx="5">
                  <c:v>44531</c:v>
                </c:pt>
                <c:pt idx="6">
                  <c:v>44622</c:v>
                </c:pt>
                <c:pt idx="7">
                  <c:v>44669</c:v>
                </c:pt>
                <c:pt idx="8">
                  <c:v>44700</c:v>
                </c:pt>
                <c:pt idx="9">
                  <c:v>44729</c:v>
                </c:pt>
                <c:pt idx="10">
                  <c:v>44742</c:v>
                </c:pt>
                <c:pt idx="11">
                  <c:v>44757</c:v>
                </c:pt>
                <c:pt idx="12">
                  <c:v>44774</c:v>
                </c:pt>
                <c:pt idx="13">
                  <c:v>44788</c:v>
                </c:pt>
                <c:pt idx="14">
                  <c:v>44803</c:v>
                </c:pt>
                <c:pt idx="15">
                  <c:v>44846</c:v>
                </c:pt>
                <c:pt idx="16">
                  <c:v>44858</c:v>
                </c:pt>
                <c:pt idx="17">
                  <c:v>44871</c:v>
                </c:pt>
                <c:pt idx="18">
                  <c:v>44893</c:v>
                </c:pt>
                <c:pt idx="19">
                  <c:v>44900</c:v>
                </c:pt>
                <c:pt idx="20">
                  <c:v>44946</c:v>
                </c:pt>
                <c:pt idx="21">
                  <c:v>44981</c:v>
                </c:pt>
                <c:pt idx="22">
                  <c:v>45008</c:v>
                </c:pt>
                <c:pt idx="23">
                  <c:v>45035</c:v>
                </c:pt>
                <c:pt idx="24">
                  <c:v>45054</c:v>
                </c:pt>
              </c:numCache>
            </c:numRef>
          </c:xVal>
          <c:yVal>
            <c:numRef>
              <c:f>Monitoring_sites_only!$AB$55:$AB$79</c:f>
              <c:numCache>
                <c:formatCode>#0.0</c:formatCode>
                <c:ptCount val="25"/>
                <c:pt idx="0">
                  <c:v>862.8465643764805</c:v>
                </c:pt>
                <c:pt idx="1">
                  <c:v>882.98133142453821</c:v>
                </c:pt>
                <c:pt idx="2">
                  <c:v>1220.9284797037562</c:v>
                </c:pt>
                <c:pt idx="3">
                  <c:v>535.06262102192045</c:v>
                </c:pt>
                <c:pt idx="4">
                  <c:v>873.26680593941603</c:v>
                </c:pt>
                <c:pt idx="5">
                  <c:v>288.64012677600709</c:v>
                </c:pt>
                <c:pt idx="6">
                  <c:v>360.08350225303002</c:v>
                </c:pt>
                <c:pt idx="7">
                  <c:v>488.78460616413673</c:v>
                </c:pt>
                <c:pt idx="8">
                  <c:v>808.98508405295297</c:v>
                </c:pt>
                <c:pt idx="9">
                  <c:v>798.03698402940893</c:v>
                </c:pt>
                <c:pt idx="10">
                  <c:v>633.69659836616984</c:v>
                </c:pt>
                <c:pt idx="11">
                  <c:v>552.38979526513663</c:v>
                </c:pt>
                <c:pt idx="12">
                  <c:v>719.3</c:v>
                </c:pt>
                <c:pt idx="13">
                  <c:v>575.67045436293961</c:v>
                </c:pt>
                <c:pt idx="14">
                  <c:v>707.9</c:v>
                </c:pt>
                <c:pt idx="15">
                  <c:v>595.1</c:v>
                </c:pt>
                <c:pt idx="16">
                  <c:v>499.50904590864025</c:v>
                </c:pt>
                <c:pt idx="17">
                  <c:v>459.2078902395026</c:v>
                </c:pt>
                <c:pt idx="18">
                  <c:v>418.3</c:v>
                </c:pt>
                <c:pt idx="19">
                  <c:v>404.47204548905739</c:v>
                </c:pt>
                <c:pt idx="20">
                  <c:v>334.87864917120936</c:v>
                </c:pt>
                <c:pt idx="21">
                  <c:v>322.22391019477453</c:v>
                </c:pt>
                <c:pt idx="22">
                  <c:v>349.44720913290882</c:v>
                </c:pt>
                <c:pt idx="23">
                  <c:v>492.56047619707351</c:v>
                </c:pt>
                <c:pt idx="24">
                  <c:v>492.04309026678845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2D-419F-B432-1850A8375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844112"/>
        <c:axId val="14648449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Monitoring_sites_only!$C$2</c15:sqref>
                        </c15:formulaRef>
                      </c:ext>
                    </c:extLst>
                    <c:strCache>
                      <c:ptCount val="1"/>
                      <c:pt idx="0">
                        <c:v>Barnstable Harbor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Monitoring_sites_only!$A$2:$A$18</c15:sqref>
                        </c15:formulaRef>
                      </c:ext>
                    </c:extLst>
                    <c:numCache>
                      <c:formatCode>m"/"d"/"yy</c:formatCode>
                      <c:ptCount val="17"/>
                      <c:pt idx="0">
                        <c:v>44406</c:v>
                      </c:pt>
                      <c:pt idx="1">
                        <c:v>44419</c:v>
                      </c:pt>
                      <c:pt idx="2">
                        <c:v>44504</c:v>
                      </c:pt>
                      <c:pt idx="3">
                        <c:v>44532</c:v>
                      </c:pt>
                      <c:pt idx="4">
                        <c:v>44621</c:v>
                      </c:pt>
                      <c:pt idx="5">
                        <c:v>44671</c:v>
                      </c:pt>
                      <c:pt idx="6">
                        <c:v>44728</c:v>
                      </c:pt>
                      <c:pt idx="7">
                        <c:v>44755</c:v>
                      </c:pt>
                      <c:pt idx="8">
                        <c:v>44789</c:v>
                      </c:pt>
                      <c:pt idx="9">
                        <c:v>44861</c:v>
                      </c:pt>
                      <c:pt idx="10">
                        <c:v>44870</c:v>
                      </c:pt>
                      <c:pt idx="11">
                        <c:v>44901</c:v>
                      </c:pt>
                      <c:pt idx="12">
                        <c:v>44945</c:v>
                      </c:pt>
                      <c:pt idx="13">
                        <c:v>44980</c:v>
                      </c:pt>
                      <c:pt idx="14">
                        <c:v>45006</c:v>
                      </c:pt>
                      <c:pt idx="15">
                        <c:v>45037</c:v>
                      </c:pt>
                      <c:pt idx="16">
                        <c:v>45055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Monitoring_sites_only!$AB$2:$AB$18</c15:sqref>
                        </c15:formulaRef>
                      </c:ext>
                    </c:extLst>
                    <c:numCache>
                      <c:formatCode>#0.0</c:formatCode>
                      <c:ptCount val="17"/>
                      <c:pt idx="0">
                        <c:v>1127.4572085772595</c:v>
                      </c:pt>
                      <c:pt idx="1">
                        <c:v>876.106875924262</c:v>
                      </c:pt>
                      <c:pt idx="2">
                        <c:v>957.86286151297588</c:v>
                      </c:pt>
                      <c:pt idx="3">
                        <c:v>384.95797509588243</c:v>
                      </c:pt>
                      <c:pt idx="4">
                        <c:v>312.72937094670857</c:v>
                      </c:pt>
                      <c:pt idx="5">
                        <c:v>452.82642961435488</c:v>
                      </c:pt>
                      <c:pt idx="6">
                        <c:v>510.48692124906205</c:v>
                      </c:pt>
                      <c:pt idx="7">
                        <c:v>888.66568390549014</c:v>
                      </c:pt>
                      <c:pt idx="8">
                        <c:v>1040.9299284634928</c:v>
                      </c:pt>
                      <c:pt idx="9">
                        <c:v>879.50479215516384</c:v>
                      </c:pt>
                      <c:pt idx="10">
                        <c:v>464.81034347216371</c:v>
                      </c:pt>
                      <c:pt idx="11">
                        <c:v>279.69378468226284</c:v>
                      </c:pt>
                      <c:pt idx="12">
                        <c:v>389.20745654543941</c:v>
                      </c:pt>
                      <c:pt idx="13">
                        <c:v>351.7379443071095</c:v>
                      </c:pt>
                      <c:pt idx="14">
                        <c:v>256.07181959210288</c:v>
                      </c:pt>
                      <c:pt idx="15">
                        <c:v>542.65255400144974</c:v>
                      </c:pt>
                      <c:pt idx="16">
                        <c:v>347.99270922675936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A52D-419F-B432-1850A837503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Monitoring_sites_only!$C$35</c15:sqref>
                        </c15:formulaRef>
                      </c:ext>
                    </c:extLst>
                    <c:strCache>
                      <c:ptCount val="1"/>
                      <c:pt idx="0">
                        <c:v>East Dennis</c:v>
                      </c:pt>
                    </c:strCache>
                  </c:strRef>
                </c:tx>
                <c:spPr>
                  <a:ln w="2540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Monitoring_sites_only!$A$35:$A$54</c15:sqref>
                        </c15:formulaRef>
                      </c:ext>
                    </c:extLst>
                    <c:numCache>
                      <c:formatCode>m"/"d"/"yy</c:formatCode>
                      <c:ptCount val="20"/>
                      <c:pt idx="0">
                        <c:v>44446</c:v>
                      </c:pt>
                      <c:pt idx="1">
                        <c:v>44479</c:v>
                      </c:pt>
                      <c:pt idx="2">
                        <c:v>44502</c:v>
                      </c:pt>
                      <c:pt idx="3">
                        <c:v>44623</c:v>
                      </c:pt>
                      <c:pt idx="4">
                        <c:v>44669</c:v>
                      </c:pt>
                      <c:pt idx="5">
                        <c:v>44698</c:v>
                      </c:pt>
                      <c:pt idx="6">
                        <c:v>44703</c:v>
                      </c:pt>
                      <c:pt idx="7">
                        <c:v>44729</c:v>
                      </c:pt>
                      <c:pt idx="8">
                        <c:v>44760</c:v>
                      </c:pt>
                      <c:pt idx="9">
                        <c:v>44777</c:v>
                      </c:pt>
                      <c:pt idx="10">
                        <c:v>44787</c:v>
                      </c:pt>
                      <c:pt idx="11">
                        <c:v>44801</c:v>
                      </c:pt>
                      <c:pt idx="12">
                        <c:v>44860</c:v>
                      </c:pt>
                      <c:pt idx="13">
                        <c:v>44872</c:v>
                      </c:pt>
                      <c:pt idx="14">
                        <c:v>44898</c:v>
                      </c:pt>
                      <c:pt idx="15">
                        <c:v>44948</c:v>
                      </c:pt>
                      <c:pt idx="16">
                        <c:v>44973</c:v>
                      </c:pt>
                      <c:pt idx="17">
                        <c:v>45007</c:v>
                      </c:pt>
                      <c:pt idx="18">
                        <c:v>45036</c:v>
                      </c:pt>
                      <c:pt idx="19">
                        <c:v>45058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Monitoring_sites_only!$AB$35:$AB$54</c15:sqref>
                        </c15:formulaRef>
                      </c:ext>
                    </c:extLst>
                    <c:numCache>
                      <c:formatCode>#0.0</c:formatCode>
                      <c:ptCount val="20"/>
                      <c:pt idx="0">
                        <c:v>579.63002305589043</c:v>
                      </c:pt>
                      <c:pt idx="1">
                        <c:v>561.15877684542477</c:v>
                      </c:pt>
                      <c:pt idx="2">
                        <c:v>556.42769781624133</c:v>
                      </c:pt>
                      <c:pt idx="3">
                        <c:v>406.05699070867786</c:v>
                      </c:pt>
                      <c:pt idx="4">
                        <c:v>250.06456577376966</c:v>
                      </c:pt>
                      <c:pt idx="5">
                        <c:v>643.39106858040361</c:v>
                      </c:pt>
                      <c:pt idx="6">
                        <c:v>480.4</c:v>
                      </c:pt>
                      <c:pt idx="7">
                        <c:v>686.75028667244908</c:v>
                      </c:pt>
                      <c:pt idx="8">
                        <c:v>534.8836456243738</c:v>
                      </c:pt>
                      <c:pt idx="9">
                        <c:v>645</c:v>
                      </c:pt>
                      <c:pt idx="10">
                        <c:v>455.69974207210726</c:v>
                      </c:pt>
                      <c:pt idx="11">
                        <c:v>645.29999999999995</c:v>
                      </c:pt>
                      <c:pt idx="12">
                        <c:v>445.6914008025289</c:v>
                      </c:pt>
                      <c:pt idx="13">
                        <c:v>448.35749115296807</c:v>
                      </c:pt>
                      <c:pt idx="14">
                        <c:v>375.0635525882613</c:v>
                      </c:pt>
                      <c:pt idx="15">
                        <c:v>351.9020974348561</c:v>
                      </c:pt>
                      <c:pt idx="16">
                        <c:v>264.59469533305878</c:v>
                      </c:pt>
                      <c:pt idx="17">
                        <c:v>258.16501278725679</c:v>
                      </c:pt>
                      <c:pt idx="18">
                        <c:v>477.93095816992167</c:v>
                      </c:pt>
                      <c:pt idx="19">
                        <c:v>165.19069664879481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52D-419F-B432-1850A837503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Monitoring_sites_only!$C$80</c15:sqref>
                        </c15:formulaRef>
                      </c:ext>
                    </c:extLst>
                    <c:strCache>
                      <c:ptCount val="1"/>
                      <c:pt idx="0">
                        <c:v>Provincetown</c:v>
                      </c:pt>
                    </c:strCache>
                  </c:strRef>
                </c:tx>
                <c:spPr>
                  <a:ln w="2540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Monitoring_sites_only!$A$80:$A$97</c15:sqref>
                        </c15:formulaRef>
                      </c:ext>
                    </c:extLst>
                    <c:numCache>
                      <c:formatCode>m"/"d"/"yy</c:formatCode>
                      <c:ptCount val="18"/>
                      <c:pt idx="0">
                        <c:v>44672</c:v>
                      </c:pt>
                      <c:pt idx="1">
                        <c:v>44699</c:v>
                      </c:pt>
                      <c:pt idx="2">
                        <c:v>44702</c:v>
                      </c:pt>
                      <c:pt idx="3">
                        <c:v>44727</c:v>
                      </c:pt>
                      <c:pt idx="4">
                        <c:v>44743</c:v>
                      </c:pt>
                      <c:pt idx="5">
                        <c:v>44756</c:v>
                      </c:pt>
                      <c:pt idx="6">
                        <c:v>44776</c:v>
                      </c:pt>
                      <c:pt idx="7">
                        <c:v>44787</c:v>
                      </c:pt>
                      <c:pt idx="8">
                        <c:v>44802</c:v>
                      </c:pt>
                      <c:pt idx="9">
                        <c:v>44859</c:v>
                      </c:pt>
                      <c:pt idx="10">
                        <c:v>44869</c:v>
                      </c:pt>
                      <c:pt idx="11">
                        <c:v>44894</c:v>
                      </c:pt>
                      <c:pt idx="12">
                        <c:v>44899</c:v>
                      </c:pt>
                      <c:pt idx="13">
                        <c:v>44947</c:v>
                      </c:pt>
                      <c:pt idx="14">
                        <c:v>44978</c:v>
                      </c:pt>
                      <c:pt idx="15">
                        <c:v>45005</c:v>
                      </c:pt>
                      <c:pt idx="16">
                        <c:v>45033</c:v>
                      </c:pt>
                      <c:pt idx="17">
                        <c:v>45056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Monitoring_sites_only!$AB$80:$AB$97</c15:sqref>
                        </c15:formulaRef>
                      </c:ext>
                    </c:extLst>
                    <c:numCache>
                      <c:formatCode>#0.0</c:formatCode>
                      <c:ptCount val="18"/>
                      <c:pt idx="0">
                        <c:v>222.49009787822263</c:v>
                      </c:pt>
                      <c:pt idx="1">
                        <c:v>525.53934204513735</c:v>
                      </c:pt>
                      <c:pt idx="2">
                        <c:v>457.9</c:v>
                      </c:pt>
                      <c:pt idx="3">
                        <c:v>667.23112499674676</c:v>
                      </c:pt>
                      <c:pt idx="4">
                        <c:v>435.69295853844557</c:v>
                      </c:pt>
                      <c:pt idx="5">
                        <c:v>536.95914469536535</c:v>
                      </c:pt>
                      <c:pt idx="6">
                        <c:v>533.79999999999995</c:v>
                      </c:pt>
                      <c:pt idx="7">
                        <c:v>744.91314334742128</c:v>
                      </c:pt>
                      <c:pt idx="8">
                        <c:v>926.2</c:v>
                      </c:pt>
                      <c:pt idx="9">
                        <c:v>325.22988506386542</c:v>
                      </c:pt>
                      <c:pt idx="10">
                        <c:v>330.6798895611135</c:v>
                      </c:pt>
                      <c:pt idx="11">
                        <c:v>345.3</c:v>
                      </c:pt>
                      <c:pt idx="12">
                        <c:v>270.22275501856922</c:v>
                      </c:pt>
                      <c:pt idx="13">
                        <c:v>370.5</c:v>
                      </c:pt>
                      <c:pt idx="14">
                        <c:v>279.94850707054917</c:v>
                      </c:pt>
                      <c:pt idx="15">
                        <c:v>288.8047679111134</c:v>
                      </c:pt>
                      <c:pt idx="16">
                        <c:v>376.55607532836791</c:v>
                      </c:pt>
                      <c:pt idx="17">
                        <c:v>288.46267371904463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52D-419F-B432-1850A8375039}"/>
                  </c:ext>
                </c:extLst>
              </c15:ser>
            </c15:filteredScatterSeries>
          </c:ext>
        </c:extLst>
      </c:scatterChart>
      <c:valAx>
        <c:axId val="1464844112"/>
        <c:scaling>
          <c:orientation val="minMax"/>
          <c:min val="44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/&quot;d&quot;/&quot;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844944"/>
        <c:crosses val="autoZero"/>
        <c:crossBetween val="midCat"/>
      </c:valAx>
      <c:valAx>
        <c:axId val="14648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84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714719910831446"/>
          <c:y val="3.1150665090072124E-2"/>
          <c:w val="0.14199027739974845"/>
          <c:h val="0.17037692577743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85063060291868"/>
          <c:y val="8.4809253907521975E-2"/>
          <c:w val="0.77692767170457477"/>
          <c:h val="0.7310370069806252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Transplant_site_data!$F$2</c:f>
              <c:strCache>
                <c:ptCount val="1"/>
                <c:pt idx="0">
                  <c:v>outside cage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Transplant_site_data!$A$2:$A$8</c:f>
              <c:numCache>
                <c:formatCode>m"/"d"/"yy</c:formatCode>
                <c:ptCount val="7"/>
                <c:pt idx="0">
                  <c:v>44703</c:v>
                </c:pt>
                <c:pt idx="1">
                  <c:v>44729</c:v>
                </c:pt>
                <c:pt idx="2">
                  <c:v>44740</c:v>
                </c:pt>
                <c:pt idx="3">
                  <c:v>44760</c:v>
                </c:pt>
                <c:pt idx="4">
                  <c:v>44777</c:v>
                </c:pt>
                <c:pt idx="5">
                  <c:v>44787</c:v>
                </c:pt>
                <c:pt idx="6">
                  <c:v>44801</c:v>
                </c:pt>
              </c:numCache>
            </c:numRef>
          </c:xVal>
          <c:yVal>
            <c:numRef>
              <c:f>Transplant_site_data!$J$2:$J$8</c:f>
              <c:numCache>
                <c:formatCode>0.000</c:formatCode>
                <c:ptCount val="7"/>
                <c:pt idx="0">
                  <c:v>7.7167000000000003</c:v>
                </c:pt>
                <c:pt idx="1">
                  <c:v>7.9870000000000001</c:v>
                </c:pt>
                <c:pt idx="2">
                  <c:v>7.6269999999999998</c:v>
                </c:pt>
                <c:pt idx="3">
                  <c:v>7.8639999999999999</c:v>
                </c:pt>
                <c:pt idx="4">
                  <c:v>8.0960000000000001</c:v>
                </c:pt>
                <c:pt idx="5">
                  <c:v>7.9859999999999998</c:v>
                </c:pt>
                <c:pt idx="6">
                  <c:v>8.0969999999999995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73-456B-B0E5-B2531690B380}"/>
            </c:ext>
          </c:extLst>
        </c:ser>
        <c:ser>
          <c:idx val="1"/>
          <c:order val="1"/>
          <c:tx>
            <c:strRef>
              <c:f>Transplant_site_data!$F$48</c:f>
              <c:strCache>
                <c:ptCount val="1"/>
                <c:pt idx="0">
                  <c:v>No Shell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Transplant_site_data!$A$47:$A$54</c:f>
              <c:numCache>
                <c:formatCode>m"/"d"/"yy</c:formatCode>
                <c:ptCount val="8"/>
                <c:pt idx="0">
                  <c:v>44703</c:v>
                </c:pt>
                <c:pt idx="1">
                  <c:v>44713</c:v>
                </c:pt>
                <c:pt idx="2">
                  <c:v>44729</c:v>
                </c:pt>
                <c:pt idx="3">
                  <c:v>44740</c:v>
                </c:pt>
                <c:pt idx="4" formatCode="mm/dd/yy">
                  <c:v>44760</c:v>
                </c:pt>
                <c:pt idx="5">
                  <c:v>44777</c:v>
                </c:pt>
                <c:pt idx="6" formatCode="mm/dd/yy">
                  <c:v>44787</c:v>
                </c:pt>
                <c:pt idx="7">
                  <c:v>44801</c:v>
                </c:pt>
              </c:numCache>
            </c:numRef>
          </c:xVal>
          <c:yVal>
            <c:numRef>
              <c:f>Transplant_site_data!$J$47:$J$54</c:f>
              <c:numCache>
                <c:formatCode>0.000</c:formatCode>
                <c:ptCount val="8"/>
                <c:pt idx="0">
                  <c:v>7.7167000000000003</c:v>
                </c:pt>
                <c:pt idx="1">
                  <c:v>7.9630000000000001</c:v>
                </c:pt>
                <c:pt idx="2">
                  <c:v>8.0139999999999993</c:v>
                </c:pt>
                <c:pt idx="3">
                  <c:v>7.4450000000000003</c:v>
                </c:pt>
                <c:pt idx="4">
                  <c:v>8.0079999999999991</c:v>
                </c:pt>
                <c:pt idx="5">
                  <c:v>8.0939999999999994</c:v>
                </c:pt>
                <c:pt idx="6">
                  <c:v>7.968</c:v>
                </c:pt>
                <c:pt idx="7">
                  <c:v>8.0969999999999995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73-456B-B0E5-B2531690B380}"/>
            </c:ext>
          </c:extLst>
        </c:ser>
        <c:ser>
          <c:idx val="2"/>
          <c:order val="2"/>
          <c:tx>
            <c:strRef>
              <c:f>Transplant_site_data!$F$92</c:f>
              <c:strCache>
                <c:ptCount val="1"/>
                <c:pt idx="0">
                  <c:v>Shell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Transplant_site_data!$A$91:$A$98</c:f>
              <c:numCache>
                <c:formatCode>m"/"d"/"yy</c:formatCode>
                <c:ptCount val="8"/>
                <c:pt idx="0">
                  <c:v>44703</c:v>
                </c:pt>
                <c:pt idx="1">
                  <c:v>44713</c:v>
                </c:pt>
                <c:pt idx="2">
                  <c:v>44729</c:v>
                </c:pt>
                <c:pt idx="3">
                  <c:v>44740</c:v>
                </c:pt>
                <c:pt idx="4" formatCode="mm/dd/yy">
                  <c:v>44760</c:v>
                </c:pt>
                <c:pt idx="5">
                  <c:v>44777</c:v>
                </c:pt>
                <c:pt idx="6" formatCode="mm/dd/yy">
                  <c:v>44787</c:v>
                </c:pt>
                <c:pt idx="7">
                  <c:v>44801</c:v>
                </c:pt>
              </c:numCache>
            </c:numRef>
          </c:xVal>
          <c:yVal>
            <c:numRef>
              <c:f>Transplant_site_data!$J$91:$J$98</c:f>
              <c:numCache>
                <c:formatCode>0.000</c:formatCode>
                <c:ptCount val="8"/>
                <c:pt idx="0">
                  <c:v>7.7167000000000003</c:v>
                </c:pt>
                <c:pt idx="1">
                  <c:v>7.8620000000000001</c:v>
                </c:pt>
                <c:pt idx="2">
                  <c:v>8.0030000000000001</c:v>
                </c:pt>
                <c:pt idx="3">
                  <c:v>7.3259999999999996</c:v>
                </c:pt>
                <c:pt idx="4">
                  <c:v>8.0109999999999992</c:v>
                </c:pt>
                <c:pt idx="5">
                  <c:v>8.0920000000000005</c:v>
                </c:pt>
                <c:pt idx="6">
                  <c:v>8.0020000000000007</c:v>
                </c:pt>
                <c:pt idx="7">
                  <c:v>8.0969999999999995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73-456B-B0E5-B2531690B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870384"/>
        <c:axId val="1649879120"/>
      </c:scatterChart>
      <c:valAx>
        <c:axId val="164987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/&quot;d&quot;/&quot;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879120"/>
        <c:crosses val="autoZero"/>
        <c:crossBetween val="midCat"/>
      </c:valAx>
      <c:valAx>
        <c:axId val="1649879120"/>
        <c:scaling>
          <c:orientation val="minMax"/>
          <c:max val="8.5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870384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95449579399986"/>
          <c:y val="0.68514127243772383"/>
          <c:w val="0.11158479676354845"/>
          <c:h val="0.102226155466460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39356508130948"/>
          <c:y val="7.4676821729485504E-2"/>
          <c:w val="0.60610604091202602"/>
          <c:h val="0.70684331498290476"/>
        </c:manualLayout>
      </c:layout>
      <c:scatterChart>
        <c:scatterStyle val="lineMarker"/>
        <c:varyColors val="0"/>
        <c:ser>
          <c:idx val="0"/>
          <c:order val="0"/>
          <c:tx>
            <c:strRef>
              <c:f>Monitoring_sites_only!$C$2</c:f>
              <c:strCache>
                <c:ptCount val="1"/>
                <c:pt idx="0">
                  <c:v>Barnstable Harbor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Monitoring_sites_only!$A$2:$A$18</c:f>
              <c:numCache>
                <c:formatCode>m"/"d"/"yy</c:formatCode>
                <c:ptCount val="17"/>
                <c:pt idx="0">
                  <c:v>44406</c:v>
                </c:pt>
                <c:pt idx="1">
                  <c:v>44419</c:v>
                </c:pt>
                <c:pt idx="2">
                  <c:v>44504</c:v>
                </c:pt>
                <c:pt idx="3">
                  <c:v>44532</c:v>
                </c:pt>
                <c:pt idx="4">
                  <c:v>44621</c:v>
                </c:pt>
                <c:pt idx="5">
                  <c:v>44671</c:v>
                </c:pt>
                <c:pt idx="6">
                  <c:v>44728</c:v>
                </c:pt>
                <c:pt idx="7">
                  <c:v>44755</c:v>
                </c:pt>
                <c:pt idx="8">
                  <c:v>44789</c:v>
                </c:pt>
                <c:pt idx="9">
                  <c:v>44861</c:v>
                </c:pt>
                <c:pt idx="10">
                  <c:v>44870</c:v>
                </c:pt>
                <c:pt idx="11">
                  <c:v>44901</c:v>
                </c:pt>
                <c:pt idx="12">
                  <c:v>44945</c:v>
                </c:pt>
                <c:pt idx="13">
                  <c:v>44980</c:v>
                </c:pt>
                <c:pt idx="14">
                  <c:v>45006</c:v>
                </c:pt>
                <c:pt idx="15">
                  <c:v>45037</c:v>
                </c:pt>
                <c:pt idx="16">
                  <c:v>45055</c:v>
                </c:pt>
              </c:numCache>
              <c:extLst xmlns:c15="http://schemas.microsoft.com/office/drawing/2012/chart"/>
            </c:numRef>
          </c:xVal>
          <c:yVal>
            <c:numRef>
              <c:f>Monitoring_sites_only!$AA$2:$AA$18</c:f>
              <c:numCache>
                <c:formatCode>#0.000</c:formatCode>
                <c:ptCount val="17"/>
                <c:pt idx="0">
                  <c:v>7.6061926071058616</c:v>
                </c:pt>
                <c:pt idx="1">
                  <c:v>7.7270676205729476</c:v>
                </c:pt>
                <c:pt idx="2">
                  <c:v>7.6659069894614564</c:v>
                </c:pt>
                <c:pt idx="3">
                  <c:v>8.0492467327848072</c:v>
                </c:pt>
                <c:pt idx="4">
                  <c:v>8.2064650624659965</c:v>
                </c:pt>
                <c:pt idx="5">
                  <c:v>7.9721716343904534</c:v>
                </c:pt>
                <c:pt idx="6">
                  <c:v>7.9487088994560775</c:v>
                </c:pt>
                <c:pt idx="7">
                  <c:v>7.7466281125271781</c:v>
                </c:pt>
                <c:pt idx="8">
                  <c:v>7.6631676889375164</c:v>
                </c:pt>
                <c:pt idx="9">
                  <c:v>7.7359882782871789</c:v>
                </c:pt>
                <c:pt idx="10">
                  <c:v>7.9767379952022024</c:v>
                </c:pt>
                <c:pt idx="11">
                  <c:v>8.1728932989377387</c:v>
                </c:pt>
                <c:pt idx="12">
                  <c:v>8.0217647199414159</c:v>
                </c:pt>
                <c:pt idx="13">
                  <c:v>8.0580244817479336</c:v>
                </c:pt>
                <c:pt idx="14">
                  <c:v>8.1758254608762595</c:v>
                </c:pt>
                <c:pt idx="15">
                  <c:v>7.9211952557584251</c:v>
                </c:pt>
                <c:pt idx="16">
                  <c:v>8.0888316244402141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9151-4B3B-8F68-F44E3372A340}"/>
            </c:ext>
          </c:extLst>
        </c:ser>
        <c:ser>
          <c:idx val="2"/>
          <c:order val="1"/>
          <c:tx>
            <c:strRef>
              <c:f>Monitoring_sites_only!$C$35</c:f>
              <c:strCache>
                <c:ptCount val="1"/>
                <c:pt idx="0">
                  <c:v>East Dennis</c:v>
                </c:pt>
              </c:strCache>
              <c:extLst xmlns:c15="http://schemas.microsoft.com/office/drawing/2012/chart"/>
            </c:strRef>
          </c:tx>
          <c:spPr>
            <a:ln w="2540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Monitoring_sites_only!$A$35:$A$54</c:f>
              <c:numCache>
                <c:formatCode>m"/"d"/"yy</c:formatCode>
                <c:ptCount val="20"/>
                <c:pt idx="0">
                  <c:v>44446</c:v>
                </c:pt>
                <c:pt idx="1">
                  <c:v>44479</c:v>
                </c:pt>
                <c:pt idx="2">
                  <c:v>44502</c:v>
                </c:pt>
                <c:pt idx="3">
                  <c:v>44623</c:v>
                </c:pt>
                <c:pt idx="4">
                  <c:v>44669</c:v>
                </c:pt>
                <c:pt idx="5">
                  <c:v>44698</c:v>
                </c:pt>
                <c:pt idx="6">
                  <c:v>44703</c:v>
                </c:pt>
                <c:pt idx="7">
                  <c:v>44729</c:v>
                </c:pt>
                <c:pt idx="8">
                  <c:v>44760</c:v>
                </c:pt>
                <c:pt idx="9">
                  <c:v>44777</c:v>
                </c:pt>
                <c:pt idx="10">
                  <c:v>44787</c:v>
                </c:pt>
                <c:pt idx="11">
                  <c:v>44801</c:v>
                </c:pt>
                <c:pt idx="12">
                  <c:v>44860</c:v>
                </c:pt>
                <c:pt idx="13">
                  <c:v>44872</c:v>
                </c:pt>
                <c:pt idx="14">
                  <c:v>44898</c:v>
                </c:pt>
                <c:pt idx="15">
                  <c:v>44948</c:v>
                </c:pt>
                <c:pt idx="16">
                  <c:v>44973</c:v>
                </c:pt>
                <c:pt idx="17">
                  <c:v>45007</c:v>
                </c:pt>
                <c:pt idx="18">
                  <c:v>45036</c:v>
                </c:pt>
                <c:pt idx="19">
                  <c:v>45058</c:v>
                </c:pt>
              </c:numCache>
              <c:extLst xmlns:c15="http://schemas.microsoft.com/office/drawing/2012/chart"/>
            </c:numRef>
          </c:xVal>
          <c:yVal>
            <c:numRef>
              <c:f>Monitoring_sites_only!$AA$35:$AA$54</c:f>
              <c:numCache>
                <c:formatCode>#0.000</c:formatCode>
                <c:ptCount val="20"/>
                <c:pt idx="0">
                  <c:v>7.8735135369370948</c:v>
                </c:pt>
                <c:pt idx="1">
                  <c:v>7.8959088407759639</c:v>
                </c:pt>
                <c:pt idx="2">
                  <c:v>7.8969470440643725</c:v>
                </c:pt>
                <c:pt idx="3">
                  <c:v>8.10610930123201</c:v>
                </c:pt>
                <c:pt idx="4">
                  <c:v>8.241823733008431</c:v>
                </c:pt>
                <c:pt idx="5">
                  <c:v>7.8517173305609598</c:v>
                </c:pt>
                <c:pt idx="6">
                  <c:v>7.9720000000000004</c:v>
                </c:pt>
                <c:pt idx="7">
                  <c:v>7.8224598465613342</c:v>
                </c:pt>
                <c:pt idx="8">
                  <c:v>7.9249452679874146</c:v>
                </c:pt>
                <c:pt idx="9">
                  <c:v>7.8369999999999997</c:v>
                </c:pt>
                <c:pt idx="10">
                  <c:v>7.9970237632111445</c:v>
                </c:pt>
                <c:pt idx="11">
                  <c:v>7.9119999999999999</c:v>
                </c:pt>
                <c:pt idx="12">
                  <c:v>7.9959997734055897</c:v>
                </c:pt>
                <c:pt idx="13">
                  <c:v>7.9990001528089456</c:v>
                </c:pt>
                <c:pt idx="14">
                  <c:v>8.0732944069049424</c:v>
                </c:pt>
                <c:pt idx="15">
                  <c:v>8.0684416582554324</c:v>
                </c:pt>
                <c:pt idx="16">
                  <c:v>8.1632484185623841</c:v>
                </c:pt>
                <c:pt idx="17">
                  <c:v>8.1933041532404829</c:v>
                </c:pt>
                <c:pt idx="18">
                  <c:v>7.9862700267868192</c:v>
                </c:pt>
                <c:pt idx="19">
                  <c:v>8.3303466055583915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151-4B3B-8F68-F44E3372A340}"/>
            </c:ext>
          </c:extLst>
        </c:ser>
        <c:ser>
          <c:idx val="4"/>
          <c:order val="2"/>
          <c:tx>
            <c:strRef>
              <c:f>Monitoring_sites_only!$C$80</c:f>
              <c:strCache>
                <c:ptCount val="1"/>
                <c:pt idx="0">
                  <c:v>Provincetown</c:v>
                </c:pt>
              </c:strCache>
              <c:extLst xmlns:c15="http://schemas.microsoft.com/office/drawing/2012/chart"/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Monitoring_sites_only!$A$80:$A$97</c:f>
              <c:numCache>
                <c:formatCode>m"/"d"/"yy</c:formatCode>
                <c:ptCount val="18"/>
                <c:pt idx="0">
                  <c:v>44672</c:v>
                </c:pt>
                <c:pt idx="1">
                  <c:v>44699</c:v>
                </c:pt>
                <c:pt idx="2">
                  <c:v>44702</c:v>
                </c:pt>
                <c:pt idx="3">
                  <c:v>44727</c:v>
                </c:pt>
                <c:pt idx="4">
                  <c:v>44743</c:v>
                </c:pt>
                <c:pt idx="5">
                  <c:v>44756</c:v>
                </c:pt>
                <c:pt idx="6">
                  <c:v>44776</c:v>
                </c:pt>
                <c:pt idx="7">
                  <c:v>44787</c:v>
                </c:pt>
                <c:pt idx="8">
                  <c:v>44802</c:v>
                </c:pt>
                <c:pt idx="9">
                  <c:v>44859</c:v>
                </c:pt>
                <c:pt idx="10">
                  <c:v>44869</c:v>
                </c:pt>
                <c:pt idx="11">
                  <c:v>44894</c:v>
                </c:pt>
                <c:pt idx="12">
                  <c:v>44899</c:v>
                </c:pt>
                <c:pt idx="13">
                  <c:v>44947</c:v>
                </c:pt>
                <c:pt idx="14">
                  <c:v>44978</c:v>
                </c:pt>
                <c:pt idx="15">
                  <c:v>45005</c:v>
                </c:pt>
                <c:pt idx="16">
                  <c:v>45033</c:v>
                </c:pt>
                <c:pt idx="17">
                  <c:v>45056</c:v>
                </c:pt>
              </c:numCache>
              <c:extLst xmlns:c15="http://schemas.microsoft.com/office/drawing/2012/chart"/>
            </c:numRef>
          </c:xVal>
          <c:yVal>
            <c:numRef>
              <c:f>Monitoring_sites_only!$AA$80:$AA$97</c:f>
              <c:numCache>
                <c:formatCode>#0.000</c:formatCode>
                <c:ptCount val="18"/>
                <c:pt idx="0">
                  <c:v>8.2522492895452455</c:v>
                </c:pt>
                <c:pt idx="1">
                  <c:v>7.9305586749003165</c:v>
                </c:pt>
                <c:pt idx="2">
                  <c:v>7.9829999999999997</c:v>
                </c:pt>
                <c:pt idx="3">
                  <c:v>8.0448529211097206</c:v>
                </c:pt>
                <c:pt idx="4">
                  <c:v>8.0025580717789193</c:v>
                </c:pt>
                <c:pt idx="5">
                  <c:v>7.9357203968524557</c:v>
                </c:pt>
                <c:pt idx="6">
                  <c:v>7.93</c:v>
                </c:pt>
                <c:pt idx="7">
                  <c:v>7.815348824826577</c:v>
                </c:pt>
                <c:pt idx="8">
                  <c:v>7.8579999999999997</c:v>
                </c:pt>
                <c:pt idx="9">
                  <c:v>8.0996119043223391</c:v>
                </c:pt>
                <c:pt idx="10">
                  <c:v>8.1143267229128639</c:v>
                </c:pt>
                <c:pt idx="11">
                  <c:v>8.0730000000000004</c:v>
                </c:pt>
                <c:pt idx="12">
                  <c:v>8.1864017541851446</c:v>
                </c:pt>
                <c:pt idx="13">
                  <c:v>8.1562216183418137</c:v>
                </c:pt>
                <c:pt idx="14">
                  <c:v>8.1659290268556184</c:v>
                </c:pt>
                <c:pt idx="15">
                  <c:v>8.1638691288762679</c:v>
                </c:pt>
                <c:pt idx="16">
                  <c:v>8.0627876543845094</c:v>
                </c:pt>
                <c:pt idx="17">
                  <c:v>8.1822584143465509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9151-4B3B-8F68-F44E3372A340}"/>
            </c:ext>
          </c:extLst>
        </c:ser>
        <c:ser>
          <c:idx val="1"/>
          <c:order val="3"/>
          <c:tx>
            <c:strRef>
              <c:f>Monitoring_sites_only!$C$19</c:f>
              <c:strCache>
                <c:ptCount val="1"/>
                <c:pt idx="0">
                  <c:v>Cockle Cove</c:v>
                </c:pt>
              </c:strCache>
              <c:extLst xmlns:c15="http://schemas.microsoft.com/office/drawing/2012/chart"/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Monitoring_sites_only!$A$19:$A$34</c:f>
              <c:numCache>
                <c:formatCode>m"/"d"/"yy</c:formatCode>
                <c:ptCount val="16"/>
                <c:pt idx="0">
                  <c:v>44418</c:v>
                </c:pt>
                <c:pt idx="1">
                  <c:v>44505</c:v>
                </c:pt>
                <c:pt idx="2">
                  <c:v>44533</c:v>
                </c:pt>
                <c:pt idx="3">
                  <c:v>44624</c:v>
                </c:pt>
                <c:pt idx="4">
                  <c:v>44671</c:v>
                </c:pt>
                <c:pt idx="5">
                  <c:v>44726</c:v>
                </c:pt>
                <c:pt idx="6">
                  <c:v>44757</c:v>
                </c:pt>
                <c:pt idx="7">
                  <c:v>44786</c:v>
                </c:pt>
                <c:pt idx="8">
                  <c:v>44862</c:v>
                </c:pt>
                <c:pt idx="9">
                  <c:v>44873</c:v>
                </c:pt>
                <c:pt idx="10">
                  <c:v>44902</c:v>
                </c:pt>
                <c:pt idx="11">
                  <c:v>44944</c:v>
                </c:pt>
                <c:pt idx="12">
                  <c:v>44979</c:v>
                </c:pt>
                <c:pt idx="13">
                  <c:v>45007</c:v>
                </c:pt>
                <c:pt idx="14">
                  <c:v>45036</c:v>
                </c:pt>
                <c:pt idx="15">
                  <c:v>45057</c:v>
                </c:pt>
              </c:numCache>
              <c:extLst xmlns:c15="http://schemas.microsoft.com/office/drawing/2012/chart"/>
            </c:numRef>
          </c:xVal>
          <c:yVal>
            <c:numRef>
              <c:f>Monitoring_sites_only!$AA$19:$AA$34</c:f>
              <c:numCache>
                <c:formatCode>#0.000</c:formatCode>
                <c:ptCount val="16"/>
                <c:pt idx="0">
                  <c:v>7.6401130905966186</c:v>
                </c:pt>
                <c:pt idx="1">
                  <c:v>8.0948729419845424</c:v>
                </c:pt>
                <c:pt idx="2">
                  <c:v>7.938482967740665</c:v>
                </c:pt>
                <c:pt idx="3">
                  <c:v>8.0956325881655946</c:v>
                </c:pt>
                <c:pt idx="4">
                  <c:v>7.9102084788850959</c:v>
                </c:pt>
                <c:pt idx="5">
                  <c:v>7.9103129541138371</c:v>
                </c:pt>
                <c:pt idx="6">
                  <c:v>8.0296283364174847</c:v>
                </c:pt>
                <c:pt idx="7">
                  <c:v>7.9387044493944261</c:v>
                </c:pt>
                <c:pt idx="8">
                  <c:v>7.8859050235013148</c:v>
                </c:pt>
                <c:pt idx="9">
                  <c:v>7.6497969337939118</c:v>
                </c:pt>
                <c:pt idx="10">
                  <c:v>8.0731527562384766</c:v>
                </c:pt>
                <c:pt idx="11">
                  <c:v>8.1121873139405043</c:v>
                </c:pt>
                <c:pt idx="12">
                  <c:v>8.0376758436602369</c:v>
                </c:pt>
                <c:pt idx="13">
                  <c:v>8.0239588866680567</c:v>
                </c:pt>
                <c:pt idx="14">
                  <c:v>7.7444826497510331</c:v>
                </c:pt>
                <c:pt idx="15">
                  <c:v>8.1264668824574073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9151-4B3B-8F68-F44E3372A340}"/>
            </c:ext>
          </c:extLst>
        </c:ser>
        <c:ser>
          <c:idx val="3"/>
          <c:order val="4"/>
          <c:tx>
            <c:strRef>
              <c:f>Monitoring_sites_only!$C$55</c:f>
              <c:strCache>
                <c:ptCount val="1"/>
                <c:pt idx="0">
                  <c:v>Eel Pond</c:v>
                </c:pt>
              </c:strCache>
              <c:extLst xmlns:c15="http://schemas.microsoft.com/office/drawing/2012/chart"/>
            </c:strRef>
          </c:tx>
          <c:spPr>
            <a:ln w="2540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Monitoring_sites_only!$A$55:$A$79</c:f>
              <c:numCache>
                <c:formatCode>m"/"d"/"yy</c:formatCode>
                <c:ptCount val="25"/>
                <c:pt idx="0">
                  <c:v>44403</c:v>
                </c:pt>
                <c:pt idx="1">
                  <c:v>44421</c:v>
                </c:pt>
                <c:pt idx="2">
                  <c:v>44450</c:v>
                </c:pt>
                <c:pt idx="3">
                  <c:v>44475</c:v>
                </c:pt>
                <c:pt idx="4">
                  <c:v>44508</c:v>
                </c:pt>
                <c:pt idx="5">
                  <c:v>44531</c:v>
                </c:pt>
                <c:pt idx="6">
                  <c:v>44622</c:v>
                </c:pt>
                <c:pt idx="7">
                  <c:v>44669</c:v>
                </c:pt>
                <c:pt idx="8">
                  <c:v>44700</c:v>
                </c:pt>
                <c:pt idx="9">
                  <c:v>44729</c:v>
                </c:pt>
                <c:pt idx="10">
                  <c:v>44742</c:v>
                </c:pt>
                <c:pt idx="11">
                  <c:v>44757</c:v>
                </c:pt>
                <c:pt idx="12">
                  <c:v>44774</c:v>
                </c:pt>
                <c:pt idx="13">
                  <c:v>44788</c:v>
                </c:pt>
                <c:pt idx="14">
                  <c:v>44803</c:v>
                </c:pt>
                <c:pt idx="15">
                  <c:v>44846</c:v>
                </c:pt>
                <c:pt idx="16">
                  <c:v>44858</c:v>
                </c:pt>
                <c:pt idx="17">
                  <c:v>44871</c:v>
                </c:pt>
                <c:pt idx="18">
                  <c:v>44893</c:v>
                </c:pt>
                <c:pt idx="19">
                  <c:v>44900</c:v>
                </c:pt>
                <c:pt idx="20">
                  <c:v>44946</c:v>
                </c:pt>
                <c:pt idx="21">
                  <c:v>44981</c:v>
                </c:pt>
                <c:pt idx="22">
                  <c:v>45008</c:v>
                </c:pt>
                <c:pt idx="23">
                  <c:v>45035</c:v>
                </c:pt>
                <c:pt idx="24">
                  <c:v>45054</c:v>
                </c:pt>
              </c:numCache>
              <c:extLst xmlns:c15="http://schemas.microsoft.com/office/drawing/2012/chart"/>
            </c:numRef>
          </c:xVal>
          <c:yVal>
            <c:numRef>
              <c:f>Monitoring_sites_only!$AA$55:$AA$79</c:f>
              <c:numCache>
                <c:formatCode>#0.000</c:formatCode>
                <c:ptCount val="25"/>
                <c:pt idx="0">
                  <c:v>7.7045729468787973</c:v>
                </c:pt>
                <c:pt idx="1">
                  <c:v>7.6893739194795341</c:v>
                </c:pt>
                <c:pt idx="2">
                  <c:v>7.5511413675472241</c:v>
                </c:pt>
                <c:pt idx="3">
                  <c:v>7.8732049976247218</c:v>
                </c:pt>
                <c:pt idx="4">
                  <c:v>7.6906549058987874</c:v>
                </c:pt>
                <c:pt idx="5">
                  <c:v>8.1267803868903563</c:v>
                </c:pt>
                <c:pt idx="6">
                  <c:v>8.13801410584745</c:v>
                </c:pt>
                <c:pt idx="7">
                  <c:v>7.9460974030476264</c:v>
                </c:pt>
                <c:pt idx="8">
                  <c:v>7.7547734271364712</c:v>
                </c:pt>
                <c:pt idx="9">
                  <c:v>7.7659945880057704</c:v>
                </c:pt>
                <c:pt idx="10">
                  <c:v>7.8521001776433481</c:v>
                </c:pt>
                <c:pt idx="11">
                  <c:v>7.8888955737180879</c:v>
                </c:pt>
                <c:pt idx="12">
                  <c:v>7.8</c:v>
                </c:pt>
                <c:pt idx="13">
                  <c:v>7.8746248674360126</c:v>
                </c:pt>
                <c:pt idx="14">
                  <c:v>7.8029999999999999</c:v>
                </c:pt>
                <c:pt idx="15">
                  <c:v>7.8559999999999999</c:v>
                </c:pt>
                <c:pt idx="16">
                  <c:v>7.9297185172601203</c:v>
                </c:pt>
                <c:pt idx="17">
                  <c:v>7.949254446520543</c:v>
                </c:pt>
                <c:pt idx="18">
                  <c:v>7.9889999999999999</c:v>
                </c:pt>
                <c:pt idx="19">
                  <c:v>8.0137758854912811</c:v>
                </c:pt>
                <c:pt idx="20">
                  <c:v>8.0529880293628775</c:v>
                </c:pt>
                <c:pt idx="21">
                  <c:v>8.0728333886429375</c:v>
                </c:pt>
                <c:pt idx="22">
                  <c:v>8.0673214521859204</c:v>
                </c:pt>
                <c:pt idx="23">
                  <c:v>7.9642473894088877</c:v>
                </c:pt>
                <c:pt idx="24">
                  <c:v>7.964851409415564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9151-4B3B-8F68-F44E3372A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844112"/>
        <c:axId val="1464844944"/>
        <c:extLst/>
      </c:scatterChart>
      <c:valAx>
        <c:axId val="1464844112"/>
        <c:scaling>
          <c:orientation val="minMax"/>
          <c:max val="45071"/>
          <c:min val="4462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2"/>
                    </a:solidFill>
                    <a:latin typeface="Arial" panose="020B0604020202020204" pitchFamily="34" charset="0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43665442151230205"/>
              <c:y val="0.89096096166761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&quot;/&quot;d&quot;/&quot;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844944"/>
        <c:crosses val="autoZero"/>
        <c:crossBetween val="midCat"/>
        <c:majorUnit val="30"/>
      </c:valAx>
      <c:valAx>
        <c:axId val="1464844944"/>
        <c:scaling>
          <c:orientation val="minMax"/>
          <c:max val="8.4"/>
          <c:min val="7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>
                    <a:solidFill>
                      <a:schemeClr val="tx2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pH</a:t>
                </a:r>
              </a:p>
            </c:rich>
          </c:tx>
          <c:layout>
            <c:manualLayout>
              <c:xMode val="edge"/>
              <c:yMode val="edge"/>
              <c:x val="6.4128279886075265E-2"/>
              <c:y val="0.377243136396939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84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784408144713609"/>
          <c:y val="0.60419247725700098"/>
          <c:w val="0.14199027739974845"/>
          <c:h val="0.17037692577743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39356508130948"/>
          <c:y val="7.4712914156626495E-2"/>
          <c:w val="0.60610604091202613"/>
          <c:h val="0.70680579157847623"/>
        </c:manualLayout>
      </c:layout>
      <c:scatterChart>
        <c:scatterStyle val="lineMarker"/>
        <c:varyColors val="0"/>
        <c:ser>
          <c:idx val="0"/>
          <c:order val="0"/>
          <c:tx>
            <c:strRef>
              <c:f>Monitoring_sites_only!$C$2</c:f>
              <c:strCache>
                <c:ptCount val="1"/>
                <c:pt idx="0">
                  <c:v>Barnstable Harbor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Monitoring_sites_only!$A$2:$A$18</c:f>
              <c:numCache>
                <c:formatCode>m"/"d"/"yy</c:formatCode>
                <c:ptCount val="17"/>
                <c:pt idx="0">
                  <c:v>44406</c:v>
                </c:pt>
                <c:pt idx="1">
                  <c:v>44419</c:v>
                </c:pt>
                <c:pt idx="2">
                  <c:v>44504</c:v>
                </c:pt>
                <c:pt idx="3">
                  <c:v>44532</c:v>
                </c:pt>
                <c:pt idx="4">
                  <c:v>44621</c:v>
                </c:pt>
                <c:pt idx="5">
                  <c:v>44671</c:v>
                </c:pt>
                <c:pt idx="6">
                  <c:v>44728</c:v>
                </c:pt>
                <c:pt idx="7">
                  <c:v>44755</c:v>
                </c:pt>
                <c:pt idx="8">
                  <c:v>44789</c:v>
                </c:pt>
                <c:pt idx="9">
                  <c:v>44861</c:v>
                </c:pt>
                <c:pt idx="10">
                  <c:v>44870</c:v>
                </c:pt>
                <c:pt idx="11">
                  <c:v>44901</c:v>
                </c:pt>
                <c:pt idx="12">
                  <c:v>44945</c:v>
                </c:pt>
                <c:pt idx="13">
                  <c:v>44980</c:v>
                </c:pt>
                <c:pt idx="14">
                  <c:v>45006</c:v>
                </c:pt>
                <c:pt idx="15">
                  <c:v>45037</c:v>
                </c:pt>
                <c:pt idx="16">
                  <c:v>45055</c:v>
                </c:pt>
              </c:numCache>
            </c:numRef>
          </c:xVal>
          <c:yVal>
            <c:numRef>
              <c:f>Monitoring_sites_only!$AC$2:$AC$18</c:f>
              <c:numCache>
                <c:formatCode>#0.00</c:formatCode>
                <c:ptCount val="17"/>
                <c:pt idx="0">
                  <c:v>1.1997965976120544</c:v>
                </c:pt>
                <c:pt idx="1">
                  <c:v>1.6212221950337307</c:v>
                </c:pt>
                <c:pt idx="2">
                  <c:v>0.83238097715776305</c:v>
                </c:pt>
                <c:pt idx="3">
                  <c:v>1.6963874571602444</c:v>
                </c:pt>
                <c:pt idx="4">
                  <c:v>1.4807660259760305</c:v>
                </c:pt>
                <c:pt idx="5">
                  <c:v>1.5012034097363685</c:v>
                </c:pt>
                <c:pt idx="6">
                  <c:v>2.2043703359955193</c:v>
                </c:pt>
                <c:pt idx="7">
                  <c:v>1.749279307289529</c:v>
                </c:pt>
                <c:pt idx="8">
                  <c:v>1.3563996800033409</c:v>
                </c:pt>
                <c:pt idx="9">
                  <c:v>1.2743037099673054</c:v>
                </c:pt>
                <c:pt idx="10">
                  <c:v>2.0931398207096192</c:v>
                </c:pt>
                <c:pt idx="11">
                  <c:v>2.339230356941945</c:v>
                </c:pt>
                <c:pt idx="12">
                  <c:v>1.3074073345406063</c:v>
                </c:pt>
                <c:pt idx="13">
                  <c:v>1.4695698991340367</c:v>
                </c:pt>
                <c:pt idx="14">
                  <c:v>1.8576293954530341</c:v>
                </c:pt>
                <c:pt idx="15">
                  <c:v>1.5058029125862196</c:v>
                </c:pt>
                <c:pt idx="16">
                  <c:v>2.4531592042297867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90-49CC-BE16-588EE55FF688}"/>
            </c:ext>
          </c:extLst>
        </c:ser>
        <c:ser>
          <c:idx val="2"/>
          <c:order val="1"/>
          <c:tx>
            <c:strRef>
              <c:f>Monitoring_sites_only!$C$35</c:f>
              <c:strCache>
                <c:ptCount val="1"/>
                <c:pt idx="0">
                  <c:v>East Dennis</c:v>
                </c:pt>
              </c:strCache>
            </c:strRef>
          </c:tx>
          <c:spPr>
            <a:ln w="2540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Monitoring_sites_only!$A$35:$A$54</c:f>
              <c:numCache>
                <c:formatCode>m"/"d"/"yy</c:formatCode>
                <c:ptCount val="20"/>
                <c:pt idx="0">
                  <c:v>44446</c:v>
                </c:pt>
                <c:pt idx="1">
                  <c:v>44479</c:v>
                </c:pt>
                <c:pt idx="2">
                  <c:v>44502</c:v>
                </c:pt>
                <c:pt idx="3">
                  <c:v>44623</c:v>
                </c:pt>
                <c:pt idx="4">
                  <c:v>44669</c:v>
                </c:pt>
                <c:pt idx="5">
                  <c:v>44698</c:v>
                </c:pt>
                <c:pt idx="6">
                  <c:v>44703</c:v>
                </c:pt>
                <c:pt idx="7">
                  <c:v>44729</c:v>
                </c:pt>
                <c:pt idx="8">
                  <c:v>44760</c:v>
                </c:pt>
                <c:pt idx="9">
                  <c:v>44777</c:v>
                </c:pt>
                <c:pt idx="10">
                  <c:v>44787</c:v>
                </c:pt>
                <c:pt idx="11">
                  <c:v>44801</c:v>
                </c:pt>
                <c:pt idx="12">
                  <c:v>44860</c:v>
                </c:pt>
                <c:pt idx="13">
                  <c:v>44872</c:v>
                </c:pt>
                <c:pt idx="14">
                  <c:v>44898</c:v>
                </c:pt>
                <c:pt idx="15">
                  <c:v>44948</c:v>
                </c:pt>
                <c:pt idx="16">
                  <c:v>44973</c:v>
                </c:pt>
                <c:pt idx="17">
                  <c:v>45007</c:v>
                </c:pt>
                <c:pt idx="18">
                  <c:v>45036</c:v>
                </c:pt>
                <c:pt idx="19">
                  <c:v>45058</c:v>
                </c:pt>
              </c:numCache>
            </c:numRef>
          </c:xVal>
          <c:yVal>
            <c:numRef>
              <c:f>Monitoring_sites_only!$AC$35:$AC$54</c:f>
              <c:numCache>
                <c:formatCode>#0.00</c:formatCode>
                <c:ptCount val="20"/>
                <c:pt idx="0">
                  <c:v>1.8789679187029007</c:v>
                </c:pt>
                <c:pt idx="1">
                  <c:v>1.7145202389242427</c:v>
                </c:pt>
                <c:pt idx="2">
                  <c:v>1.5264546993742316</c:v>
                </c:pt>
                <c:pt idx="3">
                  <c:v>1.3475759359940873</c:v>
                </c:pt>
                <c:pt idx="4">
                  <c:v>3.1642972749795328</c:v>
                </c:pt>
                <c:pt idx="5">
                  <c:v>1.5242684684227421</c:v>
                </c:pt>
                <c:pt idx="6">
                  <c:v>2.81</c:v>
                </c:pt>
                <c:pt idx="7">
                  <c:v>1.6820412739824868</c:v>
                </c:pt>
                <c:pt idx="8">
                  <c:v>2.6435498206733827</c:v>
                </c:pt>
                <c:pt idx="9">
                  <c:v>2.17</c:v>
                </c:pt>
                <c:pt idx="10">
                  <c:v>2.4846074829683125</c:v>
                </c:pt>
                <c:pt idx="11">
                  <c:v>2.78</c:v>
                </c:pt>
                <c:pt idx="12">
                  <c:v>2.2617275467713451</c:v>
                </c:pt>
                <c:pt idx="13">
                  <c:v>2.399518315009336</c:v>
                </c:pt>
                <c:pt idx="14">
                  <c:v>2.0624895848880933</c:v>
                </c:pt>
                <c:pt idx="15">
                  <c:v>1.581244920436595</c:v>
                </c:pt>
                <c:pt idx="16">
                  <c:v>2.1192909583307489</c:v>
                </c:pt>
                <c:pt idx="17">
                  <c:v>2.2110348186126929</c:v>
                </c:pt>
                <c:pt idx="18">
                  <c:v>1.8156801954696538</c:v>
                </c:pt>
                <c:pt idx="19">
                  <c:v>3.624788575817639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90-49CC-BE16-588EE55FF688}"/>
            </c:ext>
          </c:extLst>
        </c:ser>
        <c:ser>
          <c:idx val="4"/>
          <c:order val="2"/>
          <c:tx>
            <c:strRef>
              <c:f>Monitoring_sites_only!$C$80</c:f>
              <c:strCache>
                <c:ptCount val="1"/>
                <c:pt idx="0">
                  <c:v>Provincetown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Monitoring_sites_only!$A$80:$A$97</c:f>
              <c:numCache>
                <c:formatCode>m"/"d"/"yy</c:formatCode>
                <c:ptCount val="18"/>
                <c:pt idx="0">
                  <c:v>44672</c:v>
                </c:pt>
                <c:pt idx="1">
                  <c:v>44699</c:v>
                </c:pt>
                <c:pt idx="2">
                  <c:v>44702</c:v>
                </c:pt>
                <c:pt idx="3">
                  <c:v>44727</c:v>
                </c:pt>
                <c:pt idx="4">
                  <c:v>44743</c:v>
                </c:pt>
                <c:pt idx="5">
                  <c:v>44756</c:v>
                </c:pt>
                <c:pt idx="6">
                  <c:v>44776</c:v>
                </c:pt>
                <c:pt idx="7">
                  <c:v>44787</c:v>
                </c:pt>
                <c:pt idx="8">
                  <c:v>44802</c:v>
                </c:pt>
                <c:pt idx="9">
                  <c:v>44859</c:v>
                </c:pt>
                <c:pt idx="10">
                  <c:v>44869</c:v>
                </c:pt>
                <c:pt idx="11">
                  <c:v>44894</c:v>
                </c:pt>
                <c:pt idx="12">
                  <c:v>44899</c:v>
                </c:pt>
                <c:pt idx="13">
                  <c:v>44947</c:v>
                </c:pt>
                <c:pt idx="14">
                  <c:v>44978</c:v>
                </c:pt>
                <c:pt idx="15">
                  <c:v>45005</c:v>
                </c:pt>
                <c:pt idx="16">
                  <c:v>45033</c:v>
                </c:pt>
                <c:pt idx="17">
                  <c:v>45056</c:v>
                </c:pt>
              </c:numCache>
            </c:numRef>
          </c:xVal>
          <c:yVal>
            <c:numRef>
              <c:f>Monitoring_sites_only!$AC$80:$AC$97</c:f>
              <c:numCache>
                <c:formatCode>#0.00</c:formatCode>
                <c:ptCount val="18"/>
                <c:pt idx="0">
                  <c:v>3.5082790053704289</c:v>
                </c:pt>
                <c:pt idx="1">
                  <c:v>1.679078007587584</c:v>
                </c:pt>
                <c:pt idx="2">
                  <c:v>2.35</c:v>
                </c:pt>
                <c:pt idx="3">
                  <c:v>2.5514810080385941</c:v>
                </c:pt>
                <c:pt idx="4">
                  <c:v>2.7606115780973797</c:v>
                </c:pt>
                <c:pt idx="5">
                  <c:v>2.5166879215365796</c:v>
                </c:pt>
                <c:pt idx="6">
                  <c:v>2.71</c:v>
                </c:pt>
                <c:pt idx="7">
                  <c:v>1.6563993791080178</c:v>
                </c:pt>
                <c:pt idx="8">
                  <c:v>1.59</c:v>
                </c:pt>
                <c:pt idx="9">
                  <c:v>2.6459665142770459</c:v>
                </c:pt>
                <c:pt idx="10">
                  <c:v>2.9065174664240359</c:v>
                </c:pt>
                <c:pt idx="11">
                  <c:v>1.89</c:v>
                </c:pt>
                <c:pt idx="12">
                  <c:v>2.3978867925734559</c:v>
                </c:pt>
                <c:pt idx="13">
                  <c:v>2.54</c:v>
                </c:pt>
                <c:pt idx="14">
                  <c:v>1.9477278322158125</c:v>
                </c:pt>
                <c:pt idx="15">
                  <c:v>2.1649955664717297</c:v>
                </c:pt>
                <c:pt idx="16">
                  <c:v>2.1753425545664271</c:v>
                </c:pt>
                <c:pt idx="17">
                  <c:v>3.1150351483632321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90-49CC-BE16-588EE55FF688}"/>
            </c:ext>
          </c:extLst>
        </c:ser>
        <c:ser>
          <c:idx val="1"/>
          <c:order val="3"/>
          <c:tx>
            <c:strRef>
              <c:f>Monitoring_sites_only!$C$19</c:f>
              <c:strCache>
                <c:ptCount val="1"/>
                <c:pt idx="0">
                  <c:v>Cockle Cove</c:v>
                </c:pt>
              </c:strCache>
              <c:extLst xmlns:c15="http://schemas.microsoft.com/office/drawing/2012/chart"/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Monitoring_sites_only!$A$19:$A$34</c:f>
              <c:numCache>
                <c:formatCode>m"/"d"/"yy</c:formatCode>
                <c:ptCount val="16"/>
                <c:pt idx="0">
                  <c:v>44418</c:v>
                </c:pt>
                <c:pt idx="1">
                  <c:v>44505</c:v>
                </c:pt>
                <c:pt idx="2">
                  <c:v>44533</c:v>
                </c:pt>
                <c:pt idx="3">
                  <c:v>44624</c:v>
                </c:pt>
                <c:pt idx="4">
                  <c:v>44671</c:v>
                </c:pt>
                <c:pt idx="5">
                  <c:v>44726</c:v>
                </c:pt>
                <c:pt idx="6">
                  <c:v>44757</c:v>
                </c:pt>
                <c:pt idx="7">
                  <c:v>44786</c:v>
                </c:pt>
                <c:pt idx="8">
                  <c:v>44862</c:v>
                </c:pt>
                <c:pt idx="9">
                  <c:v>44873</c:v>
                </c:pt>
                <c:pt idx="10">
                  <c:v>44902</c:v>
                </c:pt>
                <c:pt idx="11">
                  <c:v>44944</c:v>
                </c:pt>
                <c:pt idx="12">
                  <c:v>44979</c:v>
                </c:pt>
                <c:pt idx="13">
                  <c:v>45007</c:v>
                </c:pt>
                <c:pt idx="14">
                  <c:v>45036</c:v>
                </c:pt>
                <c:pt idx="15">
                  <c:v>45057</c:v>
                </c:pt>
              </c:numCache>
              <c:extLst xmlns:c15="http://schemas.microsoft.com/office/drawing/2012/chart"/>
            </c:numRef>
          </c:xVal>
          <c:yVal>
            <c:numRef>
              <c:f>Monitoring_sites_only!$AC$19:$AC$34</c:f>
              <c:numCache>
                <c:formatCode>#0.00</c:formatCode>
                <c:ptCount val="16"/>
                <c:pt idx="0">
                  <c:v>1.3355656377433747</c:v>
                </c:pt>
                <c:pt idx="1">
                  <c:v>2.1754501596712599</c:v>
                </c:pt>
                <c:pt idx="2">
                  <c:v>1.1927106516801211</c:v>
                </c:pt>
                <c:pt idx="3">
                  <c:v>1.1506916019260893</c:v>
                </c:pt>
                <c:pt idx="4">
                  <c:v>1.4064623236106439</c:v>
                </c:pt>
                <c:pt idx="5">
                  <c:v>2.0271379309821023</c:v>
                </c:pt>
                <c:pt idx="6">
                  <c:v>3.2047733073773199</c:v>
                </c:pt>
                <c:pt idx="7">
                  <c:v>2.4626462930708386</c:v>
                </c:pt>
                <c:pt idx="8">
                  <c:v>1.4649069813092941</c:v>
                </c:pt>
                <c:pt idx="9">
                  <c:v>0.87128662527933676</c:v>
                </c:pt>
                <c:pt idx="10">
                  <c:v>1.9851832925871611</c:v>
                </c:pt>
                <c:pt idx="11">
                  <c:v>2.0426444356784685</c:v>
                </c:pt>
                <c:pt idx="12">
                  <c:v>1.4055830769827664</c:v>
                </c:pt>
                <c:pt idx="13">
                  <c:v>1.523260790634285</c:v>
                </c:pt>
                <c:pt idx="14">
                  <c:v>1.0219390026911463</c:v>
                </c:pt>
                <c:pt idx="15">
                  <c:v>2.978155777065242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8790-49CC-BE16-588EE55FF688}"/>
            </c:ext>
          </c:extLst>
        </c:ser>
        <c:ser>
          <c:idx val="3"/>
          <c:order val="4"/>
          <c:tx>
            <c:strRef>
              <c:f>Monitoring_sites_only!$C$55</c:f>
              <c:strCache>
                <c:ptCount val="1"/>
                <c:pt idx="0">
                  <c:v>Eel Pond</c:v>
                </c:pt>
              </c:strCache>
              <c:extLst xmlns:c15="http://schemas.microsoft.com/office/drawing/2012/chart"/>
            </c:strRef>
          </c:tx>
          <c:spPr>
            <a:ln w="2540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Monitoring_sites_only!$A$55:$A$79</c:f>
              <c:numCache>
                <c:formatCode>m"/"d"/"yy</c:formatCode>
                <c:ptCount val="25"/>
                <c:pt idx="0">
                  <c:v>44403</c:v>
                </c:pt>
                <c:pt idx="1">
                  <c:v>44421</c:v>
                </c:pt>
                <c:pt idx="2">
                  <c:v>44450</c:v>
                </c:pt>
                <c:pt idx="3">
                  <c:v>44475</c:v>
                </c:pt>
                <c:pt idx="4">
                  <c:v>44508</c:v>
                </c:pt>
                <c:pt idx="5">
                  <c:v>44531</c:v>
                </c:pt>
                <c:pt idx="6">
                  <c:v>44622</c:v>
                </c:pt>
                <c:pt idx="7">
                  <c:v>44669</c:v>
                </c:pt>
                <c:pt idx="8">
                  <c:v>44700</c:v>
                </c:pt>
                <c:pt idx="9">
                  <c:v>44729</c:v>
                </c:pt>
                <c:pt idx="10">
                  <c:v>44742</c:v>
                </c:pt>
                <c:pt idx="11">
                  <c:v>44757</c:v>
                </c:pt>
                <c:pt idx="12">
                  <c:v>44774</c:v>
                </c:pt>
                <c:pt idx="13">
                  <c:v>44788</c:v>
                </c:pt>
                <c:pt idx="14">
                  <c:v>44803</c:v>
                </c:pt>
                <c:pt idx="15">
                  <c:v>44846</c:v>
                </c:pt>
                <c:pt idx="16">
                  <c:v>44858</c:v>
                </c:pt>
                <c:pt idx="17">
                  <c:v>44871</c:v>
                </c:pt>
                <c:pt idx="18">
                  <c:v>44893</c:v>
                </c:pt>
                <c:pt idx="19">
                  <c:v>44900</c:v>
                </c:pt>
                <c:pt idx="20">
                  <c:v>44946</c:v>
                </c:pt>
                <c:pt idx="21">
                  <c:v>44981</c:v>
                </c:pt>
                <c:pt idx="22">
                  <c:v>45008</c:v>
                </c:pt>
                <c:pt idx="23">
                  <c:v>45035</c:v>
                </c:pt>
                <c:pt idx="24">
                  <c:v>45054</c:v>
                </c:pt>
              </c:numCache>
              <c:extLst xmlns:c15="http://schemas.microsoft.com/office/drawing/2012/chart"/>
            </c:numRef>
          </c:xVal>
          <c:yVal>
            <c:numRef>
              <c:f>Monitoring_sites_only!$AC$55:$AC$79</c:f>
              <c:numCache>
                <c:formatCode>#0.00</c:formatCode>
                <c:ptCount val="25"/>
                <c:pt idx="0">
                  <c:v>1.4661924104310595</c:v>
                </c:pt>
                <c:pt idx="1">
                  <c:v>1.5357204468667929</c:v>
                </c:pt>
                <c:pt idx="2">
                  <c:v>0.9428744169658323</c:v>
                </c:pt>
                <c:pt idx="3">
                  <c:v>1.553880409486458</c:v>
                </c:pt>
                <c:pt idx="4">
                  <c:v>0.86381005778579201</c:v>
                </c:pt>
                <c:pt idx="5">
                  <c:v>1.7604170355631346</c:v>
                </c:pt>
                <c:pt idx="6">
                  <c:v>1.3091434893288063</c:v>
                </c:pt>
                <c:pt idx="7">
                  <c:v>1.5200466337147733</c:v>
                </c:pt>
                <c:pt idx="8">
                  <c:v>1.2663921701738377</c:v>
                </c:pt>
                <c:pt idx="9">
                  <c:v>1.6298195556670678</c:v>
                </c:pt>
                <c:pt idx="10">
                  <c:v>2.0838121896952639</c:v>
                </c:pt>
                <c:pt idx="11">
                  <c:v>2.3413100479456257</c:v>
                </c:pt>
                <c:pt idx="12">
                  <c:v>2.09</c:v>
                </c:pt>
                <c:pt idx="13">
                  <c:v>2.2100921932806892</c:v>
                </c:pt>
                <c:pt idx="14">
                  <c:v>2.04</c:v>
                </c:pt>
                <c:pt idx="15">
                  <c:v>1.48</c:v>
                </c:pt>
                <c:pt idx="16">
                  <c:v>1.7973058981598822</c:v>
                </c:pt>
                <c:pt idx="17">
                  <c:v>1.913001168839318</c:v>
                </c:pt>
                <c:pt idx="18">
                  <c:v>1.57</c:v>
                </c:pt>
                <c:pt idx="19">
                  <c:v>1.5912427245795444</c:v>
                </c:pt>
                <c:pt idx="20">
                  <c:v>1.3424491233364253</c:v>
                </c:pt>
                <c:pt idx="21">
                  <c:v>1.4551479386772128</c:v>
                </c:pt>
                <c:pt idx="22">
                  <c:v>1.6511237279123701</c:v>
                </c:pt>
                <c:pt idx="23">
                  <c:v>1.824872298998919</c:v>
                </c:pt>
                <c:pt idx="24">
                  <c:v>1.9581665514287778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8790-49CC-BE16-588EE55FF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844112"/>
        <c:axId val="1464844944"/>
        <c:extLst/>
      </c:scatterChart>
      <c:valAx>
        <c:axId val="1464844112"/>
        <c:scaling>
          <c:orientation val="minMax"/>
          <c:max val="45071"/>
          <c:min val="4462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>
                    <a:solidFill>
                      <a:schemeClr val="tx2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43665442151230205"/>
              <c:y val="0.890959530690328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m&quot;/&quot;d&quot;/&quot;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844944"/>
        <c:crosses val="autoZero"/>
        <c:crossBetween val="midCat"/>
        <c:majorUnit val="30"/>
      </c:valAx>
      <c:valAx>
        <c:axId val="14648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>
                    <a:solidFill>
                      <a:schemeClr val="tx2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Omega Aragonite</a:t>
                </a:r>
              </a:p>
            </c:rich>
          </c:tx>
          <c:layout>
            <c:manualLayout>
              <c:xMode val="edge"/>
              <c:yMode val="edge"/>
              <c:x val="6.7061389286898754E-2"/>
              <c:y val="0.305692682045750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84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900533410194661"/>
          <c:y val="0.6308620779570987"/>
          <c:w val="0.17570087353202915"/>
          <c:h val="0.164344084530690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8218838233151"/>
          <c:y val="7.4894648272142622E-2"/>
          <c:w val="0.84326290584437136"/>
          <c:h val="0.75508648826725822"/>
        </c:manualLayout>
      </c:layout>
      <c:scatterChart>
        <c:scatterStyle val="lineMarker"/>
        <c:varyColors val="0"/>
        <c:ser>
          <c:idx val="0"/>
          <c:order val="0"/>
          <c:tx>
            <c:strRef>
              <c:f>Monitoring_sites_only!$D$2</c:f>
              <c:strCache>
                <c:ptCount val="1"/>
                <c:pt idx="0">
                  <c:v>Bottom water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Monitoring_sites_only!$A$10:$A$18</c:f>
              <c:numCache>
                <c:formatCode>m"/"d"/"yy</c:formatCode>
                <c:ptCount val="9"/>
                <c:pt idx="0">
                  <c:v>44789</c:v>
                </c:pt>
                <c:pt idx="1">
                  <c:v>44861</c:v>
                </c:pt>
                <c:pt idx="2">
                  <c:v>44870</c:v>
                </c:pt>
                <c:pt idx="3">
                  <c:v>44901</c:v>
                </c:pt>
                <c:pt idx="4">
                  <c:v>44945</c:v>
                </c:pt>
                <c:pt idx="5">
                  <c:v>44980</c:v>
                </c:pt>
                <c:pt idx="6">
                  <c:v>45006</c:v>
                </c:pt>
                <c:pt idx="7">
                  <c:v>45037</c:v>
                </c:pt>
                <c:pt idx="8">
                  <c:v>45055</c:v>
                </c:pt>
              </c:numCache>
            </c:numRef>
          </c:xVal>
          <c:yVal>
            <c:numRef>
              <c:f>Monitoring_sites_only!$AA$10:$AA$18</c:f>
              <c:numCache>
                <c:formatCode>#0.000</c:formatCode>
                <c:ptCount val="9"/>
                <c:pt idx="0">
                  <c:v>7.6631676889375164</c:v>
                </c:pt>
                <c:pt idx="1">
                  <c:v>7.7359882782871789</c:v>
                </c:pt>
                <c:pt idx="2">
                  <c:v>7.9767379952022024</c:v>
                </c:pt>
                <c:pt idx="3">
                  <c:v>8.1728932989377387</c:v>
                </c:pt>
                <c:pt idx="4">
                  <c:v>8.0217647199414159</c:v>
                </c:pt>
                <c:pt idx="5">
                  <c:v>8.0580244817479336</c:v>
                </c:pt>
                <c:pt idx="6">
                  <c:v>8.1758254608762595</c:v>
                </c:pt>
                <c:pt idx="7">
                  <c:v>7.9211952557584251</c:v>
                </c:pt>
                <c:pt idx="8">
                  <c:v>8.0888316244402141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BA-496D-BDA7-0E6E4A6E3382}"/>
            </c:ext>
          </c:extLst>
        </c:ser>
        <c:ser>
          <c:idx val="1"/>
          <c:order val="1"/>
          <c:tx>
            <c:strRef>
              <c:f>Monitoring_sites_only!$D$98</c:f>
              <c:strCache>
                <c:ptCount val="1"/>
                <c:pt idx="0">
                  <c:v>2cm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Monitoring_sites_only!$A$104:$A$112</c:f>
              <c:numCache>
                <c:formatCode>m"/"d"/"yy</c:formatCode>
                <c:ptCount val="9"/>
                <c:pt idx="0">
                  <c:v>44789</c:v>
                </c:pt>
                <c:pt idx="1">
                  <c:v>44861</c:v>
                </c:pt>
                <c:pt idx="2">
                  <c:v>44870</c:v>
                </c:pt>
                <c:pt idx="3">
                  <c:v>44901</c:v>
                </c:pt>
                <c:pt idx="4">
                  <c:v>44945</c:v>
                </c:pt>
                <c:pt idx="5">
                  <c:v>44980</c:v>
                </c:pt>
                <c:pt idx="6">
                  <c:v>45006</c:v>
                </c:pt>
                <c:pt idx="7">
                  <c:v>45037</c:v>
                </c:pt>
                <c:pt idx="8">
                  <c:v>45055</c:v>
                </c:pt>
              </c:numCache>
            </c:numRef>
          </c:xVal>
          <c:yVal>
            <c:numRef>
              <c:f>Monitoring_sites_only!$S$104:$S$112</c:f>
              <c:numCache>
                <c:formatCode>#0.000</c:formatCode>
                <c:ptCount val="9"/>
                <c:pt idx="0">
                  <c:v>7.3826975248237119</c:v>
                </c:pt>
                <c:pt idx="1">
                  <c:v>7.3855137637496489</c:v>
                </c:pt>
                <c:pt idx="2">
                  <c:v>7.9241065682304335</c:v>
                </c:pt>
                <c:pt idx="3">
                  <c:v>7.9746178911361225</c:v>
                </c:pt>
                <c:pt idx="4">
                  <c:v>7.7282226436084942</c:v>
                </c:pt>
                <c:pt idx="5">
                  <c:v>8.0289394306556332</c:v>
                </c:pt>
                <c:pt idx="6">
                  <c:v>8.2774481547204477</c:v>
                </c:pt>
                <c:pt idx="7">
                  <c:v>7.6057591437556864</c:v>
                </c:pt>
                <c:pt idx="8">
                  <c:v>7.6289081437596478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BA-496D-BDA7-0E6E4A6E3382}"/>
            </c:ext>
          </c:extLst>
        </c:ser>
        <c:ser>
          <c:idx val="2"/>
          <c:order val="2"/>
          <c:tx>
            <c:strRef>
              <c:f>Monitoring_sites_only!$D$168</c:f>
              <c:strCache>
                <c:ptCount val="1"/>
                <c:pt idx="0">
                  <c:v>5cm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Monitoring_sites_only!$A$174:$A$182</c:f>
              <c:numCache>
                <c:formatCode>m"/"d"/"yy</c:formatCode>
                <c:ptCount val="9"/>
                <c:pt idx="0">
                  <c:v>44789</c:v>
                </c:pt>
                <c:pt idx="1">
                  <c:v>44861</c:v>
                </c:pt>
                <c:pt idx="2">
                  <c:v>44870</c:v>
                </c:pt>
                <c:pt idx="3">
                  <c:v>44901</c:v>
                </c:pt>
                <c:pt idx="4">
                  <c:v>44945</c:v>
                </c:pt>
                <c:pt idx="5">
                  <c:v>44980</c:v>
                </c:pt>
                <c:pt idx="6">
                  <c:v>45006</c:v>
                </c:pt>
                <c:pt idx="7">
                  <c:v>45037</c:v>
                </c:pt>
                <c:pt idx="8">
                  <c:v>45055</c:v>
                </c:pt>
              </c:numCache>
            </c:numRef>
          </c:xVal>
          <c:yVal>
            <c:numRef>
              <c:f>Monitoring_sites_only!$S$174:$S$182</c:f>
              <c:numCache>
                <c:formatCode>#0.000</c:formatCode>
                <c:ptCount val="9"/>
                <c:pt idx="0">
                  <c:v>7.0170867656142342</c:v>
                </c:pt>
                <c:pt idx="1">
                  <c:v>7.1346290718421699</c:v>
                </c:pt>
                <c:pt idx="2">
                  <c:v>7.4311672028310802</c:v>
                </c:pt>
                <c:pt idx="3">
                  <c:v>7.4947085293016409</c:v>
                </c:pt>
                <c:pt idx="4">
                  <c:v>7.7852068334258542</c:v>
                </c:pt>
                <c:pt idx="5">
                  <c:v>7.6165194709542074</c:v>
                </c:pt>
                <c:pt idx="6">
                  <c:v>7.4622143831248415</c:v>
                </c:pt>
                <c:pt idx="7">
                  <c:v>7.4332698543925941</c:v>
                </c:pt>
                <c:pt idx="8">
                  <c:v>7.2608068500162011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BA-496D-BDA7-0E6E4A6E3382}"/>
            </c:ext>
          </c:extLst>
        </c:ser>
        <c:ser>
          <c:idx val="3"/>
          <c:order val="3"/>
          <c:tx>
            <c:strRef>
              <c:f>Monitoring_sites_only!$D$237</c:f>
              <c:strCache>
                <c:ptCount val="1"/>
                <c:pt idx="0">
                  <c:v>10cm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Monitoring_sites_only!$A$243:$A$251</c:f>
              <c:numCache>
                <c:formatCode>m"/"d"/"yy</c:formatCode>
                <c:ptCount val="9"/>
                <c:pt idx="0">
                  <c:v>44789</c:v>
                </c:pt>
                <c:pt idx="1">
                  <c:v>44861</c:v>
                </c:pt>
                <c:pt idx="2">
                  <c:v>44870</c:v>
                </c:pt>
                <c:pt idx="3">
                  <c:v>44901</c:v>
                </c:pt>
                <c:pt idx="4">
                  <c:v>44945</c:v>
                </c:pt>
                <c:pt idx="5">
                  <c:v>44980</c:v>
                </c:pt>
                <c:pt idx="6">
                  <c:v>45006</c:v>
                </c:pt>
                <c:pt idx="7">
                  <c:v>45037</c:v>
                </c:pt>
                <c:pt idx="8">
                  <c:v>45055</c:v>
                </c:pt>
              </c:numCache>
            </c:numRef>
          </c:xVal>
          <c:yVal>
            <c:numRef>
              <c:f>Monitoring_sites_only!$S$243:$S$251</c:f>
              <c:numCache>
                <c:formatCode>#0.000</c:formatCode>
                <c:ptCount val="9"/>
                <c:pt idx="0">
                  <c:v>6.9993548579960816</c:v>
                </c:pt>
                <c:pt idx="1">
                  <c:v>7.0747841717402329</c:v>
                </c:pt>
                <c:pt idx="2">
                  <c:v>6.966846821112239</c:v>
                </c:pt>
                <c:pt idx="3">
                  <c:v>7.2282600250794529</c:v>
                </c:pt>
                <c:pt idx="4">
                  <c:v>7.7876144040468045</c:v>
                </c:pt>
                <c:pt idx="5">
                  <c:v>7.6907710239365787</c:v>
                </c:pt>
                <c:pt idx="6">
                  <c:v>7.3475293350715924</c:v>
                </c:pt>
                <c:pt idx="7">
                  <c:v>7.4793736100430239</c:v>
                </c:pt>
                <c:pt idx="8">
                  <c:v>7.2704759770437288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BA-496D-BDA7-0E6E4A6E3382}"/>
            </c:ext>
          </c:extLst>
        </c:ser>
        <c:ser>
          <c:idx val="4"/>
          <c:order val="4"/>
          <c:tx>
            <c:strRef>
              <c:f>Monitoring_sites_only!$D$306</c:f>
              <c:strCache>
                <c:ptCount val="1"/>
                <c:pt idx="0">
                  <c:v>15cm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Monitoring_sites_only!$A$311:$A$319</c:f>
              <c:numCache>
                <c:formatCode>m"/"d"/"yy</c:formatCode>
                <c:ptCount val="9"/>
                <c:pt idx="0">
                  <c:v>44789</c:v>
                </c:pt>
                <c:pt idx="1">
                  <c:v>44861</c:v>
                </c:pt>
                <c:pt idx="2">
                  <c:v>44870</c:v>
                </c:pt>
                <c:pt idx="3">
                  <c:v>44901</c:v>
                </c:pt>
                <c:pt idx="4">
                  <c:v>44945</c:v>
                </c:pt>
                <c:pt idx="5">
                  <c:v>44980</c:v>
                </c:pt>
                <c:pt idx="6">
                  <c:v>45006</c:v>
                </c:pt>
                <c:pt idx="7">
                  <c:v>45037</c:v>
                </c:pt>
                <c:pt idx="8">
                  <c:v>45055</c:v>
                </c:pt>
              </c:numCache>
            </c:numRef>
          </c:xVal>
          <c:yVal>
            <c:numRef>
              <c:f>Monitoring_sites_only!$S$311:$S$319</c:f>
              <c:numCache>
                <c:formatCode>#0.000</c:formatCode>
                <c:ptCount val="9"/>
                <c:pt idx="0">
                  <c:v>6.9969278580041614</c:v>
                </c:pt>
                <c:pt idx="1">
                  <c:v>7.0017521196429344</c:v>
                </c:pt>
                <c:pt idx="2">
                  <c:v>6.9713723458925054</c:v>
                </c:pt>
                <c:pt idx="3">
                  <c:v>7.16550413331308</c:v>
                </c:pt>
                <c:pt idx="4">
                  <c:v>7.9238859701328055</c:v>
                </c:pt>
                <c:pt idx="5">
                  <c:v>7.6172358654385404</c:v>
                </c:pt>
                <c:pt idx="6">
                  <c:v>7.4604646216054711</c:v>
                </c:pt>
                <c:pt idx="7">
                  <c:v>7.6953979410911675</c:v>
                </c:pt>
                <c:pt idx="8">
                  <c:v>7.2609367605423767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BA-496D-BDA7-0E6E4A6E3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762959"/>
        <c:axId val="1432762543"/>
      </c:scatterChart>
      <c:valAx>
        <c:axId val="1432762959"/>
        <c:scaling>
          <c:orientation val="minMax"/>
          <c:max val="45060"/>
          <c:min val="447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/&quot;d&quot;/&quot;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762543"/>
        <c:crosses val="autoZero"/>
        <c:crossBetween val="midCat"/>
        <c:majorUnit val="25"/>
      </c:valAx>
      <c:valAx>
        <c:axId val="143276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762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161946474625263"/>
          <c:y val="7.962697501991664E-2"/>
          <c:w val="0.11872104181562687"/>
          <c:h val="0.17037692577743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8218838233151"/>
          <c:y val="7.4894648272142622E-2"/>
          <c:w val="0.84326290584437136"/>
          <c:h val="0.75508648826725822"/>
        </c:manualLayout>
      </c:layout>
      <c:scatterChart>
        <c:scatterStyle val="lineMarker"/>
        <c:varyColors val="0"/>
        <c:ser>
          <c:idx val="0"/>
          <c:order val="0"/>
          <c:tx>
            <c:strRef>
              <c:f>Monitoring_sites_only!$D$19</c:f>
              <c:strCache>
                <c:ptCount val="1"/>
                <c:pt idx="0">
                  <c:v>Bottom water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Monitoring_sites_only!$A$26:$A$34</c:f>
              <c:numCache>
                <c:formatCode>m"/"d"/"yy</c:formatCode>
                <c:ptCount val="9"/>
                <c:pt idx="0">
                  <c:v>44786</c:v>
                </c:pt>
                <c:pt idx="1">
                  <c:v>44862</c:v>
                </c:pt>
                <c:pt idx="2">
                  <c:v>44873</c:v>
                </c:pt>
                <c:pt idx="3">
                  <c:v>44902</c:v>
                </c:pt>
                <c:pt idx="4">
                  <c:v>44944</c:v>
                </c:pt>
                <c:pt idx="5">
                  <c:v>44979</c:v>
                </c:pt>
                <c:pt idx="6">
                  <c:v>45007</c:v>
                </c:pt>
                <c:pt idx="7">
                  <c:v>45036</c:v>
                </c:pt>
                <c:pt idx="8">
                  <c:v>45057</c:v>
                </c:pt>
              </c:numCache>
            </c:numRef>
          </c:xVal>
          <c:yVal>
            <c:numRef>
              <c:f>Monitoring_sites_only!$AA$26:$AA$34</c:f>
              <c:numCache>
                <c:formatCode>#0.000</c:formatCode>
                <c:ptCount val="9"/>
                <c:pt idx="0">
                  <c:v>7.9387044493944261</c:v>
                </c:pt>
                <c:pt idx="1">
                  <c:v>7.8859050235013148</c:v>
                </c:pt>
                <c:pt idx="2">
                  <c:v>7.6497969337939118</c:v>
                </c:pt>
                <c:pt idx="3">
                  <c:v>8.0731527562384766</c:v>
                </c:pt>
                <c:pt idx="4">
                  <c:v>8.1121873139405043</c:v>
                </c:pt>
                <c:pt idx="5">
                  <c:v>8.0376758436602369</c:v>
                </c:pt>
                <c:pt idx="6">
                  <c:v>8.0239588866680567</c:v>
                </c:pt>
                <c:pt idx="7">
                  <c:v>7.7444826497510331</c:v>
                </c:pt>
                <c:pt idx="8">
                  <c:v>8.1264668824574073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3F-4E38-A810-4131ACC4209A}"/>
            </c:ext>
          </c:extLst>
        </c:ser>
        <c:ser>
          <c:idx val="1"/>
          <c:order val="1"/>
          <c:tx>
            <c:strRef>
              <c:f>Monitoring_sites_only!$D$98</c:f>
              <c:strCache>
                <c:ptCount val="1"/>
                <c:pt idx="0">
                  <c:v>2cm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Monitoring_sites_only!$A$118:$A$126</c:f>
              <c:numCache>
                <c:formatCode>m"/"d"/"yy</c:formatCode>
                <c:ptCount val="9"/>
                <c:pt idx="0">
                  <c:v>44786</c:v>
                </c:pt>
                <c:pt idx="1">
                  <c:v>44862</c:v>
                </c:pt>
                <c:pt idx="2">
                  <c:v>44873</c:v>
                </c:pt>
                <c:pt idx="3">
                  <c:v>44902</c:v>
                </c:pt>
                <c:pt idx="4">
                  <c:v>44944</c:v>
                </c:pt>
                <c:pt idx="5">
                  <c:v>44979</c:v>
                </c:pt>
                <c:pt idx="6">
                  <c:v>45007</c:v>
                </c:pt>
                <c:pt idx="7">
                  <c:v>45036</c:v>
                </c:pt>
                <c:pt idx="8">
                  <c:v>45057</c:v>
                </c:pt>
              </c:numCache>
            </c:numRef>
          </c:xVal>
          <c:yVal>
            <c:numRef>
              <c:f>Monitoring_sites_only!$S$118:$S$126</c:f>
              <c:numCache>
                <c:formatCode>#0.000</c:formatCode>
                <c:ptCount val="9"/>
                <c:pt idx="0">
                  <c:v>7.4583300818181568</c:v>
                </c:pt>
                <c:pt idx="1">
                  <c:v>7.5337281888054486</c:v>
                </c:pt>
                <c:pt idx="2">
                  <c:v>7.4580356918002471</c:v>
                </c:pt>
                <c:pt idx="3">
                  <c:v>7.9335744388484128</c:v>
                </c:pt>
                <c:pt idx="4">
                  <c:v>8.0973019066087506</c:v>
                </c:pt>
                <c:pt idx="5">
                  <c:v>7.8244411219532752</c:v>
                </c:pt>
                <c:pt idx="6">
                  <c:v>7.8530406822843126</c:v>
                </c:pt>
                <c:pt idx="7">
                  <c:v>7.4715852849251849</c:v>
                </c:pt>
                <c:pt idx="8">
                  <c:v>7.9533865403538355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3F-4E38-A810-4131ACC4209A}"/>
            </c:ext>
          </c:extLst>
        </c:ser>
        <c:ser>
          <c:idx val="2"/>
          <c:order val="2"/>
          <c:tx>
            <c:strRef>
              <c:f>Monitoring_sites_only!$D$183</c:f>
              <c:strCache>
                <c:ptCount val="1"/>
                <c:pt idx="0">
                  <c:v>5cm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Monitoring_sites_only!$A$188:$A$196</c:f>
              <c:numCache>
                <c:formatCode>m"/"d"/"yy</c:formatCode>
                <c:ptCount val="9"/>
                <c:pt idx="0">
                  <c:v>44786</c:v>
                </c:pt>
                <c:pt idx="1">
                  <c:v>44862</c:v>
                </c:pt>
                <c:pt idx="2">
                  <c:v>44873</c:v>
                </c:pt>
                <c:pt idx="3">
                  <c:v>44902</c:v>
                </c:pt>
                <c:pt idx="4">
                  <c:v>44944</c:v>
                </c:pt>
                <c:pt idx="5">
                  <c:v>44979</c:v>
                </c:pt>
                <c:pt idx="6">
                  <c:v>45007</c:v>
                </c:pt>
                <c:pt idx="7">
                  <c:v>45036</c:v>
                </c:pt>
                <c:pt idx="8">
                  <c:v>45057</c:v>
                </c:pt>
              </c:numCache>
            </c:numRef>
          </c:xVal>
          <c:yVal>
            <c:numRef>
              <c:f>Monitoring_sites_only!$S$188:$S$196</c:f>
              <c:numCache>
                <c:formatCode>#0.000</c:formatCode>
                <c:ptCount val="9"/>
                <c:pt idx="0">
                  <c:v>7.4779343867074735</c:v>
                </c:pt>
                <c:pt idx="1">
                  <c:v>7.4906673292214974</c:v>
                </c:pt>
                <c:pt idx="2">
                  <c:v>7.4418970138718317</c:v>
                </c:pt>
                <c:pt idx="4">
                  <c:v>7.870769822343779</c:v>
                </c:pt>
                <c:pt idx="5">
                  <c:v>7.7245249152713713</c:v>
                </c:pt>
                <c:pt idx="6">
                  <c:v>7.7964296974252791</c:v>
                </c:pt>
                <c:pt idx="7">
                  <c:v>7.4023567122475331</c:v>
                </c:pt>
                <c:pt idx="8">
                  <c:v>7.4718129627484293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3F-4E38-A810-4131ACC4209A}"/>
            </c:ext>
          </c:extLst>
        </c:ser>
        <c:ser>
          <c:idx val="3"/>
          <c:order val="3"/>
          <c:tx>
            <c:strRef>
              <c:f>Monitoring_sites_only!$D$252</c:f>
              <c:strCache>
                <c:ptCount val="1"/>
                <c:pt idx="0">
                  <c:v>10cm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Monitoring_sites_only!$A$257:$A$265</c:f>
              <c:numCache>
                <c:formatCode>m"/"d"/"yy</c:formatCode>
                <c:ptCount val="9"/>
                <c:pt idx="0">
                  <c:v>44786</c:v>
                </c:pt>
                <c:pt idx="1">
                  <c:v>44862</c:v>
                </c:pt>
                <c:pt idx="2">
                  <c:v>44873</c:v>
                </c:pt>
                <c:pt idx="3">
                  <c:v>44902</c:v>
                </c:pt>
                <c:pt idx="4">
                  <c:v>44944</c:v>
                </c:pt>
                <c:pt idx="5">
                  <c:v>44979</c:v>
                </c:pt>
                <c:pt idx="6">
                  <c:v>45007</c:v>
                </c:pt>
                <c:pt idx="7">
                  <c:v>45036</c:v>
                </c:pt>
                <c:pt idx="8">
                  <c:v>45057</c:v>
                </c:pt>
              </c:numCache>
            </c:numRef>
          </c:xVal>
          <c:yVal>
            <c:numRef>
              <c:f>Monitoring_sites_only!$S$257:$S$265</c:f>
              <c:numCache>
                <c:formatCode>#0.000</c:formatCode>
                <c:ptCount val="9"/>
                <c:pt idx="0">
                  <c:v>7.5485040950504585</c:v>
                </c:pt>
                <c:pt idx="1">
                  <c:v>7.3752081978320225</c:v>
                </c:pt>
                <c:pt idx="2">
                  <c:v>7.3681155528753095</c:v>
                </c:pt>
                <c:pt idx="3">
                  <c:v>7.5461522512958092</c:v>
                </c:pt>
                <c:pt idx="4">
                  <c:v>7.8456896169498886</c:v>
                </c:pt>
                <c:pt idx="5">
                  <c:v>7.455712992434977</c:v>
                </c:pt>
                <c:pt idx="6">
                  <c:v>7.7517273945210796</c:v>
                </c:pt>
                <c:pt idx="7">
                  <c:v>7.3149437165044953</c:v>
                </c:pt>
                <c:pt idx="8">
                  <c:v>7.2934570109190391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3F-4E38-A810-4131ACC4209A}"/>
            </c:ext>
          </c:extLst>
        </c:ser>
        <c:ser>
          <c:idx val="4"/>
          <c:order val="4"/>
          <c:tx>
            <c:strRef>
              <c:f>Monitoring_sites_only!$D$320</c:f>
              <c:strCache>
                <c:ptCount val="1"/>
                <c:pt idx="0">
                  <c:v>15cm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Monitoring_sites_only!$A$325:$A$333</c:f>
              <c:numCache>
                <c:formatCode>m"/"d"/"yy</c:formatCode>
                <c:ptCount val="9"/>
                <c:pt idx="0">
                  <c:v>44786</c:v>
                </c:pt>
                <c:pt idx="1">
                  <c:v>44862</c:v>
                </c:pt>
                <c:pt idx="2">
                  <c:v>44873</c:v>
                </c:pt>
                <c:pt idx="3">
                  <c:v>44902</c:v>
                </c:pt>
                <c:pt idx="4">
                  <c:v>44944</c:v>
                </c:pt>
                <c:pt idx="5">
                  <c:v>44979</c:v>
                </c:pt>
                <c:pt idx="6">
                  <c:v>45007</c:v>
                </c:pt>
                <c:pt idx="7">
                  <c:v>45036</c:v>
                </c:pt>
                <c:pt idx="8">
                  <c:v>45057</c:v>
                </c:pt>
              </c:numCache>
            </c:numRef>
          </c:xVal>
          <c:yVal>
            <c:numRef>
              <c:f>Monitoring_sites_only!$S$325:$S$333</c:f>
              <c:numCache>
                <c:formatCode>#0.000</c:formatCode>
                <c:ptCount val="9"/>
                <c:pt idx="0">
                  <c:v>7.5058149529281035</c:v>
                </c:pt>
                <c:pt idx="1">
                  <c:v>7.5063886077286206</c:v>
                </c:pt>
                <c:pt idx="2">
                  <c:v>7.6390693864531789</c:v>
                </c:pt>
                <c:pt idx="3" formatCode="0.000">
                  <c:v>7.503615139317537</c:v>
                </c:pt>
                <c:pt idx="4" formatCode="0.000">
                  <c:v>7.5813492842340686</c:v>
                </c:pt>
                <c:pt idx="5" formatCode="0.000">
                  <c:v>7.7760043241144423</c:v>
                </c:pt>
                <c:pt idx="6" formatCode="0.000">
                  <c:v>7.9024837523119631</c:v>
                </c:pt>
                <c:pt idx="7" formatCode="0.000">
                  <c:v>7.6390208987625741</c:v>
                </c:pt>
                <c:pt idx="8" formatCode="0.000">
                  <c:v>7.3805566959781732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3F-4E38-A810-4131ACC42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762959"/>
        <c:axId val="1432762543"/>
      </c:scatterChart>
      <c:valAx>
        <c:axId val="1432762959"/>
        <c:scaling>
          <c:orientation val="minMax"/>
          <c:max val="45060"/>
          <c:min val="447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/&quot;d&quot;/&quot;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762543"/>
        <c:crosses val="autoZero"/>
        <c:crossBetween val="midCat"/>
        <c:majorUnit val="25"/>
      </c:valAx>
      <c:valAx>
        <c:axId val="1432762543"/>
        <c:scaling>
          <c:orientation val="minMax"/>
          <c:max val="8.4"/>
          <c:min val="6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762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308514187696924"/>
          <c:y val="7.9626975019916585E-2"/>
          <c:w val="0.11872104181562687"/>
          <c:h val="0.17037692577743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8218838233151"/>
          <c:y val="7.4894648272142622E-2"/>
          <c:w val="0.84326290584437136"/>
          <c:h val="0.75508648826725822"/>
        </c:manualLayout>
      </c:layout>
      <c:scatterChart>
        <c:scatterStyle val="lineMarker"/>
        <c:varyColors val="0"/>
        <c:ser>
          <c:idx val="0"/>
          <c:order val="0"/>
          <c:tx>
            <c:strRef>
              <c:f>Monitoring_sites_only!$D$35</c:f>
              <c:strCache>
                <c:ptCount val="1"/>
                <c:pt idx="0">
                  <c:v>Bottom water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Monitoring_sites_only!$A$45:$A$54</c:f>
              <c:numCache>
                <c:formatCode>m"/"d"/"yy</c:formatCode>
                <c:ptCount val="10"/>
                <c:pt idx="0">
                  <c:v>44787</c:v>
                </c:pt>
                <c:pt idx="1">
                  <c:v>44801</c:v>
                </c:pt>
                <c:pt idx="2">
                  <c:v>44860</c:v>
                </c:pt>
                <c:pt idx="3">
                  <c:v>44872</c:v>
                </c:pt>
                <c:pt idx="4">
                  <c:v>44898</c:v>
                </c:pt>
                <c:pt idx="5">
                  <c:v>44948</c:v>
                </c:pt>
                <c:pt idx="6">
                  <c:v>44973</c:v>
                </c:pt>
                <c:pt idx="7">
                  <c:v>45007</c:v>
                </c:pt>
                <c:pt idx="8">
                  <c:v>45036</c:v>
                </c:pt>
                <c:pt idx="9">
                  <c:v>45058</c:v>
                </c:pt>
              </c:numCache>
            </c:numRef>
          </c:xVal>
          <c:yVal>
            <c:numRef>
              <c:f>Monitoring_sites_only!$AA$45:$AA$54</c:f>
              <c:numCache>
                <c:formatCode>#0.000</c:formatCode>
                <c:ptCount val="10"/>
                <c:pt idx="0">
                  <c:v>7.9970237632111445</c:v>
                </c:pt>
                <c:pt idx="1">
                  <c:v>7.9119999999999999</c:v>
                </c:pt>
                <c:pt idx="2">
                  <c:v>7.9959997734055897</c:v>
                </c:pt>
                <c:pt idx="3">
                  <c:v>7.9990001528089456</c:v>
                </c:pt>
                <c:pt idx="4">
                  <c:v>8.0732944069049424</c:v>
                </c:pt>
                <c:pt idx="5">
                  <c:v>8.0684416582554324</c:v>
                </c:pt>
                <c:pt idx="6">
                  <c:v>8.1632484185623841</c:v>
                </c:pt>
                <c:pt idx="7">
                  <c:v>8.1933041532404829</c:v>
                </c:pt>
                <c:pt idx="8">
                  <c:v>7.9862700267868192</c:v>
                </c:pt>
                <c:pt idx="9">
                  <c:v>8.3303466055583915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8B-43C8-9CFB-AD7788D7DD25}"/>
            </c:ext>
          </c:extLst>
        </c:ser>
        <c:ser>
          <c:idx val="1"/>
          <c:order val="1"/>
          <c:tx>
            <c:strRef>
              <c:f>Monitoring_sites_only!$D$127</c:f>
              <c:strCache>
                <c:ptCount val="1"/>
                <c:pt idx="0">
                  <c:v>2cm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Monitoring_sites_only!$A$131:$A$139</c:f>
              <c:numCache>
                <c:formatCode>m"/"d"/"yy</c:formatCode>
                <c:ptCount val="9"/>
                <c:pt idx="0">
                  <c:v>44787</c:v>
                </c:pt>
                <c:pt idx="1">
                  <c:v>44860</c:v>
                </c:pt>
                <c:pt idx="2">
                  <c:v>44872</c:v>
                </c:pt>
                <c:pt idx="3">
                  <c:v>44898</c:v>
                </c:pt>
                <c:pt idx="4">
                  <c:v>44948</c:v>
                </c:pt>
                <c:pt idx="5">
                  <c:v>44973</c:v>
                </c:pt>
                <c:pt idx="6">
                  <c:v>45007</c:v>
                </c:pt>
                <c:pt idx="7">
                  <c:v>45036</c:v>
                </c:pt>
                <c:pt idx="8">
                  <c:v>45058</c:v>
                </c:pt>
              </c:numCache>
            </c:numRef>
          </c:xVal>
          <c:yVal>
            <c:numRef>
              <c:f>Monitoring_sites_only!$S$131:$S$139</c:f>
              <c:numCache>
                <c:formatCode>#0.000</c:formatCode>
                <c:ptCount val="9"/>
                <c:pt idx="0">
                  <c:v>7.5311689275345266</c:v>
                </c:pt>
                <c:pt idx="1">
                  <c:v>7.343999969137772</c:v>
                </c:pt>
                <c:pt idx="2">
                  <c:v>7.2281125479468118</c:v>
                </c:pt>
                <c:pt idx="3">
                  <c:v>7.5330983214173477</c:v>
                </c:pt>
                <c:pt idx="4">
                  <c:v>7.6381249808638296</c:v>
                </c:pt>
                <c:pt idx="5">
                  <c:v>8.0776992211286132</c:v>
                </c:pt>
                <c:pt idx="6">
                  <c:v>7.8564742619219627</c:v>
                </c:pt>
                <c:pt idx="7">
                  <c:v>7.9740803354898055</c:v>
                </c:pt>
                <c:pt idx="8">
                  <c:v>7.324573966076505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8B-43C8-9CFB-AD7788D7DD25}"/>
            </c:ext>
          </c:extLst>
        </c:ser>
        <c:ser>
          <c:idx val="2"/>
          <c:order val="2"/>
          <c:tx>
            <c:strRef>
              <c:f>Monitoring_sites_only!$D$197</c:f>
              <c:strCache>
                <c:ptCount val="1"/>
                <c:pt idx="0">
                  <c:v>5cm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Monitoring_sites_only!$A$201:$A$209</c:f>
              <c:numCache>
                <c:formatCode>m"/"d"/"yy</c:formatCode>
                <c:ptCount val="9"/>
                <c:pt idx="0">
                  <c:v>44787</c:v>
                </c:pt>
                <c:pt idx="1">
                  <c:v>44860</c:v>
                </c:pt>
                <c:pt idx="2">
                  <c:v>44872</c:v>
                </c:pt>
                <c:pt idx="3">
                  <c:v>44898</c:v>
                </c:pt>
                <c:pt idx="4">
                  <c:v>44948</c:v>
                </c:pt>
                <c:pt idx="5">
                  <c:v>44973</c:v>
                </c:pt>
                <c:pt idx="6">
                  <c:v>45007</c:v>
                </c:pt>
                <c:pt idx="7">
                  <c:v>45036</c:v>
                </c:pt>
                <c:pt idx="8">
                  <c:v>45058</c:v>
                </c:pt>
              </c:numCache>
            </c:numRef>
          </c:xVal>
          <c:yVal>
            <c:numRef>
              <c:f>Monitoring_sites_only!$S$201:$S$209</c:f>
              <c:numCache>
                <c:formatCode>#0.000</c:formatCode>
                <c:ptCount val="9"/>
                <c:pt idx="0">
                  <c:v>7.0317437018225109</c:v>
                </c:pt>
                <c:pt idx="1">
                  <c:v>7.284999860976848</c:v>
                </c:pt>
                <c:pt idx="2">
                  <c:v>7.198789651796373</c:v>
                </c:pt>
                <c:pt idx="3">
                  <c:v>7.2871771560135752</c:v>
                </c:pt>
                <c:pt idx="4">
                  <c:v>7.4368826232384562</c:v>
                </c:pt>
                <c:pt idx="5">
                  <c:v>7.3598002566633838</c:v>
                </c:pt>
                <c:pt idx="6">
                  <c:v>7.5332616787426536</c:v>
                </c:pt>
                <c:pt idx="7">
                  <c:v>7.2629530554380839</c:v>
                </c:pt>
                <c:pt idx="8">
                  <c:v>7.3162875257930189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8B-43C8-9CFB-AD7788D7DD25}"/>
            </c:ext>
          </c:extLst>
        </c:ser>
        <c:ser>
          <c:idx val="3"/>
          <c:order val="3"/>
          <c:tx>
            <c:strRef>
              <c:f>Monitoring_sites_only!$D$266</c:f>
              <c:strCache>
                <c:ptCount val="1"/>
                <c:pt idx="0">
                  <c:v>10cm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Monitoring_sites_only!$A$270:$A$278</c:f>
              <c:numCache>
                <c:formatCode>m"/"d"/"yy</c:formatCode>
                <c:ptCount val="9"/>
                <c:pt idx="0">
                  <c:v>44787</c:v>
                </c:pt>
                <c:pt idx="1">
                  <c:v>44860</c:v>
                </c:pt>
                <c:pt idx="2">
                  <c:v>44872</c:v>
                </c:pt>
                <c:pt idx="3">
                  <c:v>44898</c:v>
                </c:pt>
                <c:pt idx="4">
                  <c:v>44948</c:v>
                </c:pt>
                <c:pt idx="5">
                  <c:v>44973</c:v>
                </c:pt>
                <c:pt idx="6">
                  <c:v>45007</c:v>
                </c:pt>
                <c:pt idx="7">
                  <c:v>45036</c:v>
                </c:pt>
                <c:pt idx="8">
                  <c:v>45058</c:v>
                </c:pt>
              </c:numCache>
            </c:numRef>
          </c:xVal>
          <c:yVal>
            <c:numRef>
              <c:f>Monitoring_sites_only!$S$270:$S$278</c:f>
              <c:numCache>
                <c:formatCode>#0.000</c:formatCode>
                <c:ptCount val="9"/>
                <c:pt idx="0">
                  <c:v>7.0370818040201026</c:v>
                </c:pt>
                <c:pt idx="1">
                  <c:v>7.3649998227168512</c:v>
                </c:pt>
                <c:pt idx="2">
                  <c:v>7.1909765581902381</c:v>
                </c:pt>
                <c:pt idx="3">
                  <c:v>7.3513968376684957</c:v>
                </c:pt>
                <c:pt idx="4">
                  <c:v>7.4536121660153558</c:v>
                </c:pt>
                <c:pt idx="5">
                  <c:v>7.5023851038857066</c:v>
                </c:pt>
                <c:pt idx="6">
                  <c:v>7.4500551162422397</c:v>
                </c:pt>
                <c:pt idx="7">
                  <c:v>7.2726568547324764</c:v>
                </c:pt>
                <c:pt idx="8">
                  <c:v>7.3336857232384984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8B-43C8-9CFB-AD7788D7DD25}"/>
            </c:ext>
          </c:extLst>
        </c:ser>
        <c:ser>
          <c:idx val="4"/>
          <c:order val="4"/>
          <c:tx>
            <c:strRef>
              <c:f>Monitoring_sites_only!$D$334</c:f>
              <c:strCache>
                <c:ptCount val="1"/>
                <c:pt idx="0">
                  <c:v>15cm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Monitoring_sites_only!$A$337:$A$345</c:f>
              <c:numCache>
                <c:formatCode>m"/"d"/"yy</c:formatCode>
                <c:ptCount val="9"/>
                <c:pt idx="0">
                  <c:v>44787</c:v>
                </c:pt>
                <c:pt idx="1">
                  <c:v>44860</c:v>
                </c:pt>
                <c:pt idx="2">
                  <c:v>44872</c:v>
                </c:pt>
                <c:pt idx="3">
                  <c:v>44898</c:v>
                </c:pt>
                <c:pt idx="4">
                  <c:v>44948</c:v>
                </c:pt>
                <c:pt idx="5">
                  <c:v>44973</c:v>
                </c:pt>
                <c:pt idx="6">
                  <c:v>45007</c:v>
                </c:pt>
                <c:pt idx="7">
                  <c:v>45036</c:v>
                </c:pt>
                <c:pt idx="8">
                  <c:v>45058</c:v>
                </c:pt>
              </c:numCache>
            </c:numRef>
          </c:xVal>
          <c:yVal>
            <c:numRef>
              <c:f>Monitoring_sites_only!$S$337:$S$345</c:f>
              <c:numCache>
                <c:formatCode>0.000</c:formatCode>
                <c:ptCount val="9"/>
                <c:pt idx="0">
                  <c:v>7.1018531649465446</c:v>
                </c:pt>
                <c:pt idx="1">
                  <c:v>7.4339998860191638</c:v>
                </c:pt>
                <c:pt idx="2">
                  <c:v>7.0997371305674193</c:v>
                </c:pt>
                <c:pt idx="3">
                  <c:v>7.324421790871936</c:v>
                </c:pt>
                <c:pt idx="4">
                  <c:v>7.5851278116366148</c:v>
                </c:pt>
                <c:pt idx="5">
                  <c:v>7.6781789513832202</c:v>
                </c:pt>
                <c:pt idx="6">
                  <c:v>7.5140770831022285</c:v>
                </c:pt>
                <c:pt idx="7">
                  <c:v>7.3580072809444896</c:v>
                </c:pt>
                <c:pt idx="8">
                  <c:v>7.2968101445477451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8B-43C8-9CFB-AD7788D7D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762959"/>
        <c:axId val="1432762543"/>
      </c:scatterChart>
      <c:valAx>
        <c:axId val="1432762959"/>
        <c:scaling>
          <c:orientation val="minMax"/>
          <c:max val="45060"/>
          <c:min val="447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/&quot;d&quot;/&quot;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762543"/>
        <c:crosses val="autoZero"/>
        <c:crossBetween val="midCat"/>
        <c:majorUnit val="25"/>
      </c:valAx>
      <c:valAx>
        <c:axId val="143276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762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3570307787105224"/>
          <c:y val="8.9709397132448715E-2"/>
          <c:w val="0.11872104181562687"/>
          <c:h val="0.17037692577743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8218838233151"/>
          <c:y val="7.4894648272142622E-2"/>
          <c:w val="0.84326290584437136"/>
          <c:h val="0.75508648826725822"/>
        </c:manualLayout>
      </c:layout>
      <c:scatterChart>
        <c:scatterStyle val="lineMarker"/>
        <c:varyColors val="0"/>
        <c:ser>
          <c:idx val="0"/>
          <c:order val="0"/>
          <c:tx>
            <c:strRef>
              <c:f>Monitoring_sites_only!$D$55</c:f>
              <c:strCache>
                <c:ptCount val="1"/>
                <c:pt idx="0">
                  <c:v>Bottom water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Monitoring_sites_only!$A$68:$A$79</c:f>
              <c:numCache>
                <c:formatCode>m"/"d"/"yy</c:formatCode>
                <c:ptCount val="12"/>
                <c:pt idx="0">
                  <c:v>44788</c:v>
                </c:pt>
                <c:pt idx="1">
                  <c:v>44803</c:v>
                </c:pt>
                <c:pt idx="2">
                  <c:v>44846</c:v>
                </c:pt>
                <c:pt idx="3">
                  <c:v>44858</c:v>
                </c:pt>
                <c:pt idx="4">
                  <c:v>44871</c:v>
                </c:pt>
                <c:pt idx="5">
                  <c:v>44893</c:v>
                </c:pt>
                <c:pt idx="6">
                  <c:v>44900</c:v>
                </c:pt>
                <c:pt idx="7">
                  <c:v>44946</c:v>
                </c:pt>
                <c:pt idx="8">
                  <c:v>44981</c:v>
                </c:pt>
                <c:pt idx="9">
                  <c:v>45008</c:v>
                </c:pt>
                <c:pt idx="10">
                  <c:v>45035</c:v>
                </c:pt>
                <c:pt idx="11">
                  <c:v>45054</c:v>
                </c:pt>
              </c:numCache>
            </c:numRef>
          </c:xVal>
          <c:yVal>
            <c:numRef>
              <c:f>Monitoring_sites_only!$AA$68:$AA$79</c:f>
              <c:numCache>
                <c:formatCode>#0.000</c:formatCode>
                <c:ptCount val="12"/>
                <c:pt idx="0">
                  <c:v>7.8746248674360126</c:v>
                </c:pt>
                <c:pt idx="1">
                  <c:v>7.8029999999999999</c:v>
                </c:pt>
                <c:pt idx="2">
                  <c:v>7.8559999999999999</c:v>
                </c:pt>
                <c:pt idx="3">
                  <c:v>7.9297185172601203</c:v>
                </c:pt>
                <c:pt idx="4">
                  <c:v>7.949254446520543</c:v>
                </c:pt>
                <c:pt idx="5">
                  <c:v>7.9889999999999999</c:v>
                </c:pt>
                <c:pt idx="6">
                  <c:v>8.0137758854912811</c:v>
                </c:pt>
                <c:pt idx="7">
                  <c:v>8.0529880293628775</c:v>
                </c:pt>
                <c:pt idx="8">
                  <c:v>8.0728333886429375</c:v>
                </c:pt>
                <c:pt idx="9">
                  <c:v>8.0673214521859204</c:v>
                </c:pt>
                <c:pt idx="10">
                  <c:v>7.9642473894088877</c:v>
                </c:pt>
                <c:pt idx="11">
                  <c:v>7.964851409415564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BC-4D7A-A536-E56DA3A76DA2}"/>
            </c:ext>
          </c:extLst>
        </c:ser>
        <c:ser>
          <c:idx val="1"/>
          <c:order val="1"/>
          <c:tx>
            <c:strRef>
              <c:f>Monitoring_sites_only!$D$140</c:f>
              <c:strCache>
                <c:ptCount val="1"/>
                <c:pt idx="0">
                  <c:v>2cm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Monitoring_sites_only!$A$148:$A$156</c:f>
              <c:numCache>
                <c:formatCode>m"/"d"/"yy</c:formatCode>
                <c:ptCount val="9"/>
                <c:pt idx="0">
                  <c:v>44788</c:v>
                </c:pt>
                <c:pt idx="1">
                  <c:v>44858</c:v>
                </c:pt>
                <c:pt idx="2">
                  <c:v>44871</c:v>
                </c:pt>
                <c:pt idx="3">
                  <c:v>44900</c:v>
                </c:pt>
                <c:pt idx="4">
                  <c:v>44946</c:v>
                </c:pt>
                <c:pt idx="5">
                  <c:v>44981</c:v>
                </c:pt>
                <c:pt idx="6">
                  <c:v>45008</c:v>
                </c:pt>
                <c:pt idx="7">
                  <c:v>45035</c:v>
                </c:pt>
                <c:pt idx="8">
                  <c:v>45054</c:v>
                </c:pt>
              </c:numCache>
            </c:numRef>
          </c:xVal>
          <c:yVal>
            <c:numRef>
              <c:f>Monitoring_sites_only!$S$148:$S$156</c:f>
              <c:numCache>
                <c:formatCode>#0.000</c:formatCode>
                <c:ptCount val="9"/>
                <c:pt idx="0">
                  <c:v>7.2050281918288643</c:v>
                </c:pt>
                <c:pt idx="1">
                  <c:v>7.5020775311238523</c:v>
                </c:pt>
                <c:pt idx="2">
                  <c:v>7.5826100814019499</c:v>
                </c:pt>
                <c:pt idx="3">
                  <c:v>7.6238480825104933</c:v>
                </c:pt>
                <c:pt idx="4">
                  <c:v>7.8802006985570197</c:v>
                </c:pt>
                <c:pt idx="5">
                  <c:v>7.5904599750225454</c:v>
                </c:pt>
                <c:pt idx="6">
                  <c:v>7.6879930016065368</c:v>
                </c:pt>
                <c:pt idx="7">
                  <c:v>7.5533697652717837</c:v>
                </c:pt>
                <c:pt idx="8">
                  <c:v>7.4063784724032669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BC-4D7A-A536-E56DA3A76DA2}"/>
            </c:ext>
          </c:extLst>
        </c:ser>
        <c:ser>
          <c:idx val="2"/>
          <c:order val="2"/>
          <c:tx>
            <c:strRef>
              <c:f>Monitoring_sites_only!$D$210</c:f>
              <c:strCache>
                <c:ptCount val="1"/>
                <c:pt idx="0">
                  <c:v>5cm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Monitoring_sites_only!$A$217:$A$225</c:f>
              <c:numCache>
                <c:formatCode>m"/"d"/"yy</c:formatCode>
                <c:ptCount val="9"/>
                <c:pt idx="0">
                  <c:v>44788</c:v>
                </c:pt>
                <c:pt idx="1">
                  <c:v>44858</c:v>
                </c:pt>
                <c:pt idx="2">
                  <c:v>44871</c:v>
                </c:pt>
                <c:pt idx="3">
                  <c:v>44900</c:v>
                </c:pt>
                <c:pt idx="4">
                  <c:v>44946</c:v>
                </c:pt>
                <c:pt idx="5">
                  <c:v>44981</c:v>
                </c:pt>
                <c:pt idx="6">
                  <c:v>45008</c:v>
                </c:pt>
                <c:pt idx="7">
                  <c:v>45035</c:v>
                </c:pt>
                <c:pt idx="8">
                  <c:v>45054</c:v>
                </c:pt>
              </c:numCache>
            </c:numRef>
          </c:xVal>
          <c:yVal>
            <c:numRef>
              <c:f>Monitoring_sites_only!$S$217:$S$225</c:f>
              <c:numCache>
                <c:formatCode>#0.000</c:formatCode>
                <c:ptCount val="9"/>
                <c:pt idx="0">
                  <c:v>7.1832633890694204</c:v>
                </c:pt>
                <c:pt idx="1">
                  <c:v>7.4914833322199863</c:v>
                </c:pt>
                <c:pt idx="2">
                  <c:v>7.4487721542441756</c:v>
                </c:pt>
                <c:pt idx="3">
                  <c:v>7.5759267902614598</c:v>
                </c:pt>
                <c:pt idx="4">
                  <c:v>7.7030974579077531</c:v>
                </c:pt>
                <c:pt idx="5">
                  <c:v>7.5739896749600675</c:v>
                </c:pt>
                <c:pt idx="6">
                  <c:v>7.6608716861653363</c:v>
                </c:pt>
                <c:pt idx="7">
                  <c:v>7.4031075232309602</c:v>
                </c:pt>
                <c:pt idx="8">
                  <c:v>7.3070946632605844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BC-4D7A-A536-E56DA3A76DA2}"/>
            </c:ext>
          </c:extLst>
        </c:ser>
        <c:ser>
          <c:idx val="3"/>
          <c:order val="3"/>
          <c:tx>
            <c:strRef>
              <c:f>Monitoring_sites_only!$D$279</c:f>
              <c:strCache>
                <c:ptCount val="1"/>
                <c:pt idx="0">
                  <c:v>10cm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Monitoring_sites_only!$A$286:$A$294</c:f>
              <c:numCache>
                <c:formatCode>m"/"d"/"yy</c:formatCode>
                <c:ptCount val="9"/>
                <c:pt idx="0">
                  <c:v>44788</c:v>
                </c:pt>
                <c:pt idx="1">
                  <c:v>44858</c:v>
                </c:pt>
                <c:pt idx="2">
                  <c:v>44871</c:v>
                </c:pt>
                <c:pt idx="3">
                  <c:v>44900</c:v>
                </c:pt>
                <c:pt idx="4">
                  <c:v>44946</c:v>
                </c:pt>
                <c:pt idx="5">
                  <c:v>44981</c:v>
                </c:pt>
                <c:pt idx="6">
                  <c:v>45008</c:v>
                </c:pt>
                <c:pt idx="7">
                  <c:v>45035</c:v>
                </c:pt>
                <c:pt idx="8">
                  <c:v>45054</c:v>
                </c:pt>
              </c:numCache>
            </c:numRef>
          </c:xVal>
          <c:yVal>
            <c:numRef>
              <c:f>Monitoring_sites_only!$S$286:$S$294</c:f>
              <c:numCache>
                <c:formatCode>#0.000</c:formatCode>
                <c:ptCount val="9"/>
                <c:pt idx="0">
                  <c:v>7.3219365278510917</c:v>
                </c:pt>
                <c:pt idx="1">
                  <c:v>7.4409801125399486</c:v>
                </c:pt>
                <c:pt idx="2">
                  <c:v>7.4695181780117359</c:v>
                </c:pt>
                <c:pt idx="3">
                  <c:v>7.613472720009141</c:v>
                </c:pt>
                <c:pt idx="4">
                  <c:v>7.6596614198977493</c:v>
                </c:pt>
                <c:pt idx="5">
                  <c:v>7.5722946142120922</c:v>
                </c:pt>
                <c:pt idx="6">
                  <c:v>7.6349552470507787</c:v>
                </c:pt>
                <c:pt idx="7">
                  <c:v>7.4952531862356002</c:v>
                </c:pt>
                <c:pt idx="8">
                  <c:v>7.3462505712953829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BC-4D7A-A536-E56DA3A76DA2}"/>
            </c:ext>
          </c:extLst>
        </c:ser>
        <c:ser>
          <c:idx val="4"/>
          <c:order val="4"/>
          <c:tx>
            <c:strRef>
              <c:f>Monitoring_sites_only!$D$346</c:f>
              <c:strCache>
                <c:ptCount val="1"/>
                <c:pt idx="0">
                  <c:v>15cm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Monitoring_sites_only!$A$353:$A$361</c:f>
              <c:numCache>
                <c:formatCode>m"/"d"/"yy</c:formatCode>
                <c:ptCount val="9"/>
                <c:pt idx="0">
                  <c:v>44788</c:v>
                </c:pt>
                <c:pt idx="1">
                  <c:v>44858</c:v>
                </c:pt>
                <c:pt idx="2">
                  <c:v>44871</c:v>
                </c:pt>
                <c:pt idx="3">
                  <c:v>44900</c:v>
                </c:pt>
                <c:pt idx="4">
                  <c:v>44946</c:v>
                </c:pt>
                <c:pt idx="5">
                  <c:v>44981</c:v>
                </c:pt>
                <c:pt idx="6">
                  <c:v>45008</c:v>
                </c:pt>
                <c:pt idx="7">
                  <c:v>45035</c:v>
                </c:pt>
                <c:pt idx="8">
                  <c:v>45054</c:v>
                </c:pt>
              </c:numCache>
            </c:numRef>
          </c:xVal>
          <c:yVal>
            <c:numRef>
              <c:f>Monitoring_sites_only!$S$353:$S$360</c:f>
              <c:numCache>
                <c:formatCode>0.000</c:formatCode>
                <c:ptCount val="8"/>
                <c:pt idx="0">
                  <c:v>7.3670108819636377</c:v>
                </c:pt>
                <c:pt idx="1">
                  <c:v>7.6474758176747892</c:v>
                </c:pt>
                <c:pt idx="2">
                  <c:v>7.478515038416913</c:v>
                </c:pt>
                <c:pt idx="3">
                  <c:v>7.6077509195171586</c:v>
                </c:pt>
                <c:pt idx="4">
                  <c:v>7.7439937948036475</c:v>
                </c:pt>
                <c:pt idx="5">
                  <c:v>7.7823392018236941</c:v>
                </c:pt>
                <c:pt idx="6">
                  <c:v>7.6354112430469483</c:v>
                </c:pt>
                <c:pt idx="7">
                  <c:v>7.4477433614172037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BC-4D7A-A536-E56DA3A76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762959"/>
        <c:axId val="1432762543"/>
      </c:scatterChart>
      <c:valAx>
        <c:axId val="1432762959"/>
        <c:scaling>
          <c:orientation val="minMax"/>
          <c:max val="45060"/>
          <c:min val="447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/&quot;d&quot;/&quot;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762543"/>
        <c:crosses val="autoZero"/>
        <c:crossBetween val="midCat"/>
        <c:majorUnit val="25"/>
      </c:valAx>
      <c:valAx>
        <c:axId val="1432762543"/>
        <c:scaling>
          <c:orientation val="minMax"/>
          <c:max val="8.4"/>
          <c:min val="6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762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72384761712635648"/>
          <c:y val="0.65674065665946479"/>
          <c:w val="0.11872104181562687"/>
          <c:h val="0.17037692577743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8218838233151"/>
          <c:y val="7.4894648272142622E-2"/>
          <c:w val="0.84326290584437136"/>
          <c:h val="0.75508648826725822"/>
        </c:manualLayout>
      </c:layout>
      <c:scatterChart>
        <c:scatterStyle val="lineMarker"/>
        <c:varyColors val="0"/>
        <c:ser>
          <c:idx val="0"/>
          <c:order val="0"/>
          <c:tx>
            <c:strRef>
              <c:f>Monitoring_sites_only!$D$80</c:f>
              <c:strCache>
                <c:ptCount val="1"/>
                <c:pt idx="0">
                  <c:v>Bottom water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Monitoring_sites_only!$A$87:$A$97</c:f>
              <c:numCache>
                <c:formatCode>m"/"d"/"yy</c:formatCode>
                <c:ptCount val="11"/>
                <c:pt idx="0">
                  <c:v>44787</c:v>
                </c:pt>
                <c:pt idx="1">
                  <c:v>44802</c:v>
                </c:pt>
                <c:pt idx="2">
                  <c:v>44859</c:v>
                </c:pt>
                <c:pt idx="3">
                  <c:v>44869</c:v>
                </c:pt>
                <c:pt idx="4">
                  <c:v>44894</c:v>
                </c:pt>
                <c:pt idx="5">
                  <c:v>44899</c:v>
                </c:pt>
                <c:pt idx="6">
                  <c:v>44947</c:v>
                </c:pt>
                <c:pt idx="7">
                  <c:v>44978</c:v>
                </c:pt>
                <c:pt idx="8">
                  <c:v>45005</c:v>
                </c:pt>
                <c:pt idx="9">
                  <c:v>45033</c:v>
                </c:pt>
                <c:pt idx="10">
                  <c:v>45056</c:v>
                </c:pt>
              </c:numCache>
            </c:numRef>
          </c:xVal>
          <c:yVal>
            <c:numRef>
              <c:f>Monitoring_sites_only!$AA$87:$AA$97</c:f>
              <c:numCache>
                <c:formatCode>#0.000</c:formatCode>
                <c:ptCount val="11"/>
                <c:pt idx="0">
                  <c:v>7.815348824826577</c:v>
                </c:pt>
                <c:pt idx="1">
                  <c:v>7.8579999999999997</c:v>
                </c:pt>
                <c:pt idx="2">
                  <c:v>8.0996119043223391</c:v>
                </c:pt>
                <c:pt idx="3">
                  <c:v>8.1143267229128639</c:v>
                </c:pt>
                <c:pt idx="4">
                  <c:v>8.0730000000000004</c:v>
                </c:pt>
                <c:pt idx="5">
                  <c:v>8.1864017541851446</c:v>
                </c:pt>
                <c:pt idx="6">
                  <c:v>8.1562216183418137</c:v>
                </c:pt>
                <c:pt idx="7">
                  <c:v>8.1659290268556184</c:v>
                </c:pt>
                <c:pt idx="8">
                  <c:v>8.1638691288762679</c:v>
                </c:pt>
                <c:pt idx="9">
                  <c:v>8.0627876543845094</c:v>
                </c:pt>
                <c:pt idx="10">
                  <c:v>8.1822584143465509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A9-4ABB-8394-34B93E8BBE6E}"/>
            </c:ext>
          </c:extLst>
        </c:ser>
        <c:ser>
          <c:idx val="1"/>
          <c:order val="1"/>
          <c:tx>
            <c:strRef>
              <c:f>Monitoring_sites_only!$D$157</c:f>
              <c:strCache>
                <c:ptCount val="1"/>
                <c:pt idx="0">
                  <c:v>2cm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Monitoring_sites_only!$A$159:$A$167</c:f>
              <c:numCache>
                <c:formatCode>m"/"d"/"yy</c:formatCode>
                <c:ptCount val="9"/>
                <c:pt idx="0">
                  <c:v>44787</c:v>
                </c:pt>
                <c:pt idx="1">
                  <c:v>44859</c:v>
                </c:pt>
                <c:pt idx="2">
                  <c:v>44869</c:v>
                </c:pt>
                <c:pt idx="3">
                  <c:v>44899</c:v>
                </c:pt>
                <c:pt idx="4">
                  <c:v>44947</c:v>
                </c:pt>
                <c:pt idx="5">
                  <c:v>44978</c:v>
                </c:pt>
                <c:pt idx="6">
                  <c:v>45005</c:v>
                </c:pt>
                <c:pt idx="7">
                  <c:v>45033</c:v>
                </c:pt>
                <c:pt idx="8">
                  <c:v>45056</c:v>
                </c:pt>
              </c:numCache>
            </c:numRef>
          </c:xVal>
          <c:yVal>
            <c:numRef>
              <c:f>Monitoring_sites_only!$S$159:$S$167</c:f>
              <c:numCache>
                <c:formatCode>#0.000</c:formatCode>
                <c:ptCount val="9"/>
                <c:pt idx="0">
                  <c:v>7.1991209084328789</c:v>
                </c:pt>
                <c:pt idx="1">
                  <c:v>7.3607404496770386</c:v>
                </c:pt>
                <c:pt idx="2">
                  <c:v>7.8675717297692449</c:v>
                </c:pt>
                <c:pt idx="3">
                  <c:v>8.1094358596789373</c:v>
                </c:pt>
                <c:pt idx="4">
                  <c:v>7.8022782206618517</c:v>
                </c:pt>
                <c:pt idx="5">
                  <c:v>7.6441914661080625</c:v>
                </c:pt>
                <c:pt idx="6">
                  <c:v>8.2642814692467326</c:v>
                </c:pt>
                <c:pt idx="7">
                  <c:v>7.6599998448620061</c:v>
                </c:pt>
                <c:pt idx="8">
                  <c:v>7.8900942040559405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A9-4ABB-8394-34B93E8BBE6E}"/>
            </c:ext>
          </c:extLst>
        </c:ser>
        <c:ser>
          <c:idx val="2"/>
          <c:order val="2"/>
          <c:tx>
            <c:strRef>
              <c:f>Monitoring_sites_only!$D$226</c:f>
              <c:strCache>
                <c:ptCount val="1"/>
                <c:pt idx="0">
                  <c:v>5cm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Monitoring_sites_only!$A$228:$A$236</c:f>
              <c:numCache>
                <c:formatCode>m"/"d"/"yy</c:formatCode>
                <c:ptCount val="9"/>
                <c:pt idx="0">
                  <c:v>44787</c:v>
                </c:pt>
                <c:pt idx="1">
                  <c:v>44859</c:v>
                </c:pt>
                <c:pt idx="2">
                  <c:v>44869</c:v>
                </c:pt>
                <c:pt idx="3">
                  <c:v>44899</c:v>
                </c:pt>
                <c:pt idx="4">
                  <c:v>44947</c:v>
                </c:pt>
                <c:pt idx="5">
                  <c:v>44978</c:v>
                </c:pt>
                <c:pt idx="6">
                  <c:v>45005</c:v>
                </c:pt>
                <c:pt idx="7">
                  <c:v>45033</c:v>
                </c:pt>
                <c:pt idx="8">
                  <c:v>45056</c:v>
                </c:pt>
              </c:numCache>
            </c:numRef>
          </c:xVal>
          <c:yVal>
            <c:numRef>
              <c:f>Monitoring_sites_only!$S$228:$S$236</c:f>
              <c:numCache>
                <c:formatCode>#0.000</c:formatCode>
                <c:ptCount val="9"/>
                <c:pt idx="0">
                  <c:v>7.3527296746899724</c:v>
                </c:pt>
                <c:pt idx="1">
                  <c:v>7.2030800228156764</c:v>
                </c:pt>
                <c:pt idx="2">
                  <c:v>7.0332902108379516</c:v>
                </c:pt>
                <c:pt idx="3">
                  <c:v>7.4026161013505778</c:v>
                </c:pt>
                <c:pt idx="4">
                  <c:v>7.5294879644325636</c:v>
                </c:pt>
                <c:pt idx="5">
                  <c:v>7.6159882088003519</c:v>
                </c:pt>
                <c:pt idx="6">
                  <c:v>7.8812373682451247</c:v>
                </c:pt>
                <c:pt idx="7">
                  <c:v>7.2090745516410211</c:v>
                </c:pt>
                <c:pt idx="8">
                  <c:v>7.2473454458163031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A9-4ABB-8394-34B93E8BBE6E}"/>
            </c:ext>
          </c:extLst>
        </c:ser>
        <c:ser>
          <c:idx val="3"/>
          <c:order val="3"/>
          <c:tx>
            <c:strRef>
              <c:f>Monitoring_sites_only!$D$295</c:f>
              <c:strCache>
                <c:ptCount val="1"/>
                <c:pt idx="0">
                  <c:v>10cm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Monitoring_sites_only!$A$297:$A$305</c:f>
              <c:numCache>
                <c:formatCode>m"/"d"/"yy</c:formatCode>
                <c:ptCount val="9"/>
                <c:pt idx="0">
                  <c:v>44787</c:v>
                </c:pt>
                <c:pt idx="1">
                  <c:v>44859</c:v>
                </c:pt>
                <c:pt idx="2">
                  <c:v>44869</c:v>
                </c:pt>
                <c:pt idx="3">
                  <c:v>44899</c:v>
                </c:pt>
                <c:pt idx="4">
                  <c:v>44947</c:v>
                </c:pt>
                <c:pt idx="5">
                  <c:v>44978</c:v>
                </c:pt>
                <c:pt idx="6">
                  <c:v>45005</c:v>
                </c:pt>
                <c:pt idx="7">
                  <c:v>45033</c:v>
                </c:pt>
                <c:pt idx="8">
                  <c:v>45056</c:v>
                </c:pt>
              </c:numCache>
            </c:numRef>
          </c:xVal>
          <c:yVal>
            <c:numRef>
              <c:f>Monitoring_sites_only!$S$297:$S$305</c:f>
              <c:numCache>
                <c:formatCode>#0.000</c:formatCode>
                <c:ptCount val="9"/>
                <c:pt idx="0">
                  <c:v>7.2710642448062055</c:v>
                </c:pt>
                <c:pt idx="1">
                  <c:v>7.2297023868772721</c:v>
                </c:pt>
                <c:pt idx="2">
                  <c:v>6.9066868233996477</c:v>
                </c:pt>
                <c:pt idx="3">
                  <c:v>7.4071846701962132</c:v>
                </c:pt>
                <c:pt idx="4">
                  <c:v>7.5868165370863796</c:v>
                </c:pt>
                <c:pt idx="5">
                  <c:v>7.4502486015833584</c:v>
                </c:pt>
                <c:pt idx="6">
                  <c:v>7.7756976007800844</c:v>
                </c:pt>
                <c:pt idx="7">
                  <c:v>7.0981396292733612</c:v>
                </c:pt>
                <c:pt idx="8">
                  <c:v>7.3877632841260734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A9-4ABB-8394-34B93E8BBE6E}"/>
            </c:ext>
          </c:extLst>
        </c:ser>
        <c:ser>
          <c:idx val="4"/>
          <c:order val="4"/>
          <c:tx>
            <c:strRef>
              <c:f>Monitoring_sites_only!$D$362</c:f>
              <c:strCache>
                <c:ptCount val="1"/>
                <c:pt idx="0">
                  <c:v>15cm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Monitoring_sites_only!$A$364:$A$372</c:f>
              <c:numCache>
                <c:formatCode>m"/"d"/"yy</c:formatCode>
                <c:ptCount val="9"/>
                <c:pt idx="0">
                  <c:v>44787</c:v>
                </c:pt>
                <c:pt idx="1">
                  <c:v>44859</c:v>
                </c:pt>
                <c:pt idx="2">
                  <c:v>44869</c:v>
                </c:pt>
                <c:pt idx="3">
                  <c:v>44899</c:v>
                </c:pt>
                <c:pt idx="4">
                  <c:v>44947</c:v>
                </c:pt>
                <c:pt idx="5">
                  <c:v>44978</c:v>
                </c:pt>
                <c:pt idx="6">
                  <c:v>45005</c:v>
                </c:pt>
                <c:pt idx="7">
                  <c:v>45033</c:v>
                </c:pt>
                <c:pt idx="8">
                  <c:v>45056</c:v>
                </c:pt>
              </c:numCache>
            </c:numRef>
          </c:xVal>
          <c:yVal>
            <c:numRef>
              <c:f>Monitoring_sites_only!$S$364:$S$372</c:f>
              <c:numCache>
                <c:formatCode>0.000</c:formatCode>
                <c:ptCount val="9"/>
                <c:pt idx="0">
                  <c:v>7.3074830979731491</c:v>
                </c:pt>
                <c:pt idx="1">
                  <c:v>7.3239397538804862</c:v>
                </c:pt>
                <c:pt idx="2">
                  <c:v>7.0782302839742473</c:v>
                </c:pt>
                <c:pt idx="3">
                  <c:v>7.416886316177834</c:v>
                </c:pt>
                <c:pt idx="4">
                  <c:v>7.4845764959764551</c:v>
                </c:pt>
                <c:pt idx="5">
                  <c:v>7.4861730740311803</c:v>
                </c:pt>
                <c:pt idx="6">
                  <c:v>7.6854026610549937</c:v>
                </c:pt>
                <c:pt idx="7">
                  <c:v>7.1037268047565112</c:v>
                </c:pt>
                <c:pt idx="8">
                  <c:v>7.4410167019279676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A9-4ABB-8394-34B93E8BB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762959"/>
        <c:axId val="1432762543"/>
      </c:scatterChart>
      <c:valAx>
        <c:axId val="1432762959"/>
        <c:scaling>
          <c:orientation val="minMax"/>
          <c:max val="45060"/>
          <c:min val="447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/&quot;d&quot;/&quot;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762543"/>
        <c:crosses val="autoZero"/>
        <c:crossBetween val="midCat"/>
        <c:majorUnit val="25"/>
      </c:valAx>
      <c:valAx>
        <c:axId val="1432762543"/>
        <c:scaling>
          <c:orientation val="minMax"/>
          <c:max val="8.4"/>
          <c:min val="6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762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6334596546980085"/>
          <c:y val="0.65471165448047219"/>
          <c:w val="0.11872104181562687"/>
          <c:h val="0.17037692577743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39693975659231"/>
          <c:y val="2.2211947451970044E-2"/>
          <c:w val="0.84368784991109402"/>
          <c:h val="0.81180772498778919"/>
        </c:manualLayout>
      </c:layout>
      <c:scatterChart>
        <c:scatterStyle val="lineMarker"/>
        <c:varyColors val="0"/>
        <c:ser>
          <c:idx val="0"/>
          <c:order val="0"/>
          <c:tx>
            <c:strRef>
              <c:f>Monitoring_sites_only!$C$2</c:f>
              <c:strCache>
                <c:ptCount val="1"/>
                <c:pt idx="0">
                  <c:v>Barnstable Harbor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Monitoring_sites_only!$A$2:$A$18</c:f>
              <c:numCache>
                <c:formatCode>m"/"d"/"yy</c:formatCode>
                <c:ptCount val="17"/>
                <c:pt idx="0">
                  <c:v>44406</c:v>
                </c:pt>
                <c:pt idx="1">
                  <c:v>44419</c:v>
                </c:pt>
                <c:pt idx="2">
                  <c:v>44504</c:v>
                </c:pt>
                <c:pt idx="3">
                  <c:v>44532</c:v>
                </c:pt>
                <c:pt idx="4">
                  <c:v>44621</c:v>
                </c:pt>
                <c:pt idx="5">
                  <c:v>44671</c:v>
                </c:pt>
                <c:pt idx="6">
                  <c:v>44728</c:v>
                </c:pt>
                <c:pt idx="7">
                  <c:v>44755</c:v>
                </c:pt>
                <c:pt idx="8">
                  <c:v>44789</c:v>
                </c:pt>
                <c:pt idx="9">
                  <c:v>44861</c:v>
                </c:pt>
                <c:pt idx="10">
                  <c:v>44870</c:v>
                </c:pt>
                <c:pt idx="11">
                  <c:v>44901</c:v>
                </c:pt>
                <c:pt idx="12">
                  <c:v>44945</c:v>
                </c:pt>
                <c:pt idx="13">
                  <c:v>44980</c:v>
                </c:pt>
                <c:pt idx="14">
                  <c:v>45006</c:v>
                </c:pt>
                <c:pt idx="15">
                  <c:v>45037</c:v>
                </c:pt>
                <c:pt idx="16">
                  <c:v>45055</c:v>
                </c:pt>
              </c:numCache>
            </c:numRef>
          </c:xVal>
          <c:yVal>
            <c:numRef>
              <c:f>Monitoring_sites_only!$K$2:$K$18</c:f>
              <c:numCache>
                <c:formatCode>0.00</c:formatCode>
                <c:ptCount val="17"/>
                <c:pt idx="0">
                  <c:v>2035.4008515554187</c:v>
                </c:pt>
                <c:pt idx="1">
                  <c:v>2010.1443514637585</c:v>
                </c:pt>
                <c:pt idx="2">
                  <c:v>2050.3612999226698</c:v>
                </c:pt>
                <c:pt idx="3">
                  <c:v>2114.9899999999998</c:v>
                </c:pt>
                <c:pt idx="4">
                  <c:v>2132.9499999999998</c:v>
                </c:pt>
                <c:pt idx="5">
                  <c:v>2077.2629999999999</c:v>
                </c:pt>
                <c:pt idx="6">
                  <c:v>2108.4110000000001</c:v>
                </c:pt>
                <c:pt idx="7" formatCode="General">
                  <c:v>2116.25</c:v>
                </c:pt>
                <c:pt idx="8">
                  <c:v>2125.1</c:v>
                </c:pt>
                <c:pt idx="9">
                  <c:v>2163.5100000000002</c:v>
                </c:pt>
                <c:pt idx="10">
                  <c:v>2132.92</c:v>
                </c:pt>
                <c:pt idx="11">
                  <c:v>2208.4899999999998</c:v>
                </c:pt>
                <c:pt idx="12">
                  <c:v>2075.33</c:v>
                </c:pt>
                <c:pt idx="13">
                  <c:v>2078.2399999999998</c:v>
                </c:pt>
                <c:pt idx="14">
                  <c:v>2062.11</c:v>
                </c:pt>
                <c:pt idx="15">
                  <c:v>2188.79</c:v>
                </c:pt>
                <c:pt idx="16">
                  <c:v>2156.2600000000002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03-44CF-95BE-5F0337CF9124}"/>
            </c:ext>
          </c:extLst>
        </c:ser>
        <c:ser>
          <c:idx val="1"/>
          <c:order val="1"/>
          <c:tx>
            <c:strRef>
              <c:f>Monitoring_sites_only!$C$19</c:f>
              <c:strCache>
                <c:ptCount val="1"/>
                <c:pt idx="0">
                  <c:v>Cockle Cove</c:v>
                </c:pt>
              </c:strCache>
              <c:extLst xmlns:c15="http://schemas.microsoft.com/office/drawing/2012/chart"/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Monitoring_sites_only!$A$19:$A$34</c:f>
              <c:numCache>
                <c:formatCode>m"/"d"/"yy</c:formatCode>
                <c:ptCount val="16"/>
                <c:pt idx="0">
                  <c:v>44418</c:v>
                </c:pt>
                <c:pt idx="1">
                  <c:v>44505</c:v>
                </c:pt>
                <c:pt idx="2">
                  <c:v>44533</c:v>
                </c:pt>
                <c:pt idx="3">
                  <c:v>44624</c:v>
                </c:pt>
                <c:pt idx="4">
                  <c:v>44671</c:v>
                </c:pt>
                <c:pt idx="5">
                  <c:v>44726</c:v>
                </c:pt>
                <c:pt idx="6">
                  <c:v>44757</c:v>
                </c:pt>
                <c:pt idx="7">
                  <c:v>44786</c:v>
                </c:pt>
                <c:pt idx="8">
                  <c:v>44862</c:v>
                </c:pt>
                <c:pt idx="9">
                  <c:v>44873</c:v>
                </c:pt>
                <c:pt idx="10">
                  <c:v>44902</c:v>
                </c:pt>
                <c:pt idx="11">
                  <c:v>44944</c:v>
                </c:pt>
                <c:pt idx="12">
                  <c:v>44979</c:v>
                </c:pt>
                <c:pt idx="13">
                  <c:v>45007</c:v>
                </c:pt>
                <c:pt idx="14">
                  <c:v>45036</c:v>
                </c:pt>
                <c:pt idx="15">
                  <c:v>45057</c:v>
                </c:pt>
              </c:numCache>
              <c:extLst xmlns:c15="http://schemas.microsoft.com/office/drawing/2012/chart"/>
            </c:numRef>
          </c:xVal>
          <c:yVal>
            <c:numRef>
              <c:f>Monitoring_sites_only!$K$19:$K$34</c:f>
              <c:numCache>
                <c:formatCode>0.00</c:formatCode>
                <c:ptCount val="16"/>
                <c:pt idx="0">
                  <c:v>2028.7033217226042</c:v>
                </c:pt>
                <c:pt idx="1">
                  <c:v>2113.0438204486932</c:v>
                </c:pt>
                <c:pt idx="2">
                  <c:v>2007.1210000000001</c:v>
                </c:pt>
                <c:pt idx="3">
                  <c:v>2224.384</c:v>
                </c:pt>
                <c:pt idx="4">
                  <c:v>2108.0320000000002</c:v>
                </c:pt>
                <c:pt idx="6" formatCode="General">
                  <c:v>2052.3000000000002</c:v>
                </c:pt>
                <c:pt idx="7">
                  <c:v>2125.8000000000002</c:v>
                </c:pt>
                <c:pt idx="9">
                  <c:v>2033.4</c:v>
                </c:pt>
                <c:pt idx="10">
                  <c:v>2185.4</c:v>
                </c:pt>
                <c:pt idx="11">
                  <c:v>2198.91</c:v>
                </c:pt>
                <c:pt idx="12">
                  <c:v>2080.71</c:v>
                </c:pt>
                <c:pt idx="13">
                  <c:v>2234.61</c:v>
                </c:pt>
                <c:pt idx="14">
                  <c:v>2285.52</c:v>
                </c:pt>
                <c:pt idx="15">
                  <c:v>2224.69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5D03-44CF-95BE-5F0337CF9124}"/>
            </c:ext>
          </c:extLst>
        </c:ser>
        <c:ser>
          <c:idx val="2"/>
          <c:order val="2"/>
          <c:tx>
            <c:strRef>
              <c:f>Monitoring_sites_only!$C$35</c:f>
              <c:strCache>
                <c:ptCount val="1"/>
                <c:pt idx="0">
                  <c:v>East Dennis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Monitoring_sites_only!$A$35:$A$54</c:f>
              <c:numCache>
                <c:formatCode>m"/"d"/"yy</c:formatCode>
                <c:ptCount val="20"/>
                <c:pt idx="0">
                  <c:v>44446</c:v>
                </c:pt>
                <c:pt idx="1">
                  <c:v>44479</c:v>
                </c:pt>
                <c:pt idx="2">
                  <c:v>44502</c:v>
                </c:pt>
                <c:pt idx="3">
                  <c:v>44623</c:v>
                </c:pt>
                <c:pt idx="4">
                  <c:v>44669</c:v>
                </c:pt>
                <c:pt idx="5">
                  <c:v>44698</c:v>
                </c:pt>
                <c:pt idx="6">
                  <c:v>44703</c:v>
                </c:pt>
                <c:pt idx="7">
                  <c:v>44729</c:v>
                </c:pt>
                <c:pt idx="8">
                  <c:v>44760</c:v>
                </c:pt>
                <c:pt idx="9">
                  <c:v>44777</c:v>
                </c:pt>
                <c:pt idx="10">
                  <c:v>44787</c:v>
                </c:pt>
                <c:pt idx="11">
                  <c:v>44801</c:v>
                </c:pt>
                <c:pt idx="12">
                  <c:v>44860</c:v>
                </c:pt>
                <c:pt idx="13">
                  <c:v>44872</c:v>
                </c:pt>
                <c:pt idx="14">
                  <c:v>44898</c:v>
                </c:pt>
                <c:pt idx="15">
                  <c:v>44948</c:v>
                </c:pt>
                <c:pt idx="16">
                  <c:v>44973</c:v>
                </c:pt>
                <c:pt idx="17">
                  <c:v>45007</c:v>
                </c:pt>
                <c:pt idx="18">
                  <c:v>45036</c:v>
                </c:pt>
                <c:pt idx="19">
                  <c:v>45058</c:v>
                </c:pt>
              </c:numCache>
            </c:numRef>
          </c:xVal>
          <c:yVal>
            <c:numRef>
              <c:f>Monitoring_sites_only!$K$35:$K$54</c:f>
              <c:numCache>
                <c:formatCode>General</c:formatCode>
                <c:ptCount val="20"/>
                <c:pt idx="0" formatCode="0.00">
                  <c:v>1998.3059325346328</c:v>
                </c:pt>
                <c:pt idx="1">
                  <c:v>2081.64</c:v>
                </c:pt>
                <c:pt idx="2" formatCode="0.00">
                  <c:v>2077.7937228250207</c:v>
                </c:pt>
                <c:pt idx="3" formatCode="0.00">
                  <c:v>2174.8870000000002</c:v>
                </c:pt>
                <c:pt idx="4" formatCode="0.00">
                  <c:v>2378.5169999999998</c:v>
                </c:pt>
                <c:pt idx="5" formatCode="0.00">
                  <c:v>2295.2469999999998</c:v>
                </c:pt>
                <c:pt idx="6" formatCode="0.00">
                  <c:v>2196.42</c:v>
                </c:pt>
                <c:pt idx="7" formatCode="0.00">
                  <c:v>2109.71</c:v>
                </c:pt>
                <c:pt idx="8">
                  <c:v>1995.5</c:v>
                </c:pt>
                <c:pt idx="9">
                  <c:v>2068.56</c:v>
                </c:pt>
                <c:pt idx="10" formatCode="0.00">
                  <c:v>2179.3000000000002</c:v>
                </c:pt>
                <c:pt idx="11" formatCode="0.00">
                  <c:v>2500.34</c:v>
                </c:pt>
                <c:pt idx="12" formatCode="0.00">
                  <c:v>2168.29</c:v>
                </c:pt>
                <c:pt idx="13" formatCode="0.00">
                  <c:v>2204.42</c:v>
                </c:pt>
                <c:pt idx="14" formatCode="0.00">
                  <c:v>2264.58</c:v>
                </c:pt>
                <c:pt idx="15" formatCode="0.00">
                  <c:v>2141.44</c:v>
                </c:pt>
                <c:pt idx="16" formatCode="0.00">
                  <c:v>2033.44</c:v>
                </c:pt>
                <c:pt idx="17" formatCode="0.00">
                  <c:v>2169.06</c:v>
                </c:pt>
                <c:pt idx="18" formatCode="0.00">
                  <c:v>2261</c:v>
                </c:pt>
                <c:pt idx="19" formatCode="0.00">
                  <c:v>2032.15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03-44CF-95BE-5F0337CF9124}"/>
            </c:ext>
          </c:extLst>
        </c:ser>
        <c:ser>
          <c:idx val="3"/>
          <c:order val="3"/>
          <c:tx>
            <c:strRef>
              <c:f>Monitoring_sites_only!$C$55</c:f>
              <c:strCache>
                <c:ptCount val="1"/>
                <c:pt idx="0">
                  <c:v>Eel Pond</c:v>
                </c:pt>
              </c:strCache>
              <c:extLst xmlns:c15="http://schemas.microsoft.com/office/drawing/2012/chart"/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Monitoring_sites_only!$A$55:$A$79</c:f>
              <c:numCache>
                <c:formatCode>m"/"d"/"yy</c:formatCode>
                <c:ptCount val="25"/>
                <c:pt idx="0">
                  <c:v>44403</c:v>
                </c:pt>
                <c:pt idx="1">
                  <c:v>44421</c:v>
                </c:pt>
                <c:pt idx="2">
                  <c:v>44450</c:v>
                </c:pt>
                <c:pt idx="3">
                  <c:v>44475</c:v>
                </c:pt>
                <c:pt idx="4">
                  <c:v>44508</c:v>
                </c:pt>
                <c:pt idx="5">
                  <c:v>44531</c:v>
                </c:pt>
                <c:pt idx="6">
                  <c:v>44622</c:v>
                </c:pt>
                <c:pt idx="7">
                  <c:v>44669</c:v>
                </c:pt>
                <c:pt idx="8">
                  <c:v>44700</c:v>
                </c:pt>
                <c:pt idx="9">
                  <c:v>44729</c:v>
                </c:pt>
                <c:pt idx="10">
                  <c:v>44742</c:v>
                </c:pt>
                <c:pt idx="11">
                  <c:v>44757</c:v>
                </c:pt>
                <c:pt idx="12">
                  <c:v>44774</c:v>
                </c:pt>
                <c:pt idx="13">
                  <c:v>44788</c:v>
                </c:pt>
                <c:pt idx="14">
                  <c:v>44803</c:v>
                </c:pt>
                <c:pt idx="15">
                  <c:v>44846</c:v>
                </c:pt>
                <c:pt idx="16">
                  <c:v>44858</c:v>
                </c:pt>
                <c:pt idx="17">
                  <c:v>44871</c:v>
                </c:pt>
                <c:pt idx="18">
                  <c:v>44893</c:v>
                </c:pt>
                <c:pt idx="19">
                  <c:v>44900</c:v>
                </c:pt>
                <c:pt idx="20">
                  <c:v>44946</c:v>
                </c:pt>
                <c:pt idx="21">
                  <c:v>44981</c:v>
                </c:pt>
                <c:pt idx="22">
                  <c:v>45008</c:v>
                </c:pt>
                <c:pt idx="23">
                  <c:v>45035</c:v>
                </c:pt>
                <c:pt idx="24">
                  <c:v>45054</c:v>
                </c:pt>
              </c:numCache>
              <c:extLst xmlns:c15="http://schemas.microsoft.com/office/drawing/2012/chart"/>
            </c:numRef>
          </c:xVal>
          <c:yVal>
            <c:numRef>
              <c:f>Monitoring_sites_only!$K$55:$K$79</c:f>
              <c:numCache>
                <c:formatCode>0.00</c:formatCode>
                <c:ptCount val="25"/>
                <c:pt idx="0">
                  <c:v>1939.3586940794653</c:v>
                </c:pt>
                <c:pt idx="1">
                  <c:v>1812.1261705918339</c:v>
                </c:pt>
                <c:pt idx="2">
                  <c:v>1856.172855210682</c:v>
                </c:pt>
                <c:pt idx="3">
                  <c:v>1840.9265506670934</c:v>
                </c:pt>
                <c:pt idx="4">
                  <c:v>1980.065100973442</c:v>
                </c:pt>
                <c:pt idx="5">
                  <c:v>2009.99</c:v>
                </c:pt>
                <c:pt idx="6">
                  <c:v>2065.0770000000002</c:v>
                </c:pt>
                <c:pt idx="7">
                  <c:v>2087.134</c:v>
                </c:pt>
                <c:pt idx="8">
                  <c:v>2074.7710000000002</c:v>
                </c:pt>
                <c:pt idx="9">
                  <c:v>2015.37</c:v>
                </c:pt>
                <c:pt idx="10">
                  <c:v>2048.8270000000002</c:v>
                </c:pt>
                <c:pt idx="11" formatCode="General">
                  <c:v>1895.46</c:v>
                </c:pt>
                <c:pt idx="12" formatCode="General">
                  <c:v>2005.85</c:v>
                </c:pt>
                <c:pt idx="13">
                  <c:v>2038.3</c:v>
                </c:pt>
                <c:pt idx="14">
                  <c:v>1993.23</c:v>
                </c:pt>
                <c:pt idx="15">
                  <c:v>2000.12</c:v>
                </c:pt>
                <c:pt idx="16">
                  <c:v>2032.84</c:v>
                </c:pt>
                <c:pt idx="17">
                  <c:v>1974.02</c:v>
                </c:pt>
                <c:pt idx="18">
                  <c:v>2040.97</c:v>
                </c:pt>
                <c:pt idx="19">
                  <c:v>2097.77</c:v>
                </c:pt>
                <c:pt idx="20">
                  <c:v>1946.97</c:v>
                </c:pt>
                <c:pt idx="21">
                  <c:v>1970.17</c:v>
                </c:pt>
                <c:pt idx="22">
                  <c:v>2061.87</c:v>
                </c:pt>
                <c:pt idx="23">
                  <c:v>2204.25</c:v>
                </c:pt>
                <c:pt idx="24">
                  <c:v>2176.9899999999998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5D03-44CF-95BE-5F0337CF9124}"/>
            </c:ext>
          </c:extLst>
        </c:ser>
        <c:ser>
          <c:idx val="4"/>
          <c:order val="4"/>
          <c:tx>
            <c:strRef>
              <c:f>Monitoring_sites_only!$C$80</c:f>
              <c:strCache>
                <c:ptCount val="1"/>
                <c:pt idx="0">
                  <c:v>Provincetown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Monitoring_sites_only!$A$80:$A$97</c:f>
              <c:numCache>
                <c:formatCode>m"/"d"/"yy</c:formatCode>
                <c:ptCount val="18"/>
                <c:pt idx="0">
                  <c:v>44672</c:v>
                </c:pt>
                <c:pt idx="1">
                  <c:v>44699</c:v>
                </c:pt>
                <c:pt idx="2">
                  <c:v>44702</c:v>
                </c:pt>
                <c:pt idx="3">
                  <c:v>44727</c:v>
                </c:pt>
                <c:pt idx="4">
                  <c:v>44743</c:v>
                </c:pt>
                <c:pt idx="5">
                  <c:v>44756</c:v>
                </c:pt>
                <c:pt idx="6">
                  <c:v>44776</c:v>
                </c:pt>
                <c:pt idx="7">
                  <c:v>44787</c:v>
                </c:pt>
                <c:pt idx="8">
                  <c:v>44802</c:v>
                </c:pt>
                <c:pt idx="9">
                  <c:v>44859</c:v>
                </c:pt>
                <c:pt idx="10">
                  <c:v>44869</c:v>
                </c:pt>
                <c:pt idx="11">
                  <c:v>44894</c:v>
                </c:pt>
                <c:pt idx="12">
                  <c:v>44899</c:v>
                </c:pt>
                <c:pt idx="13">
                  <c:v>44947</c:v>
                </c:pt>
                <c:pt idx="14">
                  <c:v>44978</c:v>
                </c:pt>
                <c:pt idx="15">
                  <c:v>45005</c:v>
                </c:pt>
                <c:pt idx="16">
                  <c:v>45033</c:v>
                </c:pt>
                <c:pt idx="17">
                  <c:v>45056</c:v>
                </c:pt>
              </c:numCache>
            </c:numRef>
          </c:xVal>
          <c:yVal>
            <c:numRef>
              <c:f>Monitoring_sites_only!$K$80:$K$97</c:f>
              <c:numCache>
                <c:formatCode>0.00</c:formatCode>
                <c:ptCount val="18"/>
                <c:pt idx="0">
                  <c:v>2208.2849999999999</c:v>
                </c:pt>
                <c:pt idx="1">
                  <c:v>2163.0949999999998</c:v>
                </c:pt>
                <c:pt idx="2">
                  <c:v>2142.1</c:v>
                </c:pt>
                <c:pt idx="3">
                  <c:v>2166.4</c:v>
                </c:pt>
                <c:pt idx="4">
                  <c:v>2140.9989999999998</c:v>
                </c:pt>
                <c:pt idx="5">
                  <c:v>2153.9</c:v>
                </c:pt>
                <c:pt idx="6" formatCode="General">
                  <c:v>2125.0500000000002</c:v>
                </c:pt>
                <c:pt idx="7">
                  <c:v>2262.1</c:v>
                </c:pt>
                <c:pt idx="8">
                  <c:v>2134.11</c:v>
                </c:pt>
                <c:pt idx="9">
                  <c:v>2104.23</c:v>
                </c:pt>
                <c:pt idx="10">
                  <c:v>2217.34</c:v>
                </c:pt>
                <c:pt idx="11">
                  <c:v>2113.59</c:v>
                </c:pt>
                <c:pt idx="12">
                  <c:v>2216.85</c:v>
                </c:pt>
                <c:pt idx="13">
                  <c:v>2839.09</c:v>
                </c:pt>
                <c:pt idx="14">
                  <c:v>2194.62</c:v>
                </c:pt>
                <c:pt idx="15">
                  <c:v>2242.16</c:v>
                </c:pt>
                <c:pt idx="16">
                  <c:v>2184.79</c:v>
                </c:pt>
                <c:pt idx="17">
                  <c:v>2314.44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03-44CF-95BE-5F0337CF9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844112"/>
        <c:axId val="1464844944"/>
        <c:extLst/>
      </c:scatterChart>
      <c:valAx>
        <c:axId val="1464844112"/>
        <c:scaling>
          <c:orientation val="minMax"/>
          <c:min val="44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/&quot;d&quot;/&quot;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844944"/>
        <c:crosses val="autoZero"/>
        <c:crossBetween val="midCat"/>
      </c:valAx>
      <c:valAx>
        <c:axId val="1464844944"/>
        <c:scaling>
          <c:orientation val="minMax"/>
          <c:min val="1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84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714719910831446"/>
          <c:y val="3.1150665090072124E-2"/>
          <c:w val="0.14199027739974845"/>
          <c:h val="0.17037692577743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95230071253774"/>
          <c:y val="7.4894648272142622E-2"/>
          <c:w val="0.66141016509479722"/>
          <c:h val="0.68441211001098989"/>
        </c:manualLayout>
      </c:layout>
      <c:scatterChart>
        <c:scatterStyle val="lineMarker"/>
        <c:varyColors val="0"/>
        <c:ser>
          <c:idx val="0"/>
          <c:order val="0"/>
          <c:tx>
            <c:strRef>
              <c:f>Monitoring_sites_only!$D$2</c:f>
              <c:strCache>
                <c:ptCount val="1"/>
                <c:pt idx="0">
                  <c:v>Bottom water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Monitoring_sites_only!$A$10:$A$18</c:f>
              <c:numCache>
                <c:formatCode>m"/"d"/"yy</c:formatCode>
                <c:ptCount val="9"/>
                <c:pt idx="0">
                  <c:v>44789</c:v>
                </c:pt>
                <c:pt idx="1">
                  <c:v>44861</c:v>
                </c:pt>
                <c:pt idx="2">
                  <c:v>44870</c:v>
                </c:pt>
                <c:pt idx="3">
                  <c:v>44901</c:v>
                </c:pt>
                <c:pt idx="4">
                  <c:v>44945</c:v>
                </c:pt>
                <c:pt idx="5">
                  <c:v>44980</c:v>
                </c:pt>
                <c:pt idx="6">
                  <c:v>45006</c:v>
                </c:pt>
                <c:pt idx="7">
                  <c:v>45037</c:v>
                </c:pt>
                <c:pt idx="8">
                  <c:v>45055</c:v>
                </c:pt>
              </c:numCache>
            </c:numRef>
          </c:xVal>
          <c:yVal>
            <c:numRef>
              <c:f>Monitoring_sites_only!$I$10:$I$18</c:f>
              <c:numCache>
                <c:formatCode>0.00</c:formatCode>
                <c:ptCount val="9"/>
                <c:pt idx="0">
                  <c:v>2125.1</c:v>
                </c:pt>
                <c:pt idx="1">
                  <c:v>2163.5100000000002</c:v>
                </c:pt>
                <c:pt idx="2">
                  <c:v>2132.92</c:v>
                </c:pt>
                <c:pt idx="3">
                  <c:v>2208.4899999999998</c:v>
                </c:pt>
                <c:pt idx="4">
                  <c:v>2075.33</c:v>
                </c:pt>
                <c:pt idx="5">
                  <c:v>2078.2399999999998</c:v>
                </c:pt>
                <c:pt idx="6">
                  <c:v>2062.11</c:v>
                </c:pt>
                <c:pt idx="7">
                  <c:v>2188.79</c:v>
                </c:pt>
                <c:pt idx="8">
                  <c:v>2156.2600000000002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E5-4370-8E9A-679DA7D805D9}"/>
            </c:ext>
          </c:extLst>
        </c:ser>
        <c:ser>
          <c:idx val="1"/>
          <c:order val="1"/>
          <c:tx>
            <c:strRef>
              <c:f>Monitoring_sites_only!$D$98</c:f>
              <c:strCache>
                <c:ptCount val="1"/>
                <c:pt idx="0">
                  <c:v>2cm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Monitoring_sites_only!$A$104:$A$112</c:f>
              <c:numCache>
                <c:formatCode>m"/"d"/"yy</c:formatCode>
                <c:ptCount val="9"/>
                <c:pt idx="0">
                  <c:v>44789</c:v>
                </c:pt>
                <c:pt idx="1">
                  <c:v>44861</c:v>
                </c:pt>
                <c:pt idx="2">
                  <c:v>44870</c:v>
                </c:pt>
                <c:pt idx="3">
                  <c:v>44901</c:v>
                </c:pt>
                <c:pt idx="4">
                  <c:v>44945</c:v>
                </c:pt>
                <c:pt idx="5">
                  <c:v>44980</c:v>
                </c:pt>
                <c:pt idx="6">
                  <c:v>45006</c:v>
                </c:pt>
                <c:pt idx="7">
                  <c:v>45037</c:v>
                </c:pt>
                <c:pt idx="8">
                  <c:v>45055</c:v>
                </c:pt>
              </c:numCache>
            </c:numRef>
          </c:xVal>
          <c:yVal>
            <c:numRef>
              <c:f>Monitoring_sites_only!$I$104:$I$112</c:f>
              <c:numCache>
                <c:formatCode>0.00</c:formatCode>
                <c:ptCount val="9"/>
                <c:pt idx="0">
                  <c:v>2078.8000000000002</c:v>
                </c:pt>
                <c:pt idx="1">
                  <c:v>2232.6999999999998</c:v>
                </c:pt>
                <c:pt idx="2">
                  <c:v>1875.93</c:v>
                </c:pt>
                <c:pt idx="3">
                  <c:v>2221.5700000000002</c:v>
                </c:pt>
                <c:pt idx="4">
                  <c:v>2786.56</c:v>
                </c:pt>
                <c:pt idx="5">
                  <c:v>1932.48</c:v>
                </c:pt>
                <c:pt idx="6">
                  <c:v>2173.06</c:v>
                </c:pt>
                <c:pt idx="7">
                  <c:v>2026.96</c:v>
                </c:pt>
                <c:pt idx="8">
                  <c:v>2050.39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E5-4370-8E9A-679DA7D805D9}"/>
            </c:ext>
          </c:extLst>
        </c:ser>
        <c:ser>
          <c:idx val="2"/>
          <c:order val="2"/>
          <c:tx>
            <c:strRef>
              <c:f>Monitoring_sites_only!$D$168</c:f>
              <c:strCache>
                <c:ptCount val="1"/>
                <c:pt idx="0">
                  <c:v>5cm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Monitoring_sites_only!$A$174:$A$182</c:f>
              <c:numCache>
                <c:formatCode>m"/"d"/"yy</c:formatCode>
                <c:ptCount val="9"/>
                <c:pt idx="0">
                  <c:v>44789</c:v>
                </c:pt>
                <c:pt idx="1">
                  <c:v>44861</c:v>
                </c:pt>
                <c:pt idx="2">
                  <c:v>44870</c:v>
                </c:pt>
                <c:pt idx="3">
                  <c:v>44901</c:v>
                </c:pt>
                <c:pt idx="4">
                  <c:v>44945</c:v>
                </c:pt>
                <c:pt idx="5">
                  <c:v>44980</c:v>
                </c:pt>
                <c:pt idx="6">
                  <c:v>45006</c:v>
                </c:pt>
                <c:pt idx="7">
                  <c:v>45037</c:v>
                </c:pt>
                <c:pt idx="8">
                  <c:v>45055</c:v>
                </c:pt>
              </c:numCache>
            </c:numRef>
          </c:xVal>
          <c:yVal>
            <c:numRef>
              <c:f>Monitoring_sites_only!$I$174:$I$182</c:f>
              <c:numCache>
                <c:formatCode>0.00</c:formatCode>
                <c:ptCount val="9"/>
                <c:pt idx="0">
                  <c:v>2314</c:v>
                </c:pt>
                <c:pt idx="1">
                  <c:v>2412.61</c:v>
                </c:pt>
                <c:pt idx="2">
                  <c:v>1979.84</c:v>
                </c:pt>
                <c:pt idx="3">
                  <c:v>2326.21</c:v>
                </c:pt>
                <c:pt idx="4">
                  <c:v>4681.1499999999996</c:v>
                </c:pt>
                <c:pt idx="5">
                  <c:v>2207.35</c:v>
                </c:pt>
                <c:pt idx="6">
                  <c:v>2866.23</c:v>
                </c:pt>
                <c:pt idx="7">
                  <c:v>4235.9799999999996</c:v>
                </c:pt>
                <c:pt idx="8">
                  <c:v>2163.5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E5-4370-8E9A-679DA7D805D9}"/>
            </c:ext>
          </c:extLst>
        </c:ser>
        <c:ser>
          <c:idx val="3"/>
          <c:order val="3"/>
          <c:tx>
            <c:strRef>
              <c:f>Monitoring_sites_only!$D$237</c:f>
              <c:strCache>
                <c:ptCount val="1"/>
                <c:pt idx="0">
                  <c:v>10cm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Monitoring_sites_only!$A$243:$A$251</c:f>
              <c:numCache>
                <c:formatCode>m"/"d"/"yy</c:formatCode>
                <c:ptCount val="9"/>
                <c:pt idx="0">
                  <c:v>44789</c:v>
                </c:pt>
                <c:pt idx="1">
                  <c:v>44861</c:v>
                </c:pt>
                <c:pt idx="2">
                  <c:v>44870</c:v>
                </c:pt>
                <c:pt idx="3">
                  <c:v>44901</c:v>
                </c:pt>
                <c:pt idx="4">
                  <c:v>44945</c:v>
                </c:pt>
                <c:pt idx="5">
                  <c:v>44980</c:v>
                </c:pt>
                <c:pt idx="6">
                  <c:v>45006</c:v>
                </c:pt>
                <c:pt idx="7">
                  <c:v>45037</c:v>
                </c:pt>
                <c:pt idx="8">
                  <c:v>45055</c:v>
                </c:pt>
              </c:numCache>
            </c:numRef>
          </c:xVal>
          <c:yVal>
            <c:numRef>
              <c:f>Monitoring_sites_only!$I$243:$I$251</c:f>
              <c:numCache>
                <c:formatCode>0.00</c:formatCode>
                <c:ptCount val="9"/>
                <c:pt idx="0">
                  <c:v>2341.6999999999998</c:v>
                </c:pt>
                <c:pt idx="1">
                  <c:v>2943.11</c:v>
                </c:pt>
                <c:pt idx="2">
                  <c:v>4006.06</c:v>
                </c:pt>
                <c:pt idx="3">
                  <c:v>2535.4899999999998</c:v>
                </c:pt>
                <c:pt idx="4">
                  <c:v>7333.59</c:v>
                </c:pt>
                <c:pt idx="5">
                  <c:v>2207.35</c:v>
                </c:pt>
                <c:pt idx="6">
                  <c:v>2660.85</c:v>
                </c:pt>
                <c:pt idx="7">
                  <c:v>6190.12</c:v>
                </c:pt>
                <c:pt idx="8">
                  <c:v>3124.9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E5-4370-8E9A-679DA7D805D9}"/>
            </c:ext>
          </c:extLst>
        </c:ser>
        <c:ser>
          <c:idx val="4"/>
          <c:order val="4"/>
          <c:tx>
            <c:strRef>
              <c:f>Monitoring_sites_only!$D$306</c:f>
              <c:strCache>
                <c:ptCount val="1"/>
                <c:pt idx="0">
                  <c:v>15cm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Monitoring_sites_only!$A$311:$A$319</c:f>
              <c:numCache>
                <c:formatCode>m"/"d"/"yy</c:formatCode>
                <c:ptCount val="9"/>
                <c:pt idx="0">
                  <c:v>44789</c:v>
                </c:pt>
                <c:pt idx="1">
                  <c:v>44861</c:v>
                </c:pt>
                <c:pt idx="2">
                  <c:v>44870</c:v>
                </c:pt>
                <c:pt idx="3">
                  <c:v>44901</c:v>
                </c:pt>
                <c:pt idx="4">
                  <c:v>44945</c:v>
                </c:pt>
                <c:pt idx="5">
                  <c:v>44980</c:v>
                </c:pt>
                <c:pt idx="6">
                  <c:v>45006</c:v>
                </c:pt>
                <c:pt idx="7">
                  <c:v>45037</c:v>
                </c:pt>
                <c:pt idx="8">
                  <c:v>45055</c:v>
                </c:pt>
              </c:numCache>
            </c:numRef>
          </c:xVal>
          <c:yVal>
            <c:numRef>
              <c:f>Monitoring_sites_only!$I$311:$I$319</c:f>
              <c:numCache>
                <c:formatCode>0.00</c:formatCode>
                <c:ptCount val="9"/>
                <c:pt idx="0">
                  <c:v>2084.9</c:v>
                </c:pt>
                <c:pt idx="1">
                  <c:v>3552.03</c:v>
                </c:pt>
                <c:pt idx="2">
                  <c:v>3304.68</c:v>
                </c:pt>
                <c:pt idx="3">
                  <c:v>2967.13</c:v>
                </c:pt>
                <c:pt idx="4">
                  <c:v>13168.94</c:v>
                </c:pt>
                <c:pt idx="5">
                  <c:v>2232.34</c:v>
                </c:pt>
                <c:pt idx="6">
                  <c:v>1993.34</c:v>
                </c:pt>
                <c:pt idx="7">
                  <c:v>10636.48</c:v>
                </c:pt>
                <c:pt idx="8">
                  <c:v>5047.71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E5-4370-8E9A-679DA7D80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762959"/>
        <c:axId val="1432762543"/>
      </c:scatterChart>
      <c:valAx>
        <c:axId val="1432762959"/>
        <c:scaling>
          <c:orientation val="minMax"/>
          <c:max val="45060"/>
          <c:min val="4478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>
                    <a:solidFill>
                      <a:schemeClr val="tx2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48885256760239787"/>
              <c:y val="0.888940262740149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m&quot;/&quot;d&quot;/&quot;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762543"/>
        <c:crosses val="autoZero"/>
        <c:crossBetween val="midCat"/>
        <c:majorUnit val="15"/>
      </c:valAx>
      <c:valAx>
        <c:axId val="1432762543"/>
        <c:scaling>
          <c:orientation val="minMax"/>
          <c:max val="13500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>
                    <a:solidFill>
                      <a:schemeClr val="tx2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Alkalinity µmol/kg</a:t>
                </a:r>
              </a:p>
            </c:rich>
          </c:tx>
          <c:layout>
            <c:manualLayout>
              <c:xMode val="edge"/>
              <c:yMode val="edge"/>
              <c:x val="5.0261716501812062E-2"/>
              <c:y val="0.288079577600944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762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84169165583494765"/>
          <c:y val="0.59856492057758048"/>
          <c:w val="0.11872104181562687"/>
          <c:h val="0.17037692577743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8218838233151"/>
          <c:y val="7.4894648272142622E-2"/>
          <c:w val="0.84326290584437136"/>
          <c:h val="0.75508648826725822"/>
        </c:manualLayout>
      </c:layout>
      <c:scatterChart>
        <c:scatterStyle val="lineMarker"/>
        <c:varyColors val="0"/>
        <c:ser>
          <c:idx val="0"/>
          <c:order val="0"/>
          <c:tx>
            <c:strRef>
              <c:f>Monitoring_sites_only!$D$19</c:f>
              <c:strCache>
                <c:ptCount val="1"/>
                <c:pt idx="0">
                  <c:v>Bottom water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Monitoring_sites_only!$A$26:$A$34</c:f>
              <c:numCache>
                <c:formatCode>m"/"d"/"yy</c:formatCode>
                <c:ptCount val="9"/>
                <c:pt idx="0">
                  <c:v>44786</c:v>
                </c:pt>
                <c:pt idx="1">
                  <c:v>44862</c:v>
                </c:pt>
                <c:pt idx="2">
                  <c:v>44873</c:v>
                </c:pt>
                <c:pt idx="3">
                  <c:v>44902</c:v>
                </c:pt>
                <c:pt idx="4">
                  <c:v>44944</c:v>
                </c:pt>
                <c:pt idx="5">
                  <c:v>44979</c:v>
                </c:pt>
                <c:pt idx="6">
                  <c:v>45007</c:v>
                </c:pt>
                <c:pt idx="7">
                  <c:v>45036</c:v>
                </c:pt>
                <c:pt idx="8">
                  <c:v>45057</c:v>
                </c:pt>
              </c:numCache>
            </c:numRef>
          </c:xVal>
          <c:yVal>
            <c:numRef>
              <c:f>Monitoring_sites_only!$I$26:$I$34</c:f>
              <c:numCache>
                <c:formatCode>0.00</c:formatCode>
                <c:ptCount val="9"/>
                <c:pt idx="0">
                  <c:v>2125.8000000000002</c:v>
                </c:pt>
                <c:pt idx="1">
                  <c:v>2533.77</c:v>
                </c:pt>
                <c:pt idx="2">
                  <c:v>2033.4</c:v>
                </c:pt>
                <c:pt idx="3">
                  <c:v>2185.4</c:v>
                </c:pt>
                <c:pt idx="4">
                  <c:v>2198.91</c:v>
                </c:pt>
                <c:pt idx="5">
                  <c:v>2080.71</c:v>
                </c:pt>
                <c:pt idx="6">
                  <c:v>2234.61</c:v>
                </c:pt>
                <c:pt idx="7">
                  <c:v>2285.52</c:v>
                </c:pt>
                <c:pt idx="8">
                  <c:v>2224.69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0F-48B3-ACFF-C1B30CAFFB27}"/>
            </c:ext>
          </c:extLst>
        </c:ser>
        <c:ser>
          <c:idx val="1"/>
          <c:order val="1"/>
          <c:tx>
            <c:strRef>
              <c:f>Monitoring_sites_only!$D$98</c:f>
              <c:strCache>
                <c:ptCount val="1"/>
                <c:pt idx="0">
                  <c:v>2cm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Monitoring_sites_only!$A$118:$A$126</c:f>
              <c:numCache>
                <c:formatCode>m"/"d"/"yy</c:formatCode>
                <c:ptCount val="9"/>
                <c:pt idx="0">
                  <c:v>44786</c:v>
                </c:pt>
                <c:pt idx="1">
                  <c:v>44862</c:v>
                </c:pt>
                <c:pt idx="2">
                  <c:v>44873</c:v>
                </c:pt>
                <c:pt idx="3">
                  <c:v>44902</c:v>
                </c:pt>
                <c:pt idx="4">
                  <c:v>44944</c:v>
                </c:pt>
                <c:pt idx="5">
                  <c:v>44979</c:v>
                </c:pt>
                <c:pt idx="6">
                  <c:v>45007</c:v>
                </c:pt>
                <c:pt idx="7">
                  <c:v>45036</c:v>
                </c:pt>
                <c:pt idx="8">
                  <c:v>45057</c:v>
                </c:pt>
              </c:numCache>
            </c:numRef>
          </c:xVal>
          <c:yVal>
            <c:numRef>
              <c:f>Monitoring_sites_only!$I$118:$I$126</c:f>
              <c:numCache>
                <c:formatCode>0.00</c:formatCode>
                <c:ptCount val="9"/>
                <c:pt idx="0">
                  <c:v>2206.6999999999998</c:v>
                </c:pt>
                <c:pt idx="1">
                  <c:v>2467.23</c:v>
                </c:pt>
                <c:pt idx="2">
                  <c:v>2375.92</c:v>
                </c:pt>
                <c:pt idx="3">
                  <c:v>3802.26</c:v>
                </c:pt>
                <c:pt idx="4">
                  <c:v>2154.2399999999998</c:v>
                </c:pt>
                <c:pt idx="5">
                  <c:v>1849.92</c:v>
                </c:pt>
                <c:pt idx="6">
                  <c:v>1925.38</c:v>
                </c:pt>
                <c:pt idx="7">
                  <c:v>2136.88</c:v>
                </c:pt>
                <c:pt idx="8">
                  <c:v>1923.49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0F-48B3-ACFF-C1B30CAFFB27}"/>
            </c:ext>
          </c:extLst>
        </c:ser>
        <c:ser>
          <c:idx val="2"/>
          <c:order val="2"/>
          <c:tx>
            <c:strRef>
              <c:f>Monitoring_sites_only!$D$183</c:f>
              <c:strCache>
                <c:ptCount val="1"/>
                <c:pt idx="0">
                  <c:v>5cm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Monitoring_sites_only!$A$188:$A$196</c:f>
              <c:numCache>
                <c:formatCode>m"/"d"/"yy</c:formatCode>
                <c:ptCount val="9"/>
                <c:pt idx="0">
                  <c:v>44786</c:v>
                </c:pt>
                <c:pt idx="1">
                  <c:v>44862</c:v>
                </c:pt>
                <c:pt idx="2">
                  <c:v>44873</c:v>
                </c:pt>
                <c:pt idx="3">
                  <c:v>44902</c:v>
                </c:pt>
                <c:pt idx="4">
                  <c:v>44944</c:v>
                </c:pt>
                <c:pt idx="5">
                  <c:v>44979</c:v>
                </c:pt>
                <c:pt idx="6">
                  <c:v>45007</c:v>
                </c:pt>
                <c:pt idx="7">
                  <c:v>45036</c:v>
                </c:pt>
                <c:pt idx="8">
                  <c:v>45057</c:v>
                </c:pt>
              </c:numCache>
            </c:numRef>
          </c:xVal>
          <c:yVal>
            <c:numRef>
              <c:f>Monitoring_sites_only!$I$188:$I$196</c:f>
              <c:numCache>
                <c:formatCode>0.00</c:formatCode>
                <c:ptCount val="9"/>
                <c:pt idx="0">
                  <c:v>2190.1</c:v>
                </c:pt>
                <c:pt idx="1">
                  <c:v>2339.3000000000002</c:v>
                </c:pt>
                <c:pt idx="2">
                  <c:v>2428.7600000000002</c:v>
                </c:pt>
                <c:pt idx="3">
                  <c:v>3856.41</c:v>
                </c:pt>
                <c:pt idx="4">
                  <c:v>1793.21</c:v>
                </c:pt>
                <c:pt idx="5">
                  <c:v>1849.92</c:v>
                </c:pt>
                <c:pt idx="6">
                  <c:v>2123.23</c:v>
                </c:pt>
                <c:pt idx="7">
                  <c:v>2106.8200000000002</c:v>
                </c:pt>
                <c:pt idx="8">
                  <c:v>2117.79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0F-48B3-ACFF-C1B30CAFFB27}"/>
            </c:ext>
          </c:extLst>
        </c:ser>
        <c:ser>
          <c:idx val="3"/>
          <c:order val="3"/>
          <c:tx>
            <c:strRef>
              <c:f>Monitoring_sites_only!$D$252</c:f>
              <c:strCache>
                <c:ptCount val="1"/>
                <c:pt idx="0">
                  <c:v>10cm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Monitoring_sites_only!$A$257:$A$265</c:f>
              <c:numCache>
                <c:formatCode>m"/"d"/"yy</c:formatCode>
                <c:ptCount val="9"/>
                <c:pt idx="0">
                  <c:v>44786</c:v>
                </c:pt>
                <c:pt idx="1">
                  <c:v>44862</c:v>
                </c:pt>
                <c:pt idx="2">
                  <c:v>44873</c:v>
                </c:pt>
                <c:pt idx="3">
                  <c:v>44902</c:v>
                </c:pt>
                <c:pt idx="4">
                  <c:v>44944</c:v>
                </c:pt>
                <c:pt idx="5">
                  <c:v>44979</c:v>
                </c:pt>
                <c:pt idx="6">
                  <c:v>45007</c:v>
                </c:pt>
                <c:pt idx="7">
                  <c:v>45036</c:v>
                </c:pt>
                <c:pt idx="8">
                  <c:v>45057</c:v>
                </c:pt>
              </c:numCache>
            </c:numRef>
          </c:xVal>
          <c:yVal>
            <c:numRef>
              <c:f>Monitoring_sites_only!$I$257:$I$265</c:f>
              <c:numCache>
                <c:formatCode>0.00</c:formatCode>
                <c:ptCount val="9"/>
                <c:pt idx="0">
                  <c:v>2003.6</c:v>
                </c:pt>
                <c:pt idx="1">
                  <c:v>2372.58</c:v>
                </c:pt>
                <c:pt idx="2">
                  <c:v>2058.88</c:v>
                </c:pt>
                <c:pt idx="3">
                  <c:v>4262.51</c:v>
                </c:pt>
                <c:pt idx="4">
                  <c:v>1947.94</c:v>
                </c:pt>
                <c:pt idx="5">
                  <c:v>1949.34</c:v>
                </c:pt>
                <c:pt idx="6">
                  <c:v>2094.9699999999998</c:v>
                </c:pt>
                <c:pt idx="7">
                  <c:v>2046.72</c:v>
                </c:pt>
                <c:pt idx="8">
                  <c:v>2228.8200000000002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0F-48B3-ACFF-C1B30CAFFB27}"/>
            </c:ext>
          </c:extLst>
        </c:ser>
        <c:ser>
          <c:idx val="4"/>
          <c:order val="4"/>
          <c:tx>
            <c:strRef>
              <c:f>Monitoring_sites_only!$D$320</c:f>
              <c:strCache>
                <c:ptCount val="1"/>
                <c:pt idx="0">
                  <c:v>15cm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Monitoring_sites_only!$A$325:$A$333</c:f>
              <c:numCache>
                <c:formatCode>m"/"d"/"yy</c:formatCode>
                <c:ptCount val="9"/>
                <c:pt idx="0">
                  <c:v>44786</c:v>
                </c:pt>
                <c:pt idx="1">
                  <c:v>44862</c:v>
                </c:pt>
                <c:pt idx="2">
                  <c:v>44873</c:v>
                </c:pt>
                <c:pt idx="3">
                  <c:v>44902</c:v>
                </c:pt>
                <c:pt idx="4">
                  <c:v>44944</c:v>
                </c:pt>
                <c:pt idx="5">
                  <c:v>44979</c:v>
                </c:pt>
                <c:pt idx="6">
                  <c:v>45007</c:v>
                </c:pt>
                <c:pt idx="7">
                  <c:v>45036</c:v>
                </c:pt>
                <c:pt idx="8">
                  <c:v>45057</c:v>
                </c:pt>
              </c:numCache>
            </c:numRef>
          </c:xVal>
          <c:yVal>
            <c:numRef>
              <c:f>Monitoring_sites_only!$I$325:$I$333</c:f>
              <c:numCache>
                <c:formatCode>0.00</c:formatCode>
                <c:ptCount val="9"/>
                <c:pt idx="0">
                  <c:v>2053.1</c:v>
                </c:pt>
                <c:pt idx="1">
                  <c:v>2239.4899999999998</c:v>
                </c:pt>
                <c:pt idx="2">
                  <c:v>2032.46</c:v>
                </c:pt>
                <c:pt idx="3">
                  <c:v>4479.1000000000004</c:v>
                </c:pt>
                <c:pt idx="4">
                  <c:v>1973.72</c:v>
                </c:pt>
                <c:pt idx="5">
                  <c:v>2123.3200000000002</c:v>
                </c:pt>
                <c:pt idx="6">
                  <c:v>2151.5</c:v>
                </c:pt>
                <c:pt idx="7">
                  <c:v>2166.9299999999998</c:v>
                </c:pt>
                <c:pt idx="8">
                  <c:v>2367.6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0F-48B3-ACFF-C1B30CAFF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762959"/>
        <c:axId val="1432762543"/>
      </c:scatterChart>
      <c:valAx>
        <c:axId val="1432762959"/>
        <c:scaling>
          <c:orientation val="minMax"/>
          <c:max val="45060"/>
          <c:min val="447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/&quot;d&quot;/&quot;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762543"/>
        <c:crosses val="autoZero"/>
        <c:crossBetween val="midCat"/>
        <c:majorUnit val="25"/>
      </c:valAx>
      <c:valAx>
        <c:axId val="1432762543"/>
        <c:scaling>
          <c:orientation val="minMax"/>
          <c:max val="4500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762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3187919312086746"/>
          <c:y val="9.9805736883344209E-2"/>
          <c:w val="0.11872104181562687"/>
          <c:h val="0.17037692577743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85063060291868"/>
          <c:y val="8.4809253907521975E-2"/>
          <c:w val="0.77692767170457477"/>
          <c:h val="0.7310370069806252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Transplant_site_data!$F$2</c:f>
              <c:strCache>
                <c:ptCount val="1"/>
                <c:pt idx="0">
                  <c:v>outside cage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Transplant_site_data!$A$2:$A$8</c:f>
              <c:numCache>
                <c:formatCode>m"/"d"/"yy</c:formatCode>
                <c:ptCount val="7"/>
                <c:pt idx="0">
                  <c:v>44703</c:v>
                </c:pt>
                <c:pt idx="1">
                  <c:v>44729</c:v>
                </c:pt>
                <c:pt idx="2">
                  <c:v>44740</c:v>
                </c:pt>
                <c:pt idx="3">
                  <c:v>44760</c:v>
                </c:pt>
                <c:pt idx="4">
                  <c:v>44777</c:v>
                </c:pt>
                <c:pt idx="5">
                  <c:v>44787</c:v>
                </c:pt>
                <c:pt idx="6">
                  <c:v>44801</c:v>
                </c:pt>
              </c:numCache>
            </c:numRef>
          </c:xVal>
          <c:yVal>
            <c:numRef>
              <c:f>Transplant_site_data!$K$2:$K$8</c:f>
              <c:numCache>
                <c:formatCode>0.00</c:formatCode>
                <c:ptCount val="7"/>
                <c:pt idx="0">
                  <c:v>1961.64</c:v>
                </c:pt>
                <c:pt idx="1">
                  <c:v>1977.5820000000001</c:v>
                </c:pt>
                <c:pt idx="2">
                  <c:v>2304.902</c:v>
                </c:pt>
                <c:pt idx="3">
                  <c:v>1939.29</c:v>
                </c:pt>
                <c:pt idx="4">
                  <c:v>1891.26</c:v>
                </c:pt>
                <c:pt idx="5">
                  <c:v>2060.66</c:v>
                </c:pt>
                <c:pt idx="6">
                  <c:v>2281.4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31-4F1F-A4E3-DB9FE022141B}"/>
            </c:ext>
          </c:extLst>
        </c:ser>
        <c:ser>
          <c:idx val="1"/>
          <c:order val="1"/>
          <c:tx>
            <c:strRef>
              <c:f>Transplant_site_data!$F$48</c:f>
              <c:strCache>
                <c:ptCount val="1"/>
                <c:pt idx="0">
                  <c:v>No Shell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Transplant_site_data!$A$47:$A$54</c:f>
              <c:numCache>
                <c:formatCode>m"/"d"/"yy</c:formatCode>
                <c:ptCount val="8"/>
                <c:pt idx="0">
                  <c:v>44703</c:v>
                </c:pt>
                <c:pt idx="1">
                  <c:v>44713</c:v>
                </c:pt>
                <c:pt idx="2">
                  <c:v>44729</c:v>
                </c:pt>
                <c:pt idx="3">
                  <c:v>44740</c:v>
                </c:pt>
                <c:pt idx="4" formatCode="mm/dd/yy">
                  <c:v>44760</c:v>
                </c:pt>
                <c:pt idx="5">
                  <c:v>44777</c:v>
                </c:pt>
                <c:pt idx="6" formatCode="mm/dd/yy">
                  <c:v>44787</c:v>
                </c:pt>
                <c:pt idx="7">
                  <c:v>44801</c:v>
                </c:pt>
              </c:numCache>
            </c:numRef>
          </c:xVal>
          <c:yVal>
            <c:numRef>
              <c:f>Transplant_site_data!$K$47:$K$54</c:f>
              <c:numCache>
                <c:formatCode>0.00</c:formatCode>
                <c:ptCount val="8"/>
                <c:pt idx="0">
                  <c:v>1961.64</c:v>
                </c:pt>
                <c:pt idx="1">
                  <c:v>2203.1550000000002</c:v>
                </c:pt>
                <c:pt idx="2">
                  <c:v>1991.9970000000001</c:v>
                </c:pt>
                <c:pt idx="3">
                  <c:v>2381.5749999999998</c:v>
                </c:pt>
                <c:pt idx="4">
                  <c:v>1913.41</c:v>
                </c:pt>
                <c:pt idx="5">
                  <c:v>1893.28</c:v>
                </c:pt>
                <c:pt idx="6">
                  <c:v>2040.29</c:v>
                </c:pt>
                <c:pt idx="7">
                  <c:v>2281.4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31-4F1F-A4E3-DB9FE022141B}"/>
            </c:ext>
          </c:extLst>
        </c:ser>
        <c:ser>
          <c:idx val="2"/>
          <c:order val="2"/>
          <c:tx>
            <c:strRef>
              <c:f>Transplant_site_data!$F$92</c:f>
              <c:strCache>
                <c:ptCount val="1"/>
                <c:pt idx="0">
                  <c:v>Shell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Transplant_site_data!$A$91:$A$98</c:f>
              <c:numCache>
                <c:formatCode>m"/"d"/"yy</c:formatCode>
                <c:ptCount val="8"/>
                <c:pt idx="0">
                  <c:v>44703</c:v>
                </c:pt>
                <c:pt idx="1">
                  <c:v>44713</c:v>
                </c:pt>
                <c:pt idx="2">
                  <c:v>44729</c:v>
                </c:pt>
                <c:pt idx="3">
                  <c:v>44740</c:v>
                </c:pt>
                <c:pt idx="4" formatCode="mm/dd/yy">
                  <c:v>44760</c:v>
                </c:pt>
                <c:pt idx="5">
                  <c:v>44777</c:v>
                </c:pt>
                <c:pt idx="6" formatCode="mm/dd/yy">
                  <c:v>44787</c:v>
                </c:pt>
                <c:pt idx="7">
                  <c:v>44801</c:v>
                </c:pt>
              </c:numCache>
            </c:numRef>
          </c:xVal>
          <c:yVal>
            <c:numRef>
              <c:f>Transplant_site_data!$K$91:$K$98</c:f>
              <c:numCache>
                <c:formatCode>0.00</c:formatCode>
                <c:ptCount val="8"/>
                <c:pt idx="0">
                  <c:v>1961.64</c:v>
                </c:pt>
                <c:pt idx="1">
                  <c:v>2415.1</c:v>
                </c:pt>
                <c:pt idx="2">
                  <c:v>1989.8589999999999</c:v>
                </c:pt>
                <c:pt idx="3">
                  <c:v>2532.0940999999998</c:v>
                </c:pt>
                <c:pt idx="4">
                  <c:v>1913.46</c:v>
                </c:pt>
                <c:pt idx="5">
                  <c:v>1882.41</c:v>
                </c:pt>
                <c:pt idx="6">
                  <c:v>2091.5100000000002</c:v>
                </c:pt>
                <c:pt idx="7">
                  <c:v>2281.4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31-4F1F-A4E3-DB9FE0221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870384"/>
        <c:axId val="1649879120"/>
      </c:scatterChart>
      <c:valAx>
        <c:axId val="164987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/&quot;d&quot;/&quot;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879120"/>
        <c:crosses val="autoZero"/>
        <c:crossBetween val="midCat"/>
      </c:valAx>
      <c:valAx>
        <c:axId val="1649879120"/>
        <c:scaling>
          <c:orientation val="minMax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87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95449579399986"/>
          <c:y val="0.68514127243772383"/>
          <c:w val="0.11158479676354845"/>
          <c:h val="0.102226155466460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8218838233151"/>
          <c:y val="7.4894648272142622E-2"/>
          <c:w val="0.84326290584437136"/>
          <c:h val="0.75508648826725822"/>
        </c:manualLayout>
      </c:layout>
      <c:scatterChart>
        <c:scatterStyle val="lineMarker"/>
        <c:varyColors val="0"/>
        <c:ser>
          <c:idx val="0"/>
          <c:order val="0"/>
          <c:tx>
            <c:strRef>
              <c:f>Monitoring_sites_only!$D$35</c:f>
              <c:strCache>
                <c:ptCount val="1"/>
                <c:pt idx="0">
                  <c:v>Bottom water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Monitoring_sites_only!$A$45:$A$54</c:f>
              <c:numCache>
                <c:formatCode>m"/"d"/"yy</c:formatCode>
                <c:ptCount val="10"/>
                <c:pt idx="0">
                  <c:v>44787</c:v>
                </c:pt>
                <c:pt idx="1">
                  <c:v>44801</c:v>
                </c:pt>
                <c:pt idx="2">
                  <c:v>44860</c:v>
                </c:pt>
                <c:pt idx="3">
                  <c:v>44872</c:v>
                </c:pt>
                <c:pt idx="4">
                  <c:v>44898</c:v>
                </c:pt>
                <c:pt idx="5">
                  <c:v>44948</c:v>
                </c:pt>
                <c:pt idx="6">
                  <c:v>44973</c:v>
                </c:pt>
                <c:pt idx="7">
                  <c:v>45007</c:v>
                </c:pt>
                <c:pt idx="8">
                  <c:v>45036</c:v>
                </c:pt>
                <c:pt idx="9">
                  <c:v>45058</c:v>
                </c:pt>
              </c:numCache>
            </c:numRef>
          </c:xVal>
          <c:yVal>
            <c:numRef>
              <c:f>Monitoring_sites_only!$I$45:$I$54</c:f>
              <c:numCache>
                <c:formatCode>0.00</c:formatCode>
                <c:ptCount val="10"/>
                <c:pt idx="0">
                  <c:v>2179.3000000000002</c:v>
                </c:pt>
                <c:pt idx="2">
                  <c:v>2168.29</c:v>
                </c:pt>
                <c:pt idx="3">
                  <c:v>2204.42</c:v>
                </c:pt>
                <c:pt idx="4">
                  <c:v>2264.58</c:v>
                </c:pt>
                <c:pt idx="5">
                  <c:v>2141.44</c:v>
                </c:pt>
                <c:pt idx="6">
                  <c:v>2033.44</c:v>
                </c:pt>
                <c:pt idx="7">
                  <c:v>2169.06</c:v>
                </c:pt>
                <c:pt idx="8">
                  <c:v>2261</c:v>
                </c:pt>
                <c:pt idx="9">
                  <c:v>2032.15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5D-4451-B1FB-48D8EB1D5849}"/>
            </c:ext>
          </c:extLst>
        </c:ser>
        <c:ser>
          <c:idx val="1"/>
          <c:order val="1"/>
          <c:tx>
            <c:strRef>
              <c:f>Monitoring_sites_only!$D$127</c:f>
              <c:strCache>
                <c:ptCount val="1"/>
                <c:pt idx="0">
                  <c:v>2cm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Monitoring_sites_only!$A$131:$A$139</c:f>
              <c:numCache>
                <c:formatCode>m"/"d"/"yy</c:formatCode>
                <c:ptCount val="9"/>
                <c:pt idx="0">
                  <c:v>44787</c:v>
                </c:pt>
                <c:pt idx="1">
                  <c:v>44860</c:v>
                </c:pt>
                <c:pt idx="2">
                  <c:v>44872</c:v>
                </c:pt>
                <c:pt idx="3">
                  <c:v>44898</c:v>
                </c:pt>
                <c:pt idx="4">
                  <c:v>44948</c:v>
                </c:pt>
                <c:pt idx="5">
                  <c:v>44973</c:v>
                </c:pt>
                <c:pt idx="6">
                  <c:v>45007</c:v>
                </c:pt>
                <c:pt idx="7">
                  <c:v>45036</c:v>
                </c:pt>
                <c:pt idx="8">
                  <c:v>45058</c:v>
                </c:pt>
              </c:numCache>
            </c:numRef>
          </c:xVal>
          <c:yVal>
            <c:numRef>
              <c:f>Monitoring_sites_only!$I$131:$I$139</c:f>
              <c:numCache>
                <c:formatCode>0.00</c:formatCode>
                <c:ptCount val="9"/>
                <c:pt idx="0">
                  <c:v>2073</c:v>
                </c:pt>
                <c:pt idx="1">
                  <c:v>2238.7399999999998</c:v>
                </c:pt>
                <c:pt idx="2">
                  <c:v>2889.95</c:v>
                </c:pt>
                <c:pt idx="3">
                  <c:v>1938.28</c:v>
                </c:pt>
                <c:pt idx="4">
                  <c:v>2068.17</c:v>
                </c:pt>
                <c:pt idx="5">
                  <c:v>1926.45</c:v>
                </c:pt>
                <c:pt idx="6">
                  <c:v>1851.47</c:v>
                </c:pt>
                <c:pt idx="7">
                  <c:v>2024.89</c:v>
                </c:pt>
                <c:pt idx="8">
                  <c:v>2411.61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5D-4451-B1FB-48D8EB1D5849}"/>
            </c:ext>
          </c:extLst>
        </c:ser>
        <c:ser>
          <c:idx val="2"/>
          <c:order val="2"/>
          <c:tx>
            <c:strRef>
              <c:f>Monitoring_sites_only!$D$197</c:f>
              <c:strCache>
                <c:ptCount val="1"/>
                <c:pt idx="0">
                  <c:v>5cm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Monitoring_sites_only!$A$201:$A$209</c:f>
              <c:numCache>
                <c:formatCode>m"/"d"/"yy</c:formatCode>
                <c:ptCount val="9"/>
                <c:pt idx="0">
                  <c:v>44787</c:v>
                </c:pt>
                <c:pt idx="1">
                  <c:v>44860</c:v>
                </c:pt>
                <c:pt idx="2">
                  <c:v>44872</c:v>
                </c:pt>
                <c:pt idx="3">
                  <c:v>44898</c:v>
                </c:pt>
                <c:pt idx="4">
                  <c:v>44948</c:v>
                </c:pt>
                <c:pt idx="5">
                  <c:v>44973</c:v>
                </c:pt>
                <c:pt idx="6">
                  <c:v>45007</c:v>
                </c:pt>
                <c:pt idx="7">
                  <c:v>45036</c:v>
                </c:pt>
                <c:pt idx="8">
                  <c:v>45058</c:v>
                </c:pt>
              </c:numCache>
            </c:numRef>
          </c:xVal>
          <c:yVal>
            <c:numRef>
              <c:f>Monitoring_sites_only!$I$201:$I$209</c:f>
              <c:numCache>
                <c:formatCode>0.00</c:formatCode>
                <c:ptCount val="9"/>
                <c:pt idx="0">
                  <c:v>2433.8000000000002</c:v>
                </c:pt>
                <c:pt idx="1">
                  <c:v>3056</c:v>
                </c:pt>
                <c:pt idx="2">
                  <c:v>3662.71</c:v>
                </c:pt>
                <c:pt idx="3">
                  <c:v>2211</c:v>
                </c:pt>
                <c:pt idx="4">
                  <c:v>2145.42</c:v>
                </c:pt>
                <c:pt idx="5">
                  <c:v>2674.31</c:v>
                </c:pt>
                <c:pt idx="6">
                  <c:v>2148.79</c:v>
                </c:pt>
                <c:pt idx="7">
                  <c:v>2139.6999999999998</c:v>
                </c:pt>
                <c:pt idx="8">
                  <c:v>3278.59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5D-4451-B1FB-48D8EB1D5849}"/>
            </c:ext>
          </c:extLst>
        </c:ser>
        <c:ser>
          <c:idx val="3"/>
          <c:order val="3"/>
          <c:tx>
            <c:strRef>
              <c:f>Monitoring_sites_only!$D$266</c:f>
              <c:strCache>
                <c:ptCount val="1"/>
                <c:pt idx="0">
                  <c:v>10cm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Monitoring_sites_only!$A$270:$A$278</c:f>
              <c:numCache>
                <c:formatCode>m"/"d"/"yy</c:formatCode>
                <c:ptCount val="9"/>
                <c:pt idx="0">
                  <c:v>44787</c:v>
                </c:pt>
                <c:pt idx="1">
                  <c:v>44860</c:v>
                </c:pt>
                <c:pt idx="2">
                  <c:v>44872</c:v>
                </c:pt>
                <c:pt idx="3">
                  <c:v>44898</c:v>
                </c:pt>
                <c:pt idx="4">
                  <c:v>44948</c:v>
                </c:pt>
                <c:pt idx="5">
                  <c:v>44973</c:v>
                </c:pt>
                <c:pt idx="6">
                  <c:v>45007</c:v>
                </c:pt>
                <c:pt idx="7">
                  <c:v>45036</c:v>
                </c:pt>
                <c:pt idx="8">
                  <c:v>45058</c:v>
                </c:pt>
              </c:numCache>
            </c:numRef>
          </c:xVal>
          <c:yVal>
            <c:numRef>
              <c:f>Monitoring_sites_only!$I$270:$I$278</c:f>
              <c:numCache>
                <c:formatCode>0.00</c:formatCode>
                <c:ptCount val="9"/>
                <c:pt idx="0">
                  <c:v>3841.7</c:v>
                </c:pt>
                <c:pt idx="1">
                  <c:v>3744.77</c:v>
                </c:pt>
                <c:pt idx="2">
                  <c:v>4302.25</c:v>
                </c:pt>
                <c:pt idx="3">
                  <c:v>2183.73</c:v>
                </c:pt>
                <c:pt idx="4">
                  <c:v>2737.73</c:v>
                </c:pt>
                <c:pt idx="5">
                  <c:v>2493.79</c:v>
                </c:pt>
                <c:pt idx="6">
                  <c:v>3419.15</c:v>
                </c:pt>
                <c:pt idx="7">
                  <c:v>2570.23</c:v>
                </c:pt>
                <c:pt idx="8">
                  <c:v>3305.68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5D-4451-B1FB-48D8EB1D5849}"/>
            </c:ext>
          </c:extLst>
        </c:ser>
        <c:ser>
          <c:idx val="4"/>
          <c:order val="4"/>
          <c:tx>
            <c:strRef>
              <c:f>Monitoring_sites_only!$D$334</c:f>
              <c:strCache>
                <c:ptCount val="1"/>
                <c:pt idx="0">
                  <c:v>15cm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Monitoring_sites_only!$A$337:$A$345</c:f>
              <c:numCache>
                <c:formatCode>m"/"d"/"yy</c:formatCode>
                <c:ptCount val="9"/>
                <c:pt idx="0">
                  <c:v>44787</c:v>
                </c:pt>
                <c:pt idx="1">
                  <c:v>44860</c:v>
                </c:pt>
                <c:pt idx="2">
                  <c:v>44872</c:v>
                </c:pt>
                <c:pt idx="3">
                  <c:v>44898</c:v>
                </c:pt>
                <c:pt idx="4">
                  <c:v>44948</c:v>
                </c:pt>
                <c:pt idx="5">
                  <c:v>44973</c:v>
                </c:pt>
                <c:pt idx="6">
                  <c:v>45007</c:v>
                </c:pt>
                <c:pt idx="7">
                  <c:v>45036</c:v>
                </c:pt>
                <c:pt idx="8">
                  <c:v>45058</c:v>
                </c:pt>
              </c:numCache>
            </c:numRef>
          </c:xVal>
          <c:yVal>
            <c:numRef>
              <c:f>Monitoring_sites_only!$I$337:$I$345</c:f>
              <c:numCache>
                <c:formatCode>0.00</c:formatCode>
                <c:ptCount val="9"/>
                <c:pt idx="0">
                  <c:v>6138.3</c:v>
                </c:pt>
                <c:pt idx="1">
                  <c:v>3462.95</c:v>
                </c:pt>
                <c:pt idx="2">
                  <c:v>4728.6000000000004</c:v>
                </c:pt>
                <c:pt idx="3">
                  <c:v>2292.8200000000002</c:v>
                </c:pt>
                <c:pt idx="4">
                  <c:v>2711.98</c:v>
                </c:pt>
                <c:pt idx="5">
                  <c:v>2158.54</c:v>
                </c:pt>
                <c:pt idx="6">
                  <c:v>3365.09</c:v>
                </c:pt>
                <c:pt idx="7">
                  <c:v>2799.85</c:v>
                </c:pt>
                <c:pt idx="8">
                  <c:v>3359.87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5D-4451-B1FB-48D8EB1D5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762959"/>
        <c:axId val="1432762543"/>
      </c:scatterChart>
      <c:valAx>
        <c:axId val="1432762959"/>
        <c:scaling>
          <c:orientation val="minMax"/>
          <c:max val="45060"/>
          <c:min val="447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/&quot;d&quot;/&quot;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762543"/>
        <c:crosses val="autoZero"/>
        <c:crossBetween val="midCat"/>
        <c:majorUnit val="25"/>
      </c:valAx>
      <c:valAx>
        <c:axId val="1432762543"/>
        <c:scaling>
          <c:orientation val="minMax"/>
          <c:max val="6500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762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81765099734937818"/>
          <c:y val="9.9805736883344209E-2"/>
          <c:w val="0.11872104181562687"/>
          <c:h val="0.17037692577743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8218838233151"/>
          <c:y val="7.4894648272142622E-2"/>
          <c:w val="0.84326290584437136"/>
          <c:h val="0.75508648826725822"/>
        </c:manualLayout>
      </c:layout>
      <c:scatterChart>
        <c:scatterStyle val="lineMarker"/>
        <c:varyColors val="0"/>
        <c:ser>
          <c:idx val="0"/>
          <c:order val="0"/>
          <c:tx>
            <c:strRef>
              <c:f>Monitoring_sites_only!$D$55</c:f>
              <c:strCache>
                <c:ptCount val="1"/>
                <c:pt idx="0">
                  <c:v>Bottom water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Monitoring_sites_only!$A$68:$A$79</c:f>
              <c:numCache>
                <c:formatCode>m"/"d"/"yy</c:formatCode>
                <c:ptCount val="12"/>
                <c:pt idx="0">
                  <c:v>44788</c:v>
                </c:pt>
                <c:pt idx="1">
                  <c:v>44803</c:v>
                </c:pt>
                <c:pt idx="2">
                  <c:v>44846</c:v>
                </c:pt>
                <c:pt idx="3">
                  <c:v>44858</c:v>
                </c:pt>
                <c:pt idx="4">
                  <c:v>44871</c:v>
                </c:pt>
                <c:pt idx="5">
                  <c:v>44893</c:v>
                </c:pt>
                <c:pt idx="6">
                  <c:v>44900</c:v>
                </c:pt>
                <c:pt idx="7">
                  <c:v>44946</c:v>
                </c:pt>
                <c:pt idx="8">
                  <c:v>44981</c:v>
                </c:pt>
                <c:pt idx="9">
                  <c:v>45008</c:v>
                </c:pt>
                <c:pt idx="10">
                  <c:v>45035</c:v>
                </c:pt>
                <c:pt idx="11">
                  <c:v>45054</c:v>
                </c:pt>
              </c:numCache>
            </c:numRef>
          </c:xVal>
          <c:yVal>
            <c:numRef>
              <c:f>Monitoring_sites_only!$I$68:$I$79</c:f>
              <c:numCache>
                <c:formatCode>0.00</c:formatCode>
                <c:ptCount val="12"/>
                <c:pt idx="0">
                  <c:v>2038.3</c:v>
                </c:pt>
                <c:pt idx="2">
                  <c:v>2000.12</c:v>
                </c:pt>
                <c:pt idx="3">
                  <c:v>2032.84</c:v>
                </c:pt>
                <c:pt idx="4">
                  <c:v>1974.02</c:v>
                </c:pt>
                <c:pt idx="5">
                  <c:v>2040.97</c:v>
                </c:pt>
                <c:pt idx="6">
                  <c:v>2097.77</c:v>
                </c:pt>
                <c:pt idx="7">
                  <c:v>1946.97</c:v>
                </c:pt>
                <c:pt idx="8">
                  <c:v>1970.17</c:v>
                </c:pt>
                <c:pt idx="9">
                  <c:v>2061.87</c:v>
                </c:pt>
                <c:pt idx="10">
                  <c:v>2204.25</c:v>
                </c:pt>
                <c:pt idx="11">
                  <c:v>2176.9899999999998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C5-4253-B6C1-5C6305929928}"/>
            </c:ext>
          </c:extLst>
        </c:ser>
        <c:ser>
          <c:idx val="1"/>
          <c:order val="1"/>
          <c:tx>
            <c:strRef>
              <c:f>Monitoring_sites_only!$D$140</c:f>
              <c:strCache>
                <c:ptCount val="1"/>
                <c:pt idx="0">
                  <c:v>2cm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Monitoring_sites_only!$A$148:$A$156</c:f>
              <c:numCache>
                <c:formatCode>m"/"d"/"yy</c:formatCode>
                <c:ptCount val="9"/>
                <c:pt idx="0">
                  <c:v>44788</c:v>
                </c:pt>
                <c:pt idx="1">
                  <c:v>44858</c:v>
                </c:pt>
                <c:pt idx="2">
                  <c:v>44871</c:v>
                </c:pt>
                <c:pt idx="3">
                  <c:v>44900</c:v>
                </c:pt>
                <c:pt idx="4">
                  <c:v>44946</c:v>
                </c:pt>
                <c:pt idx="5">
                  <c:v>44981</c:v>
                </c:pt>
                <c:pt idx="6">
                  <c:v>45008</c:v>
                </c:pt>
                <c:pt idx="7">
                  <c:v>45035</c:v>
                </c:pt>
                <c:pt idx="8">
                  <c:v>45054</c:v>
                </c:pt>
              </c:numCache>
            </c:numRef>
          </c:xVal>
          <c:yVal>
            <c:numRef>
              <c:f>Monitoring_sites_only!$I$148:$I$156</c:f>
              <c:numCache>
                <c:formatCode>0.00</c:formatCode>
                <c:ptCount val="9"/>
                <c:pt idx="0">
                  <c:v>2438.8000000000002</c:v>
                </c:pt>
                <c:pt idx="1">
                  <c:v>3069.27</c:v>
                </c:pt>
                <c:pt idx="2">
                  <c:v>1832.56</c:v>
                </c:pt>
                <c:pt idx="3">
                  <c:v>2096.0100000000002</c:v>
                </c:pt>
                <c:pt idx="4">
                  <c:v>2196.64</c:v>
                </c:pt>
                <c:pt idx="5">
                  <c:v>1949.29</c:v>
                </c:pt>
                <c:pt idx="6">
                  <c:v>1950.83</c:v>
                </c:pt>
                <c:pt idx="7">
                  <c:v>2097.0300000000002</c:v>
                </c:pt>
                <c:pt idx="8">
                  <c:v>2711.38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C5-4253-B6C1-5C6305929928}"/>
            </c:ext>
          </c:extLst>
        </c:ser>
        <c:ser>
          <c:idx val="2"/>
          <c:order val="2"/>
          <c:tx>
            <c:strRef>
              <c:f>Monitoring_sites_only!$D$210</c:f>
              <c:strCache>
                <c:ptCount val="1"/>
                <c:pt idx="0">
                  <c:v>5cm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Monitoring_sites_only!$A$217:$A$225</c:f>
              <c:numCache>
                <c:formatCode>m"/"d"/"yy</c:formatCode>
                <c:ptCount val="9"/>
                <c:pt idx="0">
                  <c:v>44788</c:v>
                </c:pt>
                <c:pt idx="1">
                  <c:v>44858</c:v>
                </c:pt>
                <c:pt idx="2">
                  <c:v>44871</c:v>
                </c:pt>
                <c:pt idx="3">
                  <c:v>44900</c:v>
                </c:pt>
                <c:pt idx="4">
                  <c:v>44946</c:v>
                </c:pt>
                <c:pt idx="5">
                  <c:v>44981</c:v>
                </c:pt>
                <c:pt idx="6">
                  <c:v>45008</c:v>
                </c:pt>
                <c:pt idx="7">
                  <c:v>45035</c:v>
                </c:pt>
                <c:pt idx="8">
                  <c:v>45054</c:v>
                </c:pt>
              </c:numCache>
            </c:numRef>
          </c:xVal>
          <c:yVal>
            <c:numRef>
              <c:f>Monitoring_sites_only!$I$217:$I$225</c:f>
              <c:numCache>
                <c:formatCode>0.00</c:formatCode>
                <c:ptCount val="9"/>
                <c:pt idx="0">
                  <c:v>2441.1999999999998</c:v>
                </c:pt>
                <c:pt idx="1">
                  <c:v>4988.07</c:v>
                </c:pt>
                <c:pt idx="2">
                  <c:v>2107.3000000000002</c:v>
                </c:pt>
                <c:pt idx="3">
                  <c:v>2338.2600000000002</c:v>
                </c:pt>
                <c:pt idx="4">
                  <c:v>2505.2399999999998</c:v>
                </c:pt>
                <c:pt idx="5">
                  <c:v>2447.0500000000002</c:v>
                </c:pt>
                <c:pt idx="6">
                  <c:v>2189.3200000000002</c:v>
                </c:pt>
                <c:pt idx="7">
                  <c:v>2914.51</c:v>
                </c:pt>
                <c:pt idx="8">
                  <c:v>2513.13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C5-4253-B6C1-5C6305929928}"/>
            </c:ext>
          </c:extLst>
        </c:ser>
        <c:ser>
          <c:idx val="3"/>
          <c:order val="3"/>
          <c:tx>
            <c:strRef>
              <c:f>Monitoring_sites_only!$D$279</c:f>
              <c:strCache>
                <c:ptCount val="1"/>
                <c:pt idx="0">
                  <c:v>10cm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Monitoring_sites_only!$A$286:$A$294</c:f>
              <c:numCache>
                <c:formatCode>m"/"d"/"yy</c:formatCode>
                <c:ptCount val="9"/>
                <c:pt idx="0">
                  <c:v>44788</c:v>
                </c:pt>
                <c:pt idx="1">
                  <c:v>44858</c:v>
                </c:pt>
                <c:pt idx="2">
                  <c:v>44871</c:v>
                </c:pt>
                <c:pt idx="3">
                  <c:v>44900</c:v>
                </c:pt>
                <c:pt idx="4">
                  <c:v>44946</c:v>
                </c:pt>
                <c:pt idx="5">
                  <c:v>44981</c:v>
                </c:pt>
                <c:pt idx="6">
                  <c:v>45008</c:v>
                </c:pt>
                <c:pt idx="7">
                  <c:v>45035</c:v>
                </c:pt>
                <c:pt idx="8">
                  <c:v>45054</c:v>
                </c:pt>
              </c:numCache>
            </c:numRef>
          </c:xVal>
          <c:yVal>
            <c:numRef>
              <c:f>Monitoring_sites_only!$I$286:$I$294</c:f>
              <c:numCache>
                <c:formatCode>0.00</c:formatCode>
                <c:ptCount val="9"/>
                <c:pt idx="0">
                  <c:v>2543.6999999999998</c:v>
                </c:pt>
                <c:pt idx="1">
                  <c:v>13489.59</c:v>
                </c:pt>
                <c:pt idx="2">
                  <c:v>2409.5100000000002</c:v>
                </c:pt>
                <c:pt idx="3">
                  <c:v>2392.1</c:v>
                </c:pt>
                <c:pt idx="4">
                  <c:v>2170.92</c:v>
                </c:pt>
                <c:pt idx="5">
                  <c:v>2123.5</c:v>
                </c:pt>
                <c:pt idx="6">
                  <c:v>2268.8200000000002</c:v>
                </c:pt>
                <c:pt idx="7">
                  <c:v>2519.86</c:v>
                </c:pt>
                <c:pt idx="8">
                  <c:v>2569.77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C5-4253-B6C1-5C6305929928}"/>
            </c:ext>
          </c:extLst>
        </c:ser>
        <c:ser>
          <c:idx val="4"/>
          <c:order val="4"/>
          <c:tx>
            <c:strRef>
              <c:f>Monitoring_sites_only!$D$346</c:f>
              <c:strCache>
                <c:ptCount val="1"/>
                <c:pt idx="0">
                  <c:v>15cm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Monitoring_sites_only!$A$353:$A$361</c:f>
              <c:numCache>
                <c:formatCode>m"/"d"/"yy</c:formatCode>
                <c:ptCount val="9"/>
                <c:pt idx="0">
                  <c:v>44788</c:v>
                </c:pt>
                <c:pt idx="1">
                  <c:v>44858</c:v>
                </c:pt>
                <c:pt idx="2">
                  <c:v>44871</c:v>
                </c:pt>
                <c:pt idx="3">
                  <c:v>44900</c:v>
                </c:pt>
                <c:pt idx="4">
                  <c:v>44946</c:v>
                </c:pt>
                <c:pt idx="5">
                  <c:v>44981</c:v>
                </c:pt>
                <c:pt idx="6">
                  <c:v>45008</c:v>
                </c:pt>
                <c:pt idx="7">
                  <c:v>45035</c:v>
                </c:pt>
                <c:pt idx="8">
                  <c:v>45054</c:v>
                </c:pt>
              </c:numCache>
            </c:numRef>
          </c:xVal>
          <c:yVal>
            <c:numRef>
              <c:f>Monitoring_sites_only!$I$353:$I$361</c:f>
              <c:numCache>
                <c:formatCode>0.00</c:formatCode>
                <c:ptCount val="9"/>
                <c:pt idx="0">
                  <c:v>2306.4</c:v>
                </c:pt>
                <c:pt idx="1">
                  <c:v>2733.13</c:v>
                </c:pt>
                <c:pt idx="2">
                  <c:v>2272.14</c:v>
                </c:pt>
                <c:pt idx="3">
                  <c:v>2392.1</c:v>
                </c:pt>
                <c:pt idx="4">
                  <c:v>2196.64</c:v>
                </c:pt>
                <c:pt idx="5">
                  <c:v>2198.17</c:v>
                </c:pt>
                <c:pt idx="6">
                  <c:v>2242.3200000000002</c:v>
                </c:pt>
                <c:pt idx="7">
                  <c:v>2463.4899999999998</c:v>
                </c:pt>
                <c:pt idx="8">
                  <c:v>2768.02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C5-4253-B6C1-5C6305929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762959"/>
        <c:axId val="1432762543"/>
      </c:scatterChart>
      <c:valAx>
        <c:axId val="1432762959"/>
        <c:scaling>
          <c:orientation val="minMax"/>
          <c:max val="45060"/>
          <c:min val="447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/&quot;d&quot;/&quot;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762543"/>
        <c:crosses val="autoZero"/>
        <c:crossBetween val="midCat"/>
        <c:majorUnit val="25"/>
      </c:valAx>
      <c:valAx>
        <c:axId val="1432762543"/>
        <c:scaling>
          <c:orientation val="minMax"/>
          <c:max val="13500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762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81765099734937818"/>
          <c:y val="9.9805736883344209E-2"/>
          <c:w val="0.11872104181562687"/>
          <c:h val="0.17037692577743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8218838233151"/>
          <c:y val="7.4894648272142622E-2"/>
          <c:w val="0.84326290584437136"/>
          <c:h val="0.75508648826725822"/>
        </c:manualLayout>
      </c:layout>
      <c:scatterChart>
        <c:scatterStyle val="lineMarker"/>
        <c:varyColors val="0"/>
        <c:ser>
          <c:idx val="0"/>
          <c:order val="0"/>
          <c:tx>
            <c:strRef>
              <c:f>Monitoring_sites_only!$D$80</c:f>
              <c:strCache>
                <c:ptCount val="1"/>
                <c:pt idx="0">
                  <c:v>Bottom water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Monitoring_sites_only!$A$87:$A$97</c:f>
              <c:numCache>
                <c:formatCode>m"/"d"/"yy</c:formatCode>
                <c:ptCount val="11"/>
                <c:pt idx="0">
                  <c:v>44787</c:v>
                </c:pt>
                <c:pt idx="1">
                  <c:v>44802</c:v>
                </c:pt>
                <c:pt idx="2">
                  <c:v>44859</c:v>
                </c:pt>
                <c:pt idx="3">
                  <c:v>44869</c:v>
                </c:pt>
                <c:pt idx="4">
                  <c:v>44894</c:v>
                </c:pt>
                <c:pt idx="5">
                  <c:v>44899</c:v>
                </c:pt>
                <c:pt idx="6">
                  <c:v>44947</c:v>
                </c:pt>
                <c:pt idx="7">
                  <c:v>44978</c:v>
                </c:pt>
                <c:pt idx="8">
                  <c:v>45005</c:v>
                </c:pt>
                <c:pt idx="9">
                  <c:v>45033</c:v>
                </c:pt>
                <c:pt idx="10">
                  <c:v>45056</c:v>
                </c:pt>
              </c:numCache>
            </c:numRef>
          </c:xVal>
          <c:yVal>
            <c:numRef>
              <c:f>Monitoring_sites_only!$I$87:$I$97</c:f>
              <c:numCache>
                <c:formatCode>0.00</c:formatCode>
                <c:ptCount val="11"/>
                <c:pt idx="0">
                  <c:v>2262.1</c:v>
                </c:pt>
                <c:pt idx="2">
                  <c:v>2104.23</c:v>
                </c:pt>
                <c:pt idx="3">
                  <c:v>2217.34</c:v>
                </c:pt>
                <c:pt idx="4">
                  <c:v>2113.59</c:v>
                </c:pt>
                <c:pt idx="5">
                  <c:v>2216.85</c:v>
                </c:pt>
                <c:pt idx="6">
                  <c:v>2839.09</c:v>
                </c:pt>
                <c:pt idx="7">
                  <c:v>2194.62</c:v>
                </c:pt>
                <c:pt idx="8">
                  <c:v>2242.16</c:v>
                </c:pt>
                <c:pt idx="9">
                  <c:v>2184.79</c:v>
                </c:pt>
                <c:pt idx="10">
                  <c:v>2314.44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A2-4EB0-991F-8039CA2B2CC4}"/>
            </c:ext>
          </c:extLst>
        </c:ser>
        <c:ser>
          <c:idx val="1"/>
          <c:order val="1"/>
          <c:tx>
            <c:strRef>
              <c:f>Monitoring_sites_only!$D$157</c:f>
              <c:strCache>
                <c:ptCount val="1"/>
                <c:pt idx="0">
                  <c:v>2cm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Monitoring_sites_only!$A$159:$A$167</c:f>
              <c:numCache>
                <c:formatCode>m"/"d"/"yy</c:formatCode>
                <c:ptCount val="9"/>
                <c:pt idx="0">
                  <c:v>44787</c:v>
                </c:pt>
                <c:pt idx="1">
                  <c:v>44859</c:v>
                </c:pt>
                <c:pt idx="2">
                  <c:v>44869</c:v>
                </c:pt>
                <c:pt idx="3">
                  <c:v>44899</c:v>
                </c:pt>
                <c:pt idx="4">
                  <c:v>44947</c:v>
                </c:pt>
                <c:pt idx="5">
                  <c:v>44978</c:v>
                </c:pt>
                <c:pt idx="6">
                  <c:v>45005</c:v>
                </c:pt>
                <c:pt idx="7">
                  <c:v>45033</c:v>
                </c:pt>
                <c:pt idx="8">
                  <c:v>45056</c:v>
                </c:pt>
              </c:numCache>
            </c:numRef>
          </c:xVal>
          <c:yVal>
            <c:numRef>
              <c:f>Monitoring_sites_only!$I$159:$I$167</c:f>
              <c:numCache>
                <c:formatCode>0.00</c:formatCode>
                <c:ptCount val="9"/>
                <c:pt idx="0">
                  <c:v>2806.6</c:v>
                </c:pt>
                <c:pt idx="1">
                  <c:v>3171.19</c:v>
                </c:pt>
                <c:pt idx="2">
                  <c:v>2096.73</c:v>
                </c:pt>
                <c:pt idx="3">
                  <c:v>1924.65</c:v>
                </c:pt>
                <c:pt idx="4">
                  <c:v>2441.98</c:v>
                </c:pt>
                <c:pt idx="5">
                  <c:v>2249.8000000000002</c:v>
                </c:pt>
                <c:pt idx="6">
                  <c:v>2151.37</c:v>
                </c:pt>
                <c:pt idx="7">
                  <c:v>2277.15</c:v>
                </c:pt>
                <c:pt idx="8">
                  <c:v>1907.1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A2-4EB0-991F-8039CA2B2CC4}"/>
            </c:ext>
          </c:extLst>
        </c:ser>
        <c:ser>
          <c:idx val="2"/>
          <c:order val="2"/>
          <c:tx>
            <c:strRef>
              <c:f>Monitoring_sites_only!$D$226</c:f>
              <c:strCache>
                <c:ptCount val="1"/>
                <c:pt idx="0">
                  <c:v>5cm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Monitoring_sites_only!$A$228:$A$236</c:f>
              <c:numCache>
                <c:formatCode>m"/"d"/"yy</c:formatCode>
                <c:ptCount val="9"/>
                <c:pt idx="0">
                  <c:v>44787</c:v>
                </c:pt>
                <c:pt idx="1">
                  <c:v>44859</c:v>
                </c:pt>
                <c:pt idx="2">
                  <c:v>44869</c:v>
                </c:pt>
                <c:pt idx="3">
                  <c:v>44899</c:v>
                </c:pt>
                <c:pt idx="4">
                  <c:v>44947</c:v>
                </c:pt>
                <c:pt idx="5">
                  <c:v>44978</c:v>
                </c:pt>
                <c:pt idx="6">
                  <c:v>45005</c:v>
                </c:pt>
                <c:pt idx="7">
                  <c:v>45033</c:v>
                </c:pt>
                <c:pt idx="8">
                  <c:v>45056</c:v>
                </c:pt>
              </c:numCache>
            </c:numRef>
          </c:xVal>
          <c:yVal>
            <c:numRef>
              <c:f>Monitoring_sites_only!$I$228:$I$236</c:f>
              <c:numCache>
                <c:formatCode>0.00</c:formatCode>
                <c:ptCount val="9"/>
                <c:pt idx="0">
                  <c:v>3061.8</c:v>
                </c:pt>
                <c:pt idx="1">
                  <c:v>5132.08</c:v>
                </c:pt>
                <c:pt idx="2">
                  <c:v>3005.94</c:v>
                </c:pt>
                <c:pt idx="3">
                  <c:v>1979.19</c:v>
                </c:pt>
                <c:pt idx="4">
                  <c:v>2627.67</c:v>
                </c:pt>
                <c:pt idx="5">
                  <c:v>3115.76</c:v>
                </c:pt>
                <c:pt idx="6">
                  <c:v>2382.1</c:v>
                </c:pt>
                <c:pt idx="7">
                  <c:v>2603.2399999999998</c:v>
                </c:pt>
                <c:pt idx="8">
                  <c:v>2206.1999999999998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A2-4EB0-991F-8039CA2B2CC4}"/>
            </c:ext>
          </c:extLst>
        </c:ser>
        <c:ser>
          <c:idx val="3"/>
          <c:order val="3"/>
          <c:tx>
            <c:strRef>
              <c:f>Monitoring_sites_only!$D$295</c:f>
              <c:strCache>
                <c:ptCount val="1"/>
                <c:pt idx="0">
                  <c:v>10cm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Monitoring_sites_only!$A$297:$A$305</c:f>
              <c:numCache>
                <c:formatCode>m"/"d"/"yy</c:formatCode>
                <c:ptCount val="9"/>
                <c:pt idx="0">
                  <c:v>44787</c:v>
                </c:pt>
                <c:pt idx="1">
                  <c:v>44859</c:v>
                </c:pt>
                <c:pt idx="2">
                  <c:v>44869</c:v>
                </c:pt>
                <c:pt idx="3">
                  <c:v>44899</c:v>
                </c:pt>
                <c:pt idx="4">
                  <c:v>44947</c:v>
                </c:pt>
                <c:pt idx="5">
                  <c:v>44978</c:v>
                </c:pt>
                <c:pt idx="6">
                  <c:v>45005</c:v>
                </c:pt>
                <c:pt idx="7">
                  <c:v>45033</c:v>
                </c:pt>
                <c:pt idx="8">
                  <c:v>45056</c:v>
                </c:pt>
              </c:numCache>
            </c:numRef>
          </c:xVal>
          <c:yVal>
            <c:numRef>
              <c:f>Monitoring_sites_only!$I$297:$I$305</c:f>
              <c:numCache>
                <c:formatCode>0.00</c:formatCode>
                <c:ptCount val="9"/>
                <c:pt idx="0">
                  <c:v>4222.8</c:v>
                </c:pt>
                <c:pt idx="1">
                  <c:v>4727.51</c:v>
                </c:pt>
                <c:pt idx="2">
                  <c:v>5967.34</c:v>
                </c:pt>
                <c:pt idx="3">
                  <c:v>2879.18</c:v>
                </c:pt>
                <c:pt idx="4">
                  <c:v>2335.88</c:v>
                </c:pt>
                <c:pt idx="5">
                  <c:v>2759.19</c:v>
                </c:pt>
                <c:pt idx="6">
                  <c:v>3817.77</c:v>
                </c:pt>
                <c:pt idx="7">
                  <c:v>2521.7199999999998</c:v>
                </c:pt>
                <c:pt idx="8">
                  <c:v>2654.85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A2-4EB0-991F-8039CA2B2CC4}"/>
            </c:ext>
          </c:extLst>
        </c:ser>
        <c:ser>
          <c:idx val="4"/>
          <c:order val="4"/>
          <c:tx>
            <c:strRef>
              <c:f>Monitoring_sites_only!$D$362</c:f>
              <c:strCache>
                <c:ptCount val="1"/>
                <c:pt idx="0">
                  <c:v>15cm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Monitoring_sites_only!$A$364:$A$372</c:f>
              <c:numCache>
                <c:formatCode>m"/"d"/"yy</c:formatCode>
                <c:ptCount val="9"/>
                <c:pt idx="0">
                  <c:v>44787</c:v>
                </c:pt>
                <c:pt idx="1">
                  <c:v>44859</c:v>
                </c:pt>
                <c:pt idx="2">
                  <c:v>44869</c:v>
                </c:pt>
                <c:pt idx="3">
                  <c:v>44899</c:v>
                </c:pt>
                <c:pt idx="4">
                  <c:v>44947</c:v>
                </c:pt>
                <c:pt idx="5">
                  <c:v>44978</c:v>
                </c:pt>
                <c:pt idx="6">
                  <c:v>45005</c:v>
                </c:pt>
                <c:pt idx="7">
                  <c:v>45033</c:v>
                </c:pt>
                <c:pt idx="8">
                  <c:v>45056</c:v>
                </c:pt>
              </c:numCache>
            </c:numRef>
          </c:xVal>
          <c:yVal>
            <c:numRef>
              <c:f>Monitoring_sites_only!$I$364:$I$372</c:f>
              <c:numCache>
                <c:formatCode>0.00</c:formatCode>
                <c:ptCount val="9"/>
                <c:pt idx="0">
                  <c:v>4518</c:v>
                </c:pt>
                <c:pt idx="1">
                  <c:v>4410.3100000000004</c:v>
                </c:pt>
                <c:pt idx="2">
                  <c:v>8045.52</c:v>
                </c:pt>
                <c:pt idx="3">
                  <c:v>3860.98</c:v>
                </c:pt>
                <c:pt idx="4">
                  <c:v>2123.67</c:v>
                </c:pt>
                <c:pt idx="5">
                  <c:v>2657.31</c:v>
                </c:pt>
                <c:pt idx="6">
                  <c:v>4407.41</c:v>
                </c:pt>
                <c:pt idx="7">
                  <c:v>3119.55</c:v>
                </c:pt>
                <c:pt idx="8">
                  <c:v>2804.39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A2-4EB0-991F-8039CA2B2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762959"/>
        <c:axId val="1432762543"/>
      </c:scatterChart>
      <c:valAx>
        <c:axId val="1432762959"/>
        <c:scaling>
          <c:orientation val="minMax"/>
          <c:max val="45060"/>
          <c:min val="447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/&quot;d&quot;/&quot;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762543"/>
        <c:crosses val="autoZero"/>
        <c:crossBetween val="midCat"/>
        <c:majorUnit val="25"/>
      </c:valAx>
      <c:valAx>
        <c:axId val="1432762543"/>
        <c:scaling>
          <c:orientation val="minMax"/>
          <c:max val="8500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762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81765099734937818"/>
          <c:y val="9.9805736883344209E-2"/>
          <c:w val="0.11872104181562687"/>
          <c:h val="0.17037692577743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39693975659231"/>
          <c:y val="2.2211947451970044E-2"/>
          <c:w val="0.84368784991109402"/>
          <c:h val="0.81180772498778919"/>
        </c:manualLayout>
      </c:layout>
      <c:scatterChart>
        <c:scatterStyle val="lineMarker"/>
        <c:varyColors val="0"/>
        <c:ser>
          <c:idx val="1"/>
          <c:order val="1"/>
          <c:tx>
            <c:strRef>
              <c:f>Monitoring_sites_only!$C$19</c:f>
              <c:strCache>
                <c:ptCount val="1"/>
                <c:pt idx="0">
                  <c:v>Cockle Cove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Monitoring_sites_only!$A$19:$A$34</c:f>
              <c:numCache>
                <c:formatCode>m"/"d"/"yy</c:formatCode>
                <c:ptCount val="16"/>
                <c:pt idx="0">
                  <c:v>44418</c:v>
                </c:pt>
                <c:pt idx="1">
                  <c:v>44505</c:v>
                </c:pt>
                <c:pt idx="2">
                  <c:v>44533</c:v>
                </c:pt>
                <c:pt idx="3">
                  <c:v>44624</c:v>
                </c:pt>
                <c:pt idx="4">
                  <c:v>44671</c:v>
                </c:pt>
                <c:pt idx="5">
                  <c:v>44726</c:v>
                </c:pt>
                <c:pt idx="6">
                  <c:v>44757</c:v>
                </c:pt>
                <c:pt idx="7">
                  <c:v>44786</c:v>
                </c:pt>
                <c:pt idx="8">
                  <c:v>44862</c:v>
                </c:pt>
                <c:pt idx="9">
                  <c:v>44873</c:v>
                </c:pt>
                <c:pt idx="10">
                  <c:v>44902</c:v>
                </c:pt>
                <c:pt idx="11">
                  <c:v>44944</c:v>
                </c:pt>
                <c:pt idx="12">
                  <c:v>44979</c:v>
                </c:pt>
                <c:pt idx="13">
                  <c:v>45007</c:v>
                </c:pt>
                <c:pt idx="14">
                  <c:v>45036</c:v>
                </c:pt>
                <c:pt idx="15">
                  <c:v>45057</c:v>
                </c:pt>
              </c:numCache>
            </c:numRef>
          </c:xVal>
          <c:yVal>
            <c:numRef>
              <c:f>Monitoring_sites_only!$AC$19:$AC$34</c:f>
              <c:numCache>
                <c:formatCode>#0.00</c:formatCode>
                <c:ptCount val="16"/>
                <c:pt idx="0">
                  <c:v>1.3355656377433747</c:v>
                </c:pt>
                <c:pt idx="1">
                  <c:v>2.1754501596712599</c:v>
                </c:pt>
                <c:pt idx="2">
                  <c:v>1.1927106516801211</c:v>
                </c:pt>
                <c:pt idx="3">
                  <c:v>1.1506916019260893</c:v>
                </c:pt>
                <c:pt idx="4">
                  <c:v>1.4064623236106439</c:v>
                </c:pt>
                <c:pt idx="5">
                  <c:v>2.0271379309821023</c:v>
                </c:pt>
                <c:pt idx="6">
                  <c:v>3.2047733073773199</c:v>
                </c:pt>
                <c:pt idx="7">
                  <c:v>2.4626462930708386</c:v>
                </c:pt>
                <c:pt idx="8">
                  <c:v>1.4649069813092941</c:v>
                </c:pt>
                <c:pt idx="9">
                  <c:v>0.87128662527933676</c:v>
                </c:pt>
                <c:pt idx="10">
                  <c:v>1.9851832925871611</c:v>
                </c:pt>
                <c:pt idx="11">
                  <c:v>2.0426444356784685</c:v>
                </c:pt>
                <c:pt idx="12">
                  <c:v>1.4055830769827664</c:v>
                </c:pt>
                <c:pt idx="13">
                  <c:v>1.523260790634285</c:v>
                </c:pt>
                <c:pt idx="14">
                  <c:v>1.0219390026911463</c:v>
                </c:pt>
                <c:pt idx="15">
                  <c:v>2.978155777065242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28-43EB-925A-79A89FEB5DFC}"/>
            </c:ext>
          </c:extLst>
        </c:ser>
        <c:ser>
          <c:idx val="3"/>
          <c:order val="3"/>
          <c:tx>
            <c:strRef>
              <c:f>Monitoring_sites_only!$C$55</c:f>
              <c:strCache>
                <c:ptCount val="1"/>
                <c:pt idx="0">
                  <c:v>Eel Pond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Monitoring_sites_only!$A$55:$A$79</c:f>
              <c:numCache>
                <c:formatCode>m"/"d"/"yy</c:formatCode>
                <c:ptCount val="25"/>
                <c:pt idx="0">
                  <c:v>44403</c:v>
                </c:pt>
                <c:pt idx="1">
                  <c:v>44421</c:v>
                </c:pt>
                <c:pt idx="2">
                  <c:v>44450</c:v>
                </c:pt>
                <c:pt idx="3">
                  <c:v>44475</c:v>
                </c:pt>
                <c:pt idx="4">
                  <c:v>44508</c:v>
                </c:pt>
                <c:pt idx="5">
                  <c:v>44531</c:v>
                </c:pt>
                <c:pt idx="6">
                  <c:v>44622</c:v>
                </c:pt>
                <c:pt idx="7">
                  <c:v>44669</c:v>
                </c:pt>
                <c:pt idx="8">
                  <c:v>44700</c:v>
                </c:pt>
                <c:pt idx="9">
                  <c:v>44729</c:v>
                </c:pt>
                <c:pt idx="10">
                  <c:v>44742</c:v>
                </c:pt>
                <c:pt idx="11">
                  <c:v>44757</c:v>
                </c:pt>
                <c:pt idx="12">
                  <c:v>44774</c:v>
                </c:pt>
                <c:pt idx="13">
                  <c:v>44788</c:v>
                </c:pt>
                <c:pt idx="14">
                  <c:v>44803</c:v>
                </c:pt>
                <c:pt idx="15">
                  <c:v>44846</c:v>
                </c:pt>
                <c:pt idx="16">
                  <c:v>44858</c:v>
                </c:pt>
                <c:pt idx="17">
                  <c:v>44871</c:v>
                </c:pt>
                <c:pt idx="18">
                  <c:v>44893</c:v>
                </c:pt>
                <c:pt idx="19">
                  <c:v>44900</c:v>
                </c:pt>
                <c:pt idx="20">
                  <c:v>44946</c:v>
                </c:pt>
                <c:pt idx="21">
                  <c:v>44981</c:v>
                </c:pt>
                <c:pt idx="22">
                  <c:v>45008</c:v>
                </c:pt>
                <c:pt idx="23">
                  <c:v>45035</c:v>
                </c:pt>
                <c:pt idx="24">
                  <c:v>45054</c:v>
                </c:pt>
              </c:numCache>
            </c:numRef>
          </c:xVal>
          <c:yVal>
            <c:numRef>
              <c:f>Monitoring_sites_only!$AC$55:$AC$79</c:f>
              <c:numCache>
                <c:formatCode>#0.00</c:formatCode>
                <c:ptCount val="25"/>
                <c:pt idx="0">
                  <c:v>1.4661924104310595</c:v>
                </c:pt>
                <c:pt idx="1">
                  <c:v>1.5357204468667929</c:v>
                </c:pt>
                <c:pt idx="2">
                  <c:v>0.9428744169658323</c:v>
                </c:pt>
                <c:pt idx="3">
                  <c:v>1.553880409486458</c:v>
                </c:pt>
                <c:pt idx="4">
                  <c:v>0.86381005778579201</c:v>
                </c:pt>
                <c:pt idx="5">
                  <c:v>1.7604170355631346</c:v>
                </c:pt>
                <c:pt idx="6">
                  <c:v>1.3091434893288063</c:v>
                </c:pt>
                <c:pt idx="7">
                  <c:v>1.5200466337147733</c:v>
                </c:pt>
                <c:pt idx="8">
                  <c:v>1.2663921701738377</c:v>
                </c:pt>
                <c:pt idx="9">
                  <c:v>1.6298195556670678</c:v>
                </c:pt>
                <c:pt idx="10">
                  <c:v>2.0838121896952639</c:v>
                </c:pt>
                <c:pt idx="11">
                  <c:v>2.3413100479456257</c:v>
                </c:pt>
                <c:pt idx="12">
                  <c:v>2.09</c:v>
                </c:pt>
                <c:pt idx="13">
                  <c:v>2.2100921932806892</c:v>
                </c:pt>
                <c:pt idx="14">
                  <c:v>2.04</c:v>
                </c:pt>
                <c:pt idx="15">
                  <c:v>1.48</c:v>
                </c:pt>
                <c:pt idx="16">
                  <c:v>1.7973058981598822</c:v>
                </c:pt>
                <c:pt idx="17">
                  <c:v>1.913001168839318</c:v>
                </c:pt>
                <c:pt idx="18">
                  <c:v>1.57</c:v>
                </c:pt>
                <c:pt idx="19">
                  <c:v>1.5912427245795444</c:v>
                </c:pt>
                <c:pt idx="20">
                  <c:v>1.3424491233364253</c:v>
                </c:pt>
                <c:pt idx="21">
                  <c:v>1.4551479386772128</c:v>
                </c:pt>
                <c:pt idx="22">
                  <c:v>1.6511237279123701</c:v>
                </c:pt>
                <c:pt idx="23">
                  <c:v>1.824872298998919</c:v>
                </c:pt>
                <c:pt idx="24">
                  <c:v>1.9581665514287778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28-43EB-925A-79A89FEB5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844112"/>
        <c:axId val="14648449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Monitoring_sites_only!$C$2</c15:sqref>
                        </c15:formulaRef>
                      </c:ext>
                    </c:extLst>
                    <c:strCache>
                      <c:ptCount val="1"/>
                      <c:pt idx="0">
                        <c:v>Barnstable Harbor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Monitoring_sites_only!$A$2:$A$18</c15:sqref>
                        </c15:formulaRef>
                      </c:ext>
                    </c:extLst>
                    <c:numCache>
                      <c:formatCode>m"/"d"/"yy</c:formatCode>
                      <c:ptCount val="17"/>
                      <c:pt idx="0">
                        <c:v>44406</c:v>
                      </c:pt>
                      <c:pt idx="1">
                        <c:v>44419</c:v>
                      </c:pt>
                      <c:pt idx="2">
                        <c:v>44504</c:v>
                      </c:pt>
                      <c:pt idx="3">
                        <c:v>44532</c:v>
                      </c:pt>
                      <c:pt idx="4">
                        <c:v>44621</c:v>
                      </c:pt>
                      <c:pt idx="5">
                        <c:v>44671</c:v>
                      </c:pt>
                      <c:pt idx="6">
                        <c:v>44728</c:v>
                      </c:pt>
                      <c:pt idx="7">
                        <c:v>44755</c:v>
                      </c:pt>
                      <c:pt idx="8">
                        <c:v>44789</c:v>
                      </c:pt>
                      <c:pt idx="9">
                        <c:v>44861</c:v>
                      </c:pt>
                      <c:pt idx="10">
                        <c:v>44870</c:v>
                      </c:pt>
                      <c:pt idx="11">
                        <c:v>44901</c:v>
                      </c:pt>
                      <c:pt idx="12">
                        <c:v>44945</c:v>
                      </c:pt>
                      <c:pt idx="13">
                        <c:v>44980</c:v>
                      </c:pt>
                      <c:pt idx="14">
                        <c:v>45006</c:v>
                      </c:pt>
                      <c:pt idx="15">
                        <c:v>45037</c:v>
                      </c:pt>
                      <c:pt idx="16">
                        <c:v>45055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Monitoring_sites_only!$AC$2:$AC$18</c15:sqref>
                        </c15:formulaRef>
                      </c:ext>
                    </c:extLst>
                    <c:numCache>
                      <c:formatCode>#0.00</c:formatCode>
                      <c:ptCount val="17"/>
                      <c:pt idx="0">
                        <c:v>1.1997965976120544</c:v>
                      </c:pt>
                      <c:pt idx="1">
                        <c:v>1.6212221950337307</c:v>
                      </c:pt>
                      <c:pt idx="2">
                        <c:v>0.83238097715776305</c:v>
                      </c:pt>
                      <c:pt idx="3">
                        <c:v>1.6963874571602444</c:v>
                      </c:pt>
                      <c:pt idx="4">
                        <c:v>1.4807660259760305</c:v>
                      </c:pt>
                      <c:pt idx="5">
                        <c:v>1.5012034097363685</c:v>
                      </c:pt>
                      <c:pt idx="6">
                        <c:v>2.2043703359955193</c:v>
                      </c:pt>
                      <c:pt idx="7">
                        <c:v>1.749279307289529</c:v>
                      </c:pt>
                      <c:pt idx="8">
                        <c:v>1.3563996800033409</c:v>
                      </c:pt>
                      <c:pt idx="9">
                        <c:v>1.2743037099673054</c:v>
                      </c:pt>
                      <c:pt idx="10">
                        <c:v>2.0931398207096192</c:v>
                      </c:pt>
                      <c:pt idx="11">
                        <c:v>2.339230356941945</c:v>
                      </c:pt>
                      <c:pt idx="12">
                        <c:v>1.3074073345406063</c:v>
                      </c:pt>
                      <c:pt idx="13">
                        <c:v>1.4695698991340367</c:v>
                      </c:pt>
                      <c:pt idx="14">
                        <c:v>1.8576293954530341</c:v>
                      </c:pt>
                      <c:pt idx="15">
                        <c:v>1.5058029125862196</c:v>
                      </c:pt>
                      <c:pt idx="16">
                        <c:v>2.4531592042297867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EB28-43EB-925A-79A89FEB5DF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Monitoring_sites_only!$C$35</c15:sqref>
                        </c15:formulaRef>
                      </c:ext>
                    </c:extLst>
                    <c:strCache>
                      <c:ptCount val="1"/>
                      <c:pt idx="0">
                        <c:v>East Dennis</c:v>
                      </c:pt>
                    </c:strCache>
                  </c:strRef>
                </c:tx>
                <c:spPr>
                  <a:ln w="2540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Monitoring_sites_only!$A$35:$A$54</c15:sqref>
                        </c15:formulaRef>
                      </c:ext>
                    </c:extLst>
                    <c:numCache>
                      <c:formatCode>m"/"d"/"yy</c:formatCode>
                      <c:ptCount val="20"/>
                      <c:pt idx="0">
                        <c:v>44446</c:v>
                      </c:pt>
                      <c:pt idx="1">
                        <c:v>44479</c:v>
                      </c:pt>
                      <c:pt idx="2">
                        <c:v>44502</c:v>
                      </c:pt>
                      <c:pt idx="3">
                        <c:v>44623</c:v>
                      </c:pt>
                      <c:pt idx="4">
                        <c:v>44669</c:v>
                      </c:pt>
                      <c:pt idx="5">
                        <c:v>44698</c:v>
                      </c:pt>
                      <c:pt idx="6">
                        <c:v>44703</c:v>
                      </c:pt>
                      <c:pt idx="7">
                        <c:v>44729</c:v>
                      </c:pt>
                      <c:pt idx="8">
                        <c:v>44760</c:v>
                      </c:pt>
                      <c:pt idx="9">
                        <c:v>44777</c:v>
                      </c:pt>
                      <c:pt idx="10">
                        <c:v>44787</c:v>
                      </c:pt>
                      <c:pt idx="11">
                        <c:v>44801</c:v>
                      </c:pt>
                      <c:pt idx="12">
                        <c:v>44860</c:v>
                      </c:pt>
                      <c:pt idx="13">
                        <c:v>44872</c:v>
                      </c:pt>
                      <c:pt idx="14">
                        <c:v>44898</c:v>
                      </c:pt>
                      <c:pt idx="15">
                        <c:v>44948</c:v>
                      </c:pt>
                      <c:pt idx="16">
                        <c:v>44973</c:v>
                      </c:pt>
                      <c:pt idx="17">
                        <c:v>45007</c:v>
                      </c:pt>
                      <c:pt idx="18">
                        <c:v>45036</c:v>
                      </c:pt>
                      <c:pt idx="19">
                        <c:v>45058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Monitoring_sites_only!$AC$35:$AC$54</c15:sqref>
                        </c15:formulaRef>
                      </c:ext>
                    </c:extLst>
                    <c:numCache>
                      <c:formatCode>#0.00</c:formatCode>
                      <c:ptCount val="20"/>
                      <c:pt idx="0">
                        <c:v>1.8789679187029007</c:v>
                      </c:pt>
                      <c:pt idx="1">
                        <c:v>1.7145202389242427</c:v>
                      </c:pt>
                      <c:pt idx="2">
                        <c:v>1.5264546993742316</c:v>
                      </c:pt>
                      <c:pt idx="3">
                        <c:v>1.3475759359940873</c:v>
                      </c:pt>
                      <c:pt idx="4">
                        <c:v>3.1642972749795328</c:v>
                      </c:pt>
                      <c:pt idx="5">
                        <c:v>1.5242684684227421</c:v>
                      </c:pt>
                      <c:pt idx="6">
                        <c:v>2.81</c:v>
                      </c:pt>
                      <c:pt idx="7">
                        <c:v>1.6820412739824868</c:v>
                      </c:pt>
                      <c:pt idx="8">
                        <c:v>2.6435498206733827</c:v>
                      </c:pt>
                      <c:pt idx="9">
                        <c:v>2.17</c:v>
                      </c:pt>
                      <c:pt idx="10">
                        <c:v>2.4846074829683125</c:v>
                      </c:pt>
                      <c:pt idx="11">
                        <c:v>2.78</c:v>
                      </c:pt>
                      <c:pt idx="12">
                        <c:v>2.2617275467713451</c:v>
                      </c:pt>
                      <c:pt idx="13">
                        <c:v>2.399518315009336</c:v>
                      </c:pt>
                      <c:pt idx="14">
                        <c:v>2.0624895848880933</c:v>
                      </c:pt>
                      <c:pt idx="15">
                        <c:v>1.581244920436595</c:v>
                      </c:pt>
                      <c:pt idx="16">
                        <c:v>2.1192909583307489</c:v>
                      </c:pt>
                      <c:pt idx="17">
                        <c:v>2.2110348186126929</c:v>
                      </c:pt>
                      <c:pt idx="18">
                        <c:v>1.8156801954696538</c:v>
                      </c:pt>
                      <c:pt idx="19">
                        <c:v>3.624788575817639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B28-43EB-925A-79A89FEB5DFC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Monitoring_sites_only!$C$80</c15:sqref>
                        </c15:formulaRef>
                      </c:ext>
                    </c:extLst>
                    <c:strCache>
                      <c:ptCount val="1"/>
                      <c:pt idx="0">
                        <c:v>Provincetown</c:v>
                      </c:pt>
                    </c:strCache>
                  </c:strRef>
                </c:tx>
                <c:spPr>
                  <a:ln w="2540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Monitoring_sites_only!$A$80:$A$97</c15:sqref>
                        </c15:formulaRef>
                      </c:ext>
                    </c:extLst>
                    <c:numCache>
                      <c:formatCode>m"/"d"/"yy</c:formatCode>
                      <c:ptCount val="18"/>
                      <c:pt idx="0">
                        <c:v>44672</c:v>
                      </c:pt>
                      <c:pt idx="1">
                        <c:v>44699</c:v>
                      </c:pt>
                      <c:pt idx="2">
                        <c:v>44702</c:v>
                      </c:pt>
                      <c:pt idx="3">
                        <c:v>44727</c:v>
                      </c:pt>
                      <c:pt idx="4">
                        <c:v>44743</c:v>
                      </c:pt>
                      <c:pt idx="5">
                        <c:v>44756</c:v>
                      </c:pt>
                      <c:pt idx="6">
                        <c:v>44776</c:v>
                      </c:pt>
                      <c:pt idx="7">
                        <c:v>44787</c:v>
                      </c:pt>
                      <c:pt idx="8">
                        <c:v>44802</c:v>
                      </c:pt>
                      <c:pt idx="9">
                        <c:v>44859</c:v>
                      </c:pt>
                      <c:pt idx="10">
                        <c:v>44869</c:v>
                      </c:pt>
                      <c:pt idx="11">
                        <c:v>44894</c:v>
                      </c:pt>
                      <c:pt idx="12">
                        <c:v>44899</c:v>
                      </c:pt>
                      <c:pt idx="13">
                        <c:v>44947</c:v>
                      </c:pt>
                      <c:pt idx="14">
                        <c:v>44978</c:v>
                      </c:pt>
                      <c:pt idx="15">
                        <c:v>45005</c:v>
                      </c:pt>
                      <c:pt idx="16">
                        <c:v>45033</c:v>
                      </c:pt>
                      <c:pt idx="17">
                        <c:v>45056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Monitoring_sites_only!$AC$80:$AC$97</c15:sqref>
                        </c15:formulaRef>
                      </c:ext>
                    </c:extLst>
                    <c:numCache>
                      <c:formatCode>#0.00</c:formatCode>
                      <c:ptCount val="18"/>
                      <c:pt idx="0">
                        <c:v>3.5082790053704289</c:v>
                      </c:pt>
                      <c:pt idx="1">
                        <c:v>1.679078007587584</c:v>
                      </c:pt>
                      <c:pt idx="2">
                        <c:v>2.35</c:v>
                      </c:pt>
                      <c:pt idx="3">
                        <c:v>2.5514810080385941</c:v>
                      </c:pt>
                      <c:pt idx="4">
                        <c:v>2.7606115780973797</c:v>
                      </c:pt>
                      <c:pt idx="5">
                        <c:v>2.5166879215365796</c:v>
                      </c:pt>
                      <c:pt idx="6">
                        <c:v>2.71</c:v>
                      </c:pt>
                      <c:pt idx="7">
                        <c:v>1.6563993791080178</c:v>
                      </c:pt>
                      <c:pt idx="8">
                        <c:v>1.59</c:v>
                      </c:pt>
                      <c:pt idx="9">
                        <c:v>2.6459665142770459</c:v>
                      </c:pt>
                      <c:pt idx="10">
                        <c:v>2.9065174664240359</c:v>
                      </c:pt>
                      <c:pt idx="11">
                        <c:v>1.89</c:v>
                      </c:pt>
                      <c:pt idx="12">
                        <c:v>2.3978867925734559</c:v>
                      </c:pt>
                      <c:pt idx="13">
                        <c:v>2.54</c:v>
                      </c:pt>
                      <c:pt idx="14">
                        <c:v>1.9477278322158125</c:v>
                      </c:pt>
                      <c:pt idx="15">
                        <c:v>2.1649955664717297</c:v>
                      </c:pt>
                      <c:pt idx="16">
                        <c:v>2.1753425545664271</c:v>
                      </c:pt>
                      <c:pt idx="17">
                        <c:v>3.1150351483632321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B28-43EB-925A-79A89FEB5DFC}"/>
                  </c:ext>
                </c:extLst>
              </c15:ser>
            </c15:filteredScatterSeries>
          </c:ext>
        </c:extLst>
      </c:scatterChart>
      <c:valAx>
        <c:axId val="1464844112"/>
        <c:scaling>
          <c:orientation val="minMax"/>
          <c:min val="44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/&quot;d&quot;/&quot;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844944"/>
        <c:crosses val="autoZero"/>
        <c:crossBetween val="midCat"/>
      </c:valAx>
      <c:valAx>
        <c:axId val="146484494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84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639907249181381"/>
          <c:y val="5.5363795165159518E-2"/>
          <c:w val="0.14785300804841395"/>
          <c:h val="0.136072957643268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8218838233151"/>
          <c:y val="7.4894648272142622E-2"/>
          <c:w val="0.84326290584437136"/>
          <c:h val="0.75508648826725822"/>
        </c:manualLayout>
      </c:layout>
      <c:scatterChart>
        <c:scatterStyle val="lineMarker"/>
        <c:varyColors val="0"/>
        <c:ser>
          <c:idx val="0"/>
          <c:order val="0"/>
          <c:tx>
            <c:strRef>
              <c:f>Monitoring_sites_only!$D$2</c:f>
              <c:strCache>
                <c:ptCount val="1"/>
                <c:pt idx="0">
                  <c:v>Bottom water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Monitoring_sites_only!$A$10:$A$18</c:f>
              <c:numCache>
                <c:formatCode>m"/"d"/"yy</c:formatCode>
                <c:ptCount val="9"/>
                <c:pt idx="0">
                  <c:v>44789</c:v>
                </c:pt>
                <c:pt idx="1">
                  <c:v>44861</c:v>
                </c:pt>
                <c:pt idx="2">
                  <c:v>44870</c:v>
                </c:pt>
                <c:pt idx="3">
                  <c:v>44901</c:v>
                </c:pt>
                <c:pt idx="4">
                  <c:v>44945</c:v>
                </c:pt>
                <c:pt idx="5">
                  <c:v>44980</c:v>
                </c:pt>
                <c:pt idx="6">
                  <c:v>45006</c:v>
                </c:pt>
                <c:pt idx="7">
                  <c:v>45037</c:v>
                </c:pt>
                <c:pt idx="8">
                  <c:v>45055</c:v>
                </c:pt>
              </c:numCache>
            </c:numRef>
          </c:xVal>
          <c:yVal>
            <c:numRef>
              <c:f>Monitoring_sites_only!$AC$10:$AC$18</c:f>
              <c:numCache>
                <c:formatCode>#0.00</c:formatCode>
                <c:ptCount val="9"/>
                <c:pt idx="0">
                  <c:v>1.3563996800033409</c:v>
                </c:pt>
                <c:pt idx="1">
                  <c:v>1.2743037099673054</c:v>
                </c:pt>
                <c:pt idx="2">
                  <c:v>2.0931398207096192</c:v>
                </c:pt>
                <c:pt idx="3">
                  <c:v>2.339230356941945</c:v>
                </c:pt>
                <c:pt idx="4">
                  <c:v>1.3074073345406063</c:v>
                </c:pt>
                <c:pt idx="5">
                  <c:v>1.4695698991340367</c:v>
                </c:pt>
                <c:pt idx="6">
                  <c:v>1.8576293954530341</c:v>
                </c:pt>
                <c:pt idx="7">
                  <c:v>1.5058029125862196</c:v>
                </c:pt>
                <c:pt idx="8">
                  <c:v>2.4531592042297867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20-4453-B874-6BA929E19C5E}"/>
            </c:ext>
          </c:extLst>
        </c:ser>
        <c:ser>
          <c:idx val="1"/>
          <c:order val="1"/>
          <c:tx>
            <c:strRef>
              <c:f>Monitoring_sites_only!$D$98</c:f>
              <c:strCache>
                <c:ptCount val="1"/>
                <c:pt idx="0">
                  <c:v>2cm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Monitoring_sites_only!$A$104:$A$112</c:f>
              <c:numCache>
                <c:formatCode>m"/"d"/"yy</c:formatCode>
                <c:ptCount val="9"/>
                <c:pt idx="0">
                  <c:v>44789</c:v>
                </c:pt>
                <c:pt idx="1">
                  <c:v>44861</c:v>
                </c:pt>
                <c:pt idx="2">
                  <c:v>44870</c:v>
                </c:pt>
                <c:pt idx="3">
                  <c:v>44901</c:v>
                </c:pt>
                <c:pt idx="4">
                  <c:v>44945</c:v>
                </c:pt>
                <c:pt idx="5">
                  <c:v>44980</c:v>
                </c:pt>
                <c:pt idx="6">
                  <c:v>45006</c:v>
                </c:pt>
                <c:pt idx="7">
                  <c:v>45037</c:v>
                </c:pt>
                <c:pt idx="8">
                  <c:v>45055</c:v>
                </c:pt>
              </c:numCache>
            </c:numRef>
          </c:xVal>
          <c:yVal>
            <c:numRef>
              <c:f>Monitoring_sites_only!$U$104:$U$112</c:f>
              <c:numCache>
                <c:formatCode>#0.00</c:formatCode>
                <c:ptCount val="9"/>
                <c:pt idx="0">
                  <c:v>0.72973502031819881</c:v>
                </c:pt>
                <c:pt idx="1">
                  <c:v>0.61836555363899393</c:v>
                </c:pt>
                <c:pt idx="2">
                  <c:v>1.6540857303176086</c:v>
                </c:pt>
                <c:pt idx="3">
                  <c:v>1.5902362220344095</c:v>
                </c:pt>
                <c:pt idx="4">
                  <c:v>0.942914197376028</c:v>
                </c:pt>
                <c:pt idx="5">
                  <c:v>1.2854463017832023</c:v>
                </c:pt>
                <c:pt idx="6">
                  <c:v>2.370765102553154</c:v>
                </c:pt>
                <c:pt idx="7">
                  <c:v>0.71444073497722493</c:v>
                </c:pt>
                <c:pt idx="8">
                  <c:v>0.91545514048000753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20-4453-B874-6BA929E19C5E}"/>
            </c:ext>
          </c:extLst>
        </c:ser>
        <c:ser>
          <c:idx val="2"/>
          <c:order val="2"/>
          <c:tx>
            <c:strRef>
              <c:f>Monitoring_sites_only!$D$168</c:f>
              <c:strCache>
                <c:ptCount val="1"/>
                <c:pt idx="0">
                  <c:v>5cm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Monitoring_sites_only!$A$174:$A$182</c:f>
              <c:numCache>
                <c:formatCode>m"/"d"/"yy</c:formatCode>
                <c:ptCount val="9"/>
                <c:pt idx="0">
                  <c:v>44789</c:v>
                </c:pt>
                <c:pt idx="1">
                  <c:v>44861</c:v>
                </c:pt>
                <c:pt idx="2">
                  <c:v>44870</c:v>
                </c:pt>
                <c:pt idx="3">
                  <c:v>44901</c:v>
                </c:pt>
                <c:pt idx="4">
                  <c:v>44945</c:v>
                </c:pt>
                <c:pt idx="5">
                  <c:v>44980</c:v>
                </c:pt>
                <c:pt idx="6">
                  <c:v>45006</c:v>
                </c:pt>
                <c:pt idx="7">
                  <c:v>45037</c:v>
                </c:pt>
                <c:pt idx="8">
                  <c:v>45055</c:v>
                </c:pt>
              </c:numCache>
            </c:numRef>
          </c:xVal>
          <c:yVal>
            <c:numRef>
              <c:f>Monitoring_sites_only!$U$174:$U$182</c:f>
              <c:numCache>
                <c:formatCode>#0.00</c:formatCode>
                <c:ptCount val="9"/>
                <c:pt idx="0">
                  <c:v>0.35172024662927531</c:v>
                </c:pt>
                <c:pt idx="1">
                  <c:v>0.37573995998971488</c:v>
                </c:pt>
                <c:pt idx="2">
                  <c:v>0.60982776234150826</c:v>
                </c:pt>
                <c:pt idx="3">
                  <c:v>0.59866787644802777</c:v>
                </c:pt>
                <c:pt idx="4">
                  <c:v>1.8178955791533207</c:v>
                </c:pt>
                <c:pt idx="5">
                  <c:v>0.61466489271393587</c:v>
                </c:pt>
                <c:pt idx="6">
                  <c:v>0.57213797459507743</c:v>
                </c:pt>
                <c:pt idx="7">
                  <c:v>1.0122762993442362</c:v>
                </c:pt>
                <c:pt idx="8">
                  <c:v>0.41442929991672822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20-4453-B874-6BA929E19C5E}"/>
            </c:ext>
          </c:extLst>
        </c:ser>
        <c:ser>
          <c:idx val="3"/>
          <c:order val="3"/>
          <c:tx>
            <c:strRef>
              <c:f>Monitoring_sites_only!$D$237</c:f>
              <c:strCache>
                <c:ptCount val="1"/>
                <c:pt idx="0">
                  <c:v>10cm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Monitoring_sites_only!$A$243:$A$251</c:f>
              <c:numCache>
                <c:formatCode>m"/"d"/"yy</c:formatCode>
                <c:ptCount val="9"/>
                <c:pt idx="0">
                  <c:v>44789</c:v>
                </c:pt>
                <c:pt idx="1">
                  <c:v>44861</c:v>
                </c:pt>
                <c:pt idx="2">
                  <c:v>44870</c:v>
                </c:pt>
                <c:pt idx="3">
                  <c:v>44901</c:v>
                </c:pt>
                <c:pt idx="4">
                  <c:v>44945</c:v>
                </c:pt>
                <c:pt idx="5">
                  <c:v>44980</c:v>
                </c:pt>
                <c:pt idx="6">
                  <c:v>45006</c:v>
                </c:pt>
                <c:pt idx="7">
                  <c:v>45037</c:v>
                </c:pt>
                <c:pt idx="8">
                  <c:v>45055</c:v>
                </c:pt>
              </c:numCache>
            </c:numRef>
          </c:xVal>
          <c:yVal>
            <c:numRef>
              <c:f>Monitoring_sites_only!$U$243:$U$251</c:f>
              <c:numCache>
                <c:formatCode>#0.00</c:formatCode>
                <c:ptCount val="9"/>
                <c:pt idx="0">
                  <c:v>0.33284626470808354</c:v>
                </c:pt>
                <c:pt idx="1">
                  <c:v>0.39391505408741834</c:v>
                </c:pt>
                <c:pt idx="2">
                  <c:v>0.43023600041114418</c:v>
                </c:pt>
                <c:pt idx="3">
                  <c:v>0.3607569698297709</c:v>
                </c:pt>
                <c:pt idx="4">
                  <c:v>2.8977043766550787</c:v>
                </c:pt>
                <c:pt idx="5">
                  <c:v>0.72840961705302909</c:v>
                </c:pt>
                <c:pt idx="6">
                  <c:v>0.41682935958500145</c:v>
                </c:pt>
                <c:pt idx="7">
                  <c:v>1.6171758346176304</c:v>
                </c:pt>
                <c:pt idx="8">
                  <c:v>0.58843109469143429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20-4453-B874-6BA929E19C5E}"/>
            </c:ext>
          </c:extLst>
        </c:ser>
        <c:ser>
          <c:idx val="4"/>
          <c:order val="4"/>
          <c:tx>
            <c:strRef>
              <c:f>Monitoring_sites_only!$D$306</c:f>
              <c:strCache>
                <c:ptCount val="1"/>
                <c:pt idx="0">
                  <c:v>15cm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Monitoring_sites_only!$A$311:$A$319</c:f>
              <c:numCache>
                <c:formatCode>m"/"d"/"yy</c:formatCode>
                <c:ptCount val="9"/>
                <c:pt idx="0">
                  <c:v>44789</c:v>
                </c:pt>
                <c:pt idx="1">
                  <c:v>44861</c:v>
                </c:pt>
                <c:pt idx="2">
                  <c:v>44870</c:v>
                </c:pt>
                <c:pt idx="3">
                  <c:v>44901</c:v>
                </c:pt>
                <c:pt idx="4">
                  <c:v>44945</c:v>
                </c:pt>
                <c:pt idx="5">
                  <c:v>44980</c:v>
                </c:pt>
                <c:pt idx="6">
                  <c:v>45006</c:v>
                </c:pt>
                <c:pt idx="7">
                  <c:v>45037</c:v>
                </c:pt>
                <c:pt idx="8">
                  <c:v>45055</c:v>
                </c:pt>
              </c:numCache>
            </c:numRef>
          </c:xVal>
          <c:yVal>
            <c:numRef>
              <c:f>Monitoring_sites_only!$U$311:$U$319</c:f>
              <c:numCache>
                <c:formatCode>#0.00</c:formatCode>
                <c:ptCount val="9"/>
                <c:pt idx="0">
                  <c:v>0.28668500604476843</c:v>
                </c:pt>
                <c:pt idx="1">
                  <c:v>0.39624587414793716</c:v>
                </c:pt>
                <c:pt idx="2">
                  <c:v>0.35172794908892058</c:v>
                </c:pt>
                <c:pt idx="3">
                  <c:v>0.36719223995512579</c:v>
                </c:pt>
                <c:pt idx="4">
                  <c:v>7.0637790813776506</c:v>
                </c:pt>
                <c:pt idx="5">
                  <c:v>0.63176615569219141</c:v>
                </c:pt>
                <c:pt idx="6">
                  <c:v>0.40729034768645134</c:v>
                </c:pt>
                <c:pt idx="7">
                  <c:v>4.4093470999612485</c:v>
                </c:pt>
                <c:pt idx="8">
                  <c:v>0.89466175872362563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F20-4453-B874-6BA929E19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762959"/>
        <c:axId val="1432762543"/>
      </c:scatterChart>
      <c:valAx>
        <c:axId val="1432762959"/>
        <c:scaling>
          <c:orientation val="minMax"/>
          <c:max val="45060"/>
          <c:min val="447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/&quot;d&quot;/&quot;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762543"/>
        <c:crosses val="autoZero"/>
        <c:crossBetween val="midCat"/>
        <c:majorUnit val="25"/>
      </c:valAx>
      <c:valAx>
        <c:axId val="1432762543"/>
        <c:scaling>
          <c:orientation val="minMax"/>
          <c:max val="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762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3187919312086746"/>
          <c:y val="9.9805736883344209E-2"/>
          <c:w val="0.11872104181562687"/>
          <c:h val="0.17037692577743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8218838233151"/>
          <c:y val="7.4894648272142622E-2"/>
          <c:w val="0.84326290584437136"/>
          <c:h val="0.75508648826725822"/>
        </c:manualLayout>
      </c:layout>
      <c:scatterChart>
        <c:scatterStyle val="lineMarker"/>
        <c:varyColors val="0"/>
        <c:ser>
          <c:idx val="0"/>
          <c:order val="0"/>
          <c:tx>
            <c:strRef>
              <c:f>Monitoring_sites_only!$D$19</c:f>
              <c:strCache>
                <c:ptCount val="1"/>
                <c:pt idx="0">
                  <c:v>Bottom water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Monitoring_sites_only!$A$26:$A$34</c:f>
              <c:numCache>
                <c:formatCode>m"/"d"/"yy</c:formatCode>
                <c:ptCount val="9"/>
                <c:pt idx="0">
                  <c:v>44786</c:v>
                </c:pt>
                <c:pt idx="1">
                  <c:v>44862</c:v>
                </c:pt>
                <c:pt idx="2">
                  <c:v>44873</c:v>
                </c:pt>
                <c:pt idx="3">
                  <c:v>44902</c:v>
                </c:pt>
                <c:pt idx="4">
                  <c:v>44944</c:v>
                </c:pt>
                <c:pt idx="5">
                  <c:v>44979</c:v>
                </c:pt>
                <c:pt idx="6">
                  <c:v>45007</c:v>
                </c:pt>
                <c:pt idx="7">
                  <c:v>45036</c:v>
                </c:pt>
                <c:pt idx="8">
                  <c:v>45057</c:v>
                </c:pt>
              </c:numCache>
            </c:numRef>
          </c:xVal>
          <c:yVal>
            <c:numRef>
              <c:f>Monitoring_sites_only!$AC$26:$AC$34</c:f>
              <c:numCache>
                <c:formatCode>#0.00</c:formatCode>
                <c:ptCount val="9"/>
                <c:pt idx="0">
                  <c:v>2.4626462930708386</c:v>
                </c:pt>
                <c:pt idx="1">
                  <c:v>1.4649069813092941</c:v>
                </c:pt>
                <c:pt idx="2">
                  <c:v>0.87128662527933676</c:v>
                </c:pt>
                <c:pt idx="3">
                  <c:v>1.9851832925871611</c:v>
                </c:pt>
                <c:pt idx="4">
                  <c:v>2.0426444356784685</c:v>
                </c:pt>
                <c:pt idx="5">
                  <c:v>1.4055830769827664</c:v>
                </c:pt>
                <c:pt idx="6">
                  <c:v>1.523260790634285</c:v>
                </c:pt>
                <c:pt idx="7">
                  <c:v>1.0219390026911463</c:v>
                </c:pt>
                <c:pt idx="8">
                  <c:v>2.978155777065242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F2-40D3-A08C-1E7293A07666}"/>
            </c:ext>
          </c:extLst>
        </c:ser>
        <c:ser>
          <c:idx val="1"/>
          <c:order val="1"/>
          <c:tx>
            <c:strRef>
              <c:f>Monitoring_sites_only!$D$98</c:f>
              <c:strCache>
                <c:ptCount val="1"/>
                <c:pt idx="0">
                  <c:v>2cm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Monitoring_sites_only!$A$118:$A$126</c:f>
              <c:numCache>
                <c:formatCode>m"/"d"/"yy</c:formatCode>
                <c:ptCount val="9"/>
                <c:pt idx="0">
                  <c:v>44786</c:v>
                </c:pt>
                <c:pt idx="1">
                  <c:v>44862</c:v>
                </c:pt>
                <c:pt idx="2">
                  <c:v>44873</c:v>
                </c:pt>
                <c:pt idx="3">
                  <c:v>44902</c:v>
                </c:pt>
                <c:pt idx="4">
                  <c:v>44944</c:v>
                </c:pt>
                <c:pt idx="5">
                  <c:v>44979</c:v>
                </c:pt>
                <c:pt idx="6">
                  <c:v>45007</c:v>
                </c:pt>
                <c:pt idx="7">
                  <c:v>45036</c:v>
                </c:pt>
                <c:pt idx="8">
                  <c:v>45057</c:v>
                </c:pt>
              </c:numCache>
            </c:numRef>
          </c:xVal>
          <c:yVal>
            <c:numRef>
              <c:f>Monitoring_sites_only!$U$118:$U$126</c:f>
              <c:numCache>
                <c:formatCode>#0.00</c:formatCode>
                <c:ptCount val="9"/>
                <c:pt idx="0">
                  <c:v>0.94259482011377593</c:v>
                </c:pt>
                <c:pt idx="1">
                  <c:v>0.81698836429215393</c:v>
                </c:pt>
                <c:pt idx="2">
                  <c:v>0.65274329504323059</c:v>
                </c:pt>
                <c:pt idx="3">
                  <c:v>2.6325393747272203</c:v>
                </c:pt>
                <c:pt idx="4">
                  <c:v>1.9424025277344379</c:v>
                </c:pt>
                <c:pt idx="5">
                  <c:v>0.79780510254344872</c:v>
                </c:pt>
                <c:pt idx="6">
                  <c:v>0.91616423179054041</c:v>
                </c:pt>
                <c:pt idx="7">
                  <c:v>0.52689139238239135</c:v>
                </c:pt>
                <c:pt idx="8">
                  <c:v>1.8479848623642616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F2-40D3-A08C-1E7293A07666}"/>
            </c:ext>
          </c:extLst>
        </c:ser>
        <c:ser>
          <c:idx val="2"/>
          <c:order val="2"/>
          <c:tx>
            <c:strRef>
              <c:f>Monitoring_sites_only!$D$183</c:f>
              <c:strCache>
                <c:ptCount val="1"/>
                <c:pt idx="0">
                  <c:v>5cm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Monitoring_sites_only!$A$188:$A$196</c:f>
              <c:numCache>
                <c:formatCode>m"/"d"/"yy</c:formatCode>
                <c:ptCount val="9"/>
                <c:pt idx="0">
                  <c:v>44786</c:v>
                </c:pt>
                <c:pt idx="1">
                  <c:v>44862</c:v>
                </c:pt>
                <c:pt idx="2">
                  <c:v>44873</c:v>
                </c:pt>
                <c:pt idx="3">
                  <c:v>44902</c:v>
                </c:pt>
                <c:pt idx="4">
                  <c:v>44944</c:v>
                </c:pt>
                <c:pt idx="5">
                  <c:v>44979</c:v>
                </c:pt>
                <c:pt idx="6">
                  <c:v>45007</c:v>
                </c:pt>
                <c:pt idx="7">
                  <c:v>45036</c:v>
                </c:pt>
                <c:pt idx="8">
                  <c:v>45057</c:v>
                </c:pt>
              </c:numCache>
            </c:numRef>
          </c:xVal>
          <c:yVal>
            <c:numRef>
              <c:f>Monitoring_sites_only!$U$188:$U$196</c:f>
              <c:numCache>
                <c:formatCode>#0.00</c:formatCode>
                <c:ptCount val="9"/>
                <c:pt idx="0">
                  <c:v>0.98103165782270874</c:v>
                </c:pt>
                <c:pt idx="1">
                  <c:v>0.70462982590459322</c:v>
                </c:pt>
                <c:pt idx="2">
                  <c:v>0.64401390083466958</c:v>
                </c:pt>
                <c:pt idx="4">
                  <c:v>0.98521010934054354</c:v>
                </c:pt>
                <c:pt idx="5">
                  <c:v>0.65557490221175885</c:v>
                </c:pt>
                <c:pt idx="6">
                  <c:v>0.90702006765730236</c:v>
                </c:pt>
                <c:pt idx="7">
                  <c:v>0.45728066247881477</c:v>
                </c:pt>
                <c:pt idx="8">
                  <c:v>0.72656501668677254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F2-40D3-A08C-1E7293A07666}"/>
            </c:ext>
          </c:extLst>
        </c:ser>
        <c:ser>
          <c:idx val="3"/>
          <c:order val="3"/>
          <c:tx>
            <c:strRef>
              <c:f>Monitoring_sites_only!$D$252</c:f>
              <c:strCache>
                <c:ptCount val="1"/>
                <c:pt idx="0">
                  <c:v>10cm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Monitoring_sites_only!$A$257:$A$265</c:f>
              <c:numCache>
                <c:formatCode>m"/"d"/"yy</c:formatCode>
                <c:ptCount val="9"/>
                <c:pt idx="0">
                  <c:v>44786</c:v>
                </c:pt>
                <c:pt idx="1">
                  <c:v>44862</c:v>
                </c:pt>
                <c:pt idx="2">
                  <c:v>44873</c:v>
                </c:pt>
                <c:pt idx="3">
                  <c:v>44902</c:v>
                </c:pt>
                <c:pt idx="4">
                  <c:v>44944</c:v>
                </c:pt>
                <c:pt idx="5">
                  <c:v>44979</c:v>
                </c:pt>
                <c:pt idx="6">
                  <c:v>45007</c:v>
                </c:pt>
                <c:pt idx="7">
                  <c:v>45036</c:v>
                </c:pt>
                <c:pt idx="8">
                  <c:v>45057</c:v>
                </c:pt>
              </c:numCache>
            </c:numRef>
          </c:xVal>
          <c:yVal>
            <c:numRef>
              <c:f>Monitoring_sites_only!$U$257:$U$265</c:f>
              <c:numCache>
                <c:formatCode>#0.00</c:formatCode>
                <c:ptCount val="9"/>
                <c:pt idx="0">
                  <c:v>1.0475183452840182</c:v>
                </c:pt>
                <c:pt idx="1">
                  <c:v>0.5539851582504941</c:v>
                </c:pt>
                <c:pt idx="2">
                  <c:v>0.46312414419412495</c:v>
                </c:pt>
                <c:pt idx="3">
                  <c:v>1.2693725418339648</c:v>
                </c:pt>
                <c:pt idx="4">
                  <c:v>0.98529036793718205</c:v>
                </c:pt>
                <c:pt idx="5">
                  <c:v>0.39008705182719294</c:v>
                </c:pt>
                <c:pt idx="6">
                  <c:v>0.82211883623929627</c:v>
                </c:pt>
                <c:pt idx="7">
                  <c:v>0.37521892926072126</c:v>
                </c:pt>
                <c:pt idx="8">
                  <c:v>0.50073776880978049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F2-40D3-A08C-1E7293A07666}"/>
            </c:ext>
          </c:extLst>
        </c:ser>
        <c:ser>
          <c:idx val="4"/>
          <c:order val="4"/>
          <c:tx>
            <c:strRef>
              <c:f>Monitoring_sites_only!$D$320</c:f>
              <c:strCache>
                <c:ptCount val="1"/>
                <c:pt idx="0">
                  <c:v>15cm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Monitoring_sites_only!$A$325:$A$333</c:f>
              <c:numCache>
                <c:formatCode>m"/"d"/"yy</c:formatCode>
                <c:ptCount val="9"/>
                <c:pt idx="0">
                  <c:v>44786</c:v>
                </c:pt>
                <c:pt idx="1">
                  <c:v>44862</c:v>
                </c:pt>
                <c:pt idx="2">
                  <c:v>44873</c:v>
                </c:pt>
                <c:pt idx="3">
                  <c:v>44902</c:v>
                </c:pt>
                <c:pt idx="4">
                  <c:v>44944</c:v>
                </c:pt>
                <c:pt idx="5">
                  <c:v>44979</c:v>
                </c:pt>
                <c:pt idx="6">
                  <c:v>45007</c:v>
                </c:pt>
                <c:pt idx="7">
                  <c:v>45036</c:v>
                </c:pt>
                <c:pt idx="8">
                  <c:v>45057</c:v>
                </c:pt>
              </c:numCache>
            </c:numRef>
          </c:xVal>
          <c:yVal>
            <c:numRef>
              <c:f>Monitoring_sites_only!$U$325:$U$333</c:f>
              <c:numCache>
                <c:formatCode>#0.00</c:formatCode>
                <c:ptCount val="9"/>
                <c:pt idx="0">
                  <c:v>0.98606139563374673</c:v>
                </c:pt>
                <c:pt idx="1">
                  <c:v>0.69794706961446618</c:v>
                </c:pt>
                <c:pt idx="2">
                  <c:v>0.82746292346188655</c:v>
                </c:pt>
                <c:pt idx="3" formatCode="0.00">
                  <c:v>1.2058736401379724</c:v>
                </c:pt>
                <c:pt idx="4" formatCode="0.00">
                  <c:v>0.54662738601161687</c:v>
                </c:pt>
                <c:pt idx="5" formatCode="0.00">
                  <c:v>0.87416074124526821</c:v>
                </c:pt>
                <c:pt idx="6" formatCode="0.00">
                  <c:v>1.1772304649902938</c:v>
                </c:pt>
                <c:pt idx="7" formatCode="0.00">
                  <c:v>0.8326467699232738</c:v>
                </c:pt>
                <c:pt idx="8" formatCode="0.00">
                  <c:v>0.62544157655941746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F2-40D3-A08C-1E7293A07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762959"/>
        <c:axId val="1432762543"/>
      </c:scatterChart>
      <c:valAx>
        <c:axId val="1432762959"/>
        <c:scaling>
          <c:orientation val="minMax"/>
          <c:max val="45060"/>
          <c:min val="447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/&quot;d&quot;/&quot;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762543"/>
        <c:crosses val="autoZero"/>
        <c:crossBetween val="midCat"/>
        <c:majorUnit val="25"/>
      </c:valAx>
      <c:valAx>
        <c:axId val="1432762543"/>
        <c:scaling>
          <c:orientation val="minMax"/>
          <c:max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762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3187919312086746"/>
          <c:y val="9.9805736883344209E-2"/>
          <c:w val="0.11872104181562687"/>
          <c:h val="0.17037692577743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8218838233151"/>
          <c:y val="7.4894648272142622E-2"/>
          <c:w val="0.84326290584437136"/>
          <c:h val="0.75508648826725822"/>
        </c:manualLayout>
      </c:layout>
      <c:scatterChart>
        <c:scatterStyle val="lineMarker"/>
        <c:varyColors val="0"/>
        <c:ser>
          <c:idx val="0"/>
          <c:order val="0"/>
          <c:tx>
            <c:strRef>
              <c:f>Monitoring_sites_only!$D$35</c:f>
              <c:strCache>
                <c:ptCount val="1"/>
                <c:pt idx="0">
                  <c:v>Bottom water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Monitoring_sites_only!$A$45:$A$54</c:f>
              <c:numCache>
                <c:formatCode>m"/"d"/"yy</c:formatCode>
                <c:ptCount val="10"/>
                <c:pt idx="0">
                  <c:v>44787</c:v>
                </c:pt>
                <c:pt idx="1">
                  <c:v>44801</c:v>
                </c:pt>
                <c:pt idx="2">
                  <c:v>44860</c:v>
                </c:pt>
                <c:pt idx="3">
                  <c:v>44872</c:v>
                </c:pt>
                <c:pt idx="4">
                  <c:v>44898</c:v>
                </c:pt>
                <c:pt idx="5">
                  <c:v>44948</c:v>
                </c:pt>
                <c:pt idx="6">
                  <c:v>44973</c:v>
                </c:pt>
                <c:pt idx="7">
                  <c:v>45007</c:v>
                </c:pt>
                <c:pt idx="8">
                  <c:v>45036</c:v>
                </c:pt>
                <c:pt idx="9">
                  <c:v>45058</c:v>
                </c:pt>
              </c:numCache>
            </c:numRef>
          </c:xVal>
          <c:yVal>
            <c:numRef>
              <c:f>Monitoring_sites_only!$AC$45:$AC$54</c:f>
              <c:numCache>
                <c:formatCode>#0.00</c:formatCode>
                <c:ptCount val="10"/>
                <c:pt idx="0">
                  <c:v>2.4846074829683125</c:v>
                </c:pt>
                <c:pt idx="1">
                  <c:v>2.78</c:v>
                </c:pt>
                <c:pt idx="2">
                  <c:v>2.2617275467713451</c:v>
                </c:pt>
                <c:pt idx="3">
                  <c:v>2.399518315009336</c:v>
                </c:pt>
                <c:pt idx="4">
                  <c:v>2.0624895848880933</c:v>
                </c:pt>
                <c:pt idx="5">
                  <c:v>1.581244920436595</c:v>
                </c:pt>
                <c:pt idx="6">
                  <c:v>2.1192909583307489</c:v>
                </c:pt>
                <c:pt idx="7">
                  <c:v>2.2110348186126929</c:v>
                </c:pt>
                <c:pt idx="8">
                  <c:v>1.8156801954696538</c:v>
                </c:pt>
                <c:pt idx="9">
                  <c:v>3.624788575817639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9F-403F-B47A-A1398CA11BE7}"/>
            </c:ext>
          </c:extLst>
        </c:ser>
        <c:ser>
          <c:idx val="1"/>
          <c:order val="1"/>
          <c:tx>
            <c:strRef>
              <c:f>Monitoring_sites_only!$D$127</c:f>
              <c:strCache>
                <c:ptCount val="1"/>
                <c:pt idx="0">
                  <c:v>2cm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Monitoring_sites_only!$A$131:$A$139</c:f>
              <c:numCache>
                <c:formatCode>m"/"d"/"yy</c:formatCode>
                <c:ptCount val="9"/>
                <c:pt idx="0">
                  <c:v>44787</c:v>
                </c:pt>
                <c:pt idx="1">
                  <c:v>44860</c:v>
                </c:pt>
                <c:pt idx="2">
                  <c:v>44872</c:v>
                </c:pt>
                <c:pt idx="3">
                  <c:v>44898</c:v>
                </c:pt>
                <c:pt idx="4">
                  <c:v>44948</c:v>
                </c:pt>
                <c:pt idx="5">
                  <c:v>44973</c:v>
                </c:pt>
                <c:pt idx="6">
                  <c:v>45007</c:v>
                </c:pt>
                <c:pt idx="7">
                  <c:v>45036</c:v>
                </c:pt>
                <c:pt idx="8">
                  <c:v>45058</c:v>
                </c:pt>
              </c:numCache>
            </c:numRef>
          </c:xVal>
          <c:yVal>
            <c:numRef>
              <c:f>Monitoring_sites_only!$U$131:$U$139</c:f>
              <c:numCache>
                <c:formatCode>#0.00</c:formatCode>
                <c:ptCount val="9"/>
                <c:pt idx="0">
                  <c:v>0.9117506177069834</c:v>
                </c:pt>
                <c:pt idx="1">
                  <c:v>0.59661582370749267</c:v>
                </c:pt>
                <c:pt idx="2">
                  <c:v>0.62213285211097102</c:v>
                </c:pt>
                <c:pt idx="3">
                  <c:v>0.56698808368956577</c:v>
                </c:pt>
                <c:pt idx="4">
                  <c:v>0.61336590525077084</c:v>
                </c:pt>
                <c:pt idx="5">
                  <c:v>1.6976720804306491</c:v>
                </c:pt>
                <c:pt idx="6">
                  <c:v>0.95162098157542119</c:v>
                </c:pt>
                <c:pt idx="7">
                  <c:v>1.5824674370176299</c:v>
                </c:pt>
                <c:pt idx="8">
                  <c:v>0.57044535639991645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9F-403F-B47A-A1398CA11BE7}"/>
            </c:ext>
          </c:extLst>
        </c:ser>
        <c:ser>
          <c:idx val="2"/>
          <c:order val="2"/>
          <c:tx>
            <c:strRef>
              <c:f>Monitoring_sites_only!$D$197</c:f>
              <c:strCache>
                <c:ptCount val="1"/>
                <c:pt idx="0">
                  <c:v>5cm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Monitoring_sites_only!$A$201:$A$209</c:f>
              <c:numCache>
                <c:formatCode>m"/"d"/"yy</c:formatCode>
                <c:ptCount val="9"/>
                <c:pt idx="0">
                  <c:v>44787</c:v>
                </c:pt>
                <c:pt idx="1">
                  <c:v>44860</c:v>
                </c:pt>
                <c:pt idx="2">
                  <c:v>44872</c:v>
                </c:pt>
                <c:pt idx="3">
                  <c:v>44898</c:v>
                </c:pt>
                <c:pt idx="4">
                  <c:v>44948</c:v>
                </c:pt>
                <c:pt idx="5">
                  <c:v>44973</c:v>
                </c:pt>
                <c:pt idx="6">
                  <c:v>45007</c:v>
                </c:pt>
                <c:pt idx="7">
                  <c:v>45036</c:v>
                </c:pt>
                <c:pt idx="8">
                  <c:v>45058</c:v>
                </c:pt>
              </c:numCache>
            </c:numRef>
          </c:xVal>
          <c:yVal>
            <c:numRef>
              <c:f>Monitoring_sites_only!$U$201:$U$209</c:f>
              <c:numCache>
                <c:formatCode>#0.00</c:formatCode>
                <c:ptCount val="9"/>
                <c:pt idx="0">
                  <c:v>0.35342408267084807</c:v>
                </c:pt>
                <c:pt idx="1">
                  <c:v>0.71598171297324398</c:v>
                </c:pt>
                <c:pt idx="2">
                  <c:v>0.72047901265886893</c:v>
                </c:pt>
                <c:pt idx="3">
                  <c:v>0.37144988329396278</c:v>
                </c:pt>
                <c:pt idx="4">
                  <c:v>0.40841923403755809</c:v>
                </c:pt>
                <c:pt idx="5">
                  <c:v>0.48975758882546627</c:v>
                </c:pt>
                <c:pt idx="6">
                  <c:v>0.56173024842352248</c:v>
                </c:pt>
                <c:pt idx="7">
                  <c:v>0.35623566079911428</c:v>
                </c:pt>
                <c:pt idx="8">
                  <c:v>0.73466663296401502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9F-403F-B47A-A1398CA11BE7}"/>
            </c:ext>
          </c:extLst>
        </c:ser>
        <c:ser>
          <c:idx val="3"/>
          <c:order val="3"/>
          <c:tx>
            <c:strRef>
              <c:f>Monitoring_sites_only!$D$266</c:f>
              <c:strCache>
                <c:ptCount val="1"/>
                <c:pt idx="0">
                  <c:v>10cm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Monitoring_sites_only!$A$270:$A$278</c:f>
              <c:numCache>
                <c:formatCode>m"/"d"/"yy</c:formatCode>
                <c:ptCount val="9"/>
                <c:pt idx="0">
                  <c:v>44787</c:v>
                </c:pt>
                <c:pt idx="1">
                  <c:v>44860</c:v>
                </c:pt>
                <c:pt idx="2">
                  <c:v>44872</c:v>
                </c:pt>
                <c:pt idx="3">
                  <c:v>44898</c:v>
                </c:pt>
                <c:pt idx="4">
                  <c:v>44948</c:v>
                </c:pt>
                <c:pt idx="5">
                  <c:v>44973</c:v>
                </c:pt>
                <c:pt idx="6">
                  <c:v>45007</c:v>
                </c:pt>
                <c:pt idx="7">
                  <c:v>45036</c:v>
                </c:pt>
                <c:pt idx="8">
                  <c:v>45058</c:v>
                </c:pt>
              </c:numCache>
            </c:numRef>
          </c:xVal>
          <c:yVal>
            <c:numRef>
              <c:f>Monitoring_sites_only!$U$270:$U$278</c:f>
              <c:numCache>
                <c:formatCode>#0.00</c:formatCode>
                <c:ptCount val="9"/>
                <c:pt idx="0">
                  <c:v>0.56205459869212149</c:v>
                </c:pt>
                <c:pt idx="1">
                  <c:v>1.048518494971894</c:v>
                </c:pt>
                <c:pt idx="2">
                  <c:v>0.81086079357871121</c:v>
                </c:pt>
                <c:pt idx="3">
                  <c:v>0.41919169853258104</c:v>
                </c:pt>
                <c:pt idx="4">
                  <c:v>0.54254025731666777</c:v>
                </c:pt>
                <c:pt idx="5">
                  <c:v>0.599382117901607</c:v>
                </c:pt>
                <c:pt idx="6">
                  <c:v>0.76080726075727645</c:v>
                </c:pt>
                <c:pt idx="7">
                  <c:v>0.43072987008003621</c:v>
                </c:pt>
                <c:pt idx="8">
                  <c:v>0.7417892036062318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9F-403F-B47A-A1398CA11BE7}"/>
            </c:ext>
          </c:extLst>
        </c:ser>
        <c:ser>
          <c:idx val="4"/>
          <c:order val="4"/>
          <c:tx>
            <c:strRef>
              <c:f>Monitoring_sites_only!$D$334</c:f>
              <c:strCache>
                <c:ptCount val="1"/>
                <c:pt idx="0">
                  <c:v>15cm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Monitoring_sites_only!$A$337:$A$345</c:f>
              <c:numCache>
                <c:formatCode>m"/"d"/"yy</c:formatCode>
                <c:ptCount val="9"/>
                <c:pt idx="0">
                  <c:v>44787</c:v>
                </c:pt>
                <c:pt idx="1">
                  <c:v>44860</c:v>
                </c:pt>
                <c:pt idx="2">
                  <c:v>44872</c:v>
                </c:pt>
                <c:pt idx="3">
                  <c:v>44898</c:v>
                </c:pt>
                <c:pt idx="4">
                  <c:v>44948</c:v>
                </c:pt>
                <c:pt idx="5">
                  <c:v>44973</c:v>
                </c:pt>
                <c:pt idx="6">
                  <c:v>45007</c:v>
                </c:pt>
                <c:pt idx="7">
                  <c:v>45036</c:v>
                </c:pt>
                <c:pt idx="8">
                  <c:v>45058</c:v>
                </c:pt>
              </c:numCache>
            </c:numRef>
          </c:xVal>
          <c:yVal>
            <c:numRef>
              <c:f>Monitoring_sites_only!$U$337:$U$345</c:f>
              <c:numCache>
                <c:formatCode>0.00</c:formatCode>
                <c:ptCount val="9"/>
                <c:pt idx="0">
                  <c:v>1.0340308335175379</c:v>
                </c:pt>
                <c:pt idx="1">
                  <c:v>1.1281865902980006</c:v>
                </c:pt>
                <c:pt idx="2">
                  <c:v>0.7076260182876456</c:v>
                </c:pt>
                <c:pt idx="3">
                  <c:v>0.41031109481918809</c:v>
                </c:pt>
                <c:pt idx="4">
                  <c:v>0.72061082341551508</c:v>
                </c:pt>
                <c:pt idx="5">
                  <c:v>0.72899346644339913</c:v>
                </c:pt>
                <c:pt idx="6">
                  <c:v>0.88067800278394071</c:v>
                </c:pt>
                <c:pt idx="7">
                  <c:v>0.55913758039914085</c:v>
                </c:pt>
                <c:pt idx="8">
                  <c:v>0.66892117071630108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9F-403F-B47A-A1398CA11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762959"/>
        <c:axId val="1432762543"/>
      </c:scatterChart>
      <c:valAx>
        <c:axId val="1432762959"/>
        <c:scaling>
          <c:orientation val="minMax"/>
          <c:max val="45060"/>
          <c:min val="447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/&quot;d&quot;/&quot;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762543"/>
        <c:crosses val="autoZero"/>
        <c:crossBetween val="midCat"/>
        <c:majorUnit val="25"/>
      </c:valAx>
      <c:valAx>
        <c:axId val="1432762543"/>
        <c:scaling>
          <c:orientation val="minMax"/>
          <c:max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762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3570307787105224"/>
          <c:y val="8.9709397132448715E-2"/>
          <c:w val="0.11872104181562687"/>
          <c:h val="0.17037692577743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8218838233151"/>
          <c:y val="7.4894648272142622E-2"/>
          <c:w val="0.84326290584437136"/>
          <c:h val="0.75508648826725822"/>
        </c:manualLayout>
      </c:layout>
      <c:scatterChart>
        <c:scatterStyle val="lineMarker"/>
        <c:varyColors val="0"/>
        <c:ser>
          <c:idx val="0"/>
          <c:order val="0"/>
          <c:tx>
            <c:strRef>
              <c:f>Monitoring_sites_only!$D$55</c:f>
              <c:strCache>
                <c:ptCount val="1"/>
                <c:pt idx="0">
                  <c:v>Bottom water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Monitoring_sites_only!$A$68:$A$79</c:f>
              <c:numCache>
                <c:formatCode>m"/"d"/"yy</c:formatCode>
                <c:ptCount val="12"/>
                <c:pt idx="0">
                  <c:v>44788</c:v>
                </c:pt>
                <c:pt idx="1">
                  <c:v>44803</c:v>
                </c:pt>
                <c:pt idx="2">
                  <c:v>44846</c:v>
                </c:pt>
                <c:pt idx="3">
                  <c:v>44858</c:v>
                </c:pt>
                <c:pt idx="4">
                  <c:v>44871</c:v>
                </c:pt>
                <c:pt idx="5">
                  <c:v>44893</c:v>
                </c:pt>
                <c:pt idx="6">
                  <c:v>44900</c:v>
                </c:pt>
                <c:pt idx="7">
                  <c:v>44946</c:v>
                </c:pt>
                <c:pt idx="8">
                  <c:v>44981</c:v>
                </c:pt>
                <c:pt idx="9">
                  <c:v>45008</c:v>
                </c:pt>
                <c:pt idx="10">
                  <c:v>45035</c:v>
                </c:pt>
                <c:pt idx="11">
                  <c:v>45054</c:v>
                </c:pt>
              </c:numCache>
            </c:numRef>
          </c:xVal>
          <c:yVal>
            <c:numRef>
              <c:f>Monitoring_sites_only!$AC$68:$AC$79</c:f>
              <c:numCache>
                <c:formatCode>#0.00</c:formatCode>
                <c:ptCount val="12"/>
                <c:pt idx="0">
                  <c:v>2.2100921932806892</c:v>
                </c:pt>
                <c:pt idx="1">
                  <c:v>2.04</c:v>
                </c:pt>
                <c:pt idx="2">
                  <c:v>1.48</c:v>
                </c:pt>
                <c:pt idx="3">
                  <c:v>1.7973058981598822</c:v>
                </c:pt>
                <c:pt idx="4">
                  <c:v>1.913001168839318</c:v>
                </c:pt>
                <c:pt idx="5">
                  <c:v>1.57</c:v>
                </c:pt>
                <c:pt idx="6">
                  <c:v>1.5912427245795444</c:v>
                </c:pt>
                <c:pt idx="7">
                  <c:v>1.3424491233364253</c:v>
                </c:pt>
                <c:pt idx="8">
                  <c:v>1.4551479386772128</c:v>
                </c:pt>
                <c:pt idx="9">
                  <c:v>1.6511237279123701</c:v>
                </c:pt>
                <c:pt idx="10">
                  <c:v>1.824872298998919</c:v>
                </c:pt>
                <c:pt idx="11">
                  <c:v>1.9581665514287778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F7-4CC6-A3CE-B91098D6DB49}"/>
            </c:ext>
          </c:extLst>
        </c:ser>
        <c:ser>
          <c:idx val="1"/>
          <c:order val="1"/>
          <c:tx>
            <c:strRef>
              <c:f>Monitoring_sites_only!$D$140</c:f>
              <c:strCache>
                <c:ptCount val="1"/>
                <c:pt idx="0">
                  <c:v>2cm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Monitoring_sites_only!$A$148:$A$156</c:f>
              <c:numCache>
                <c:formatCode>m"/"d"/"yy</c:formatCode>
                <c:ptCount val="9"/>
                <c:pt idx="0">
                  <c:v>44788</c:v>
                </c:pt>
                <c:pt idx="1">
                  <c:v>44858</c:v>
                </c:pt>
                <c:pt idx="2">
                  <c:v>44871</c:v>
                </c:pt>
                <c:pt idx="3">
                  <c:v>44900</c:v>
                </c:pt>
                <c:pt idx="4">
                  <c:v>44946</c:v>
                </c:pt>
                <c:pt idx="5">
                  <c:v>44981</c:v>
                </c:pt>
                <c:pt idx="6">
                  <c:v>45008</c:v>
                </c:pt>
                <c:pt idx="7">
                  <c:v>45035</c:v>
                </c:pt>
                <c:pt idx="8">
                  <c:v>45054</c:v>
                </c:pt>
              </c:numCache>
            </c:numRef>
          </c:xVal>
          <c:yVal>
            <c:numRef>
              <c:f>Monitoring_sites_only!$U$148:$U$156</c:f>
              <c:numCache>
                <c:formatCode>#0.00</c:formatCode>
                <c:ptCount val="9"/>
                <c:pt idx="0">
                  <c:v>0.65196877016955468</c:v>
                </c:pt>
                <c:pt idx="1">
                  <c:v>1.1156030225740428</c:v>
                </c:pt>
                <c:pt idx="2">
                  <c:v>0.83633746621569016</c:v>
                </c:pt>
                <c:pt idx="3">
                  <c:v>0.6988645465547898</c:v>
                </c:pt>
                <c:pt idx="4">
                  <c:v>1.0590578738076308</c:v>
                </c:pt>
                <c:pt idx="5">
                  <c:v>0.51635892041671272</c:v>
                </c:pt>
                <c:pt idx="6">
                  <c:v>0.70488561139370365</c:v>
                </c:pt>
                <c:pt idx="7">
                  <c:v>0.71094249743703908</c:v>
                </c:pt>
                <c:pt idx="8">
                  <c:v>0.75137382804720354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F7-4CC6-A3CE-B91098D6DB49}"/>
            </c:ext>
          </c:extLst>
        </c:ser>
        <c:ser>
          <c:idx val="2"/>
          <c:order val="2"/>
          <c:tx>
            <c:strRef>
              <c:f>Monitoring_sites_only!$D$210</c:f>
              <c:strCache>
                <c:ptCount val="1"/>
                <c:pt idx="0">
                  <c:v>5cm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Monitoring_sites_only!$A$217:$A$225</c:f>
              <c:numCache>
                <c:formatCode>m"/"d"/"yy</c:formatCode>
                <c:ptCount val="9"/>
                <c:pt idx="0">
                  <c:v>44788</c:v>
                </c:pt>
                <c:pt idx="1">
                  <c:v>44858</c:v>
                </c:pt>
                <c:pt idx="2">
                  <c:v>44871</c:v>
                </c:pt>
                <c:pt idx="3">
                  <c:v>44900</c:v>
                </c:pt>
                <c:pt idx="4">
                  <c:v>44946</c:v>
                </c:pt>
                <c:pt idx="5">
                  <c:v>44981</c:v>
                </c:pt>
                <c:pt idx="6">
                  <c:v>45008</c:v>
                </c:pt>
                <c:pt idx="7">
                  <c:v>45035</c:v>
                </c:pt>
                <c:pt idx="8">
                  <c:v>45054</c:v>
                </c:pt>
              </c:numCache>
            </c:numRef>
          </c:xVal>
          <c:yVal>
            <c:numRef>
              <c:f>Monitoring_sites_only!$U$217:$U$225</c:f>
              <c:numCache>
                <c:formatCode>#0.00</c:formatCode>
                <c:ptCount val="9"/>
                <c:pt idx="0">
                  <c:v>0.62542658045961075</c:v>
                </c:pt>
                <c:pt idx="1">
                  <c:v>1.7740057873721493</c:v>
                </c:pt>
                <c:pt idx="2">
                  <c:v>0.71383283661231922</c:v>
                </c:pt>
                <c:pt idx="3">
                  <c:v>0.70996383072836478</c:v>
                </c:pt>
                <c:pt idx="4">
                  <c:v>0.82711648459164222</c:v>
                </c:pt>
                <c:pt idx="5">
                  <c:v>0.62626489802439089</c:v>
                </c:pt>
                <c:pt idx="6">
                  <c:v>0.73508583625399881</c:v>
                </c:pt>
                <c:pt idx="7">
                  <c:v>0.70656060581993974</c:v>
                </c:pt>
                <c:pt idx="8">
                  <c:v>0.54989788524065364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F7-4CC6-A3CE-B91098D6DB49}"/>
            </c:ext>
          </c:extLst>
        </c:ser>
        <c:ser>
          <c:idx val="3"/>
          <c:order val="3"/>
          <c:tx>
            <c:strRef>
              <c:f>Monitoring_sites_only!$D$279</c:f>
              <c:strCache>
                <c:ptCount val="1"/>
                <c:pt idx="0">
                  <c:v>10cm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Monitoring_sites_only!$A$286:$A$294</c:f>
              <c:numCache>
                <c:formatCode>m"/"d"/"yy</c:formatCode>
                <c:ptCount val="9"/>
                <c:pt idx="0">
                  <c:v>44788</c:v>
                </c:pt>
                <c:pt idx="1">
                  <c:v>44858</c:v>
                </c:pt>
                <c:pt idx="2">
                  <c:v>44871</c:v>
                </c:pt>
                <c:pt idx="3">
                  <c:v>44900</c:v>
                </c:pt>
                <c:pt idx="4">
                  <c:v>44946</c:v>
                </c:pt>
                <c:pt idx="5">
                  <c:v>44981</c:v>
                </c:pt>
                <c:pt idx="6">
                  <c:v>45008</c:v>
                </c:pt>
                <c:pt idx="7">
                  <c:v>45035</c:v>
                </c:pt>
                <c:pt idx="8">
                  <c:v>45054</c:v>
                </c:pt>
              </c:numCache>
            </c:numRef>
          </c:xVal>
          <c:yVal>
            <c:numRef>
              <c:f>Monitoring_sites_only!$U$286:$U$294</c:f>
              <c:numCache>
                <c:formatCode>#0.00</c:formatCode>
                <c:ptCount val="9"/>
                <c:pt idx="0">
                  <c:v>0.8894032487047312</c:v>
                </c:pt>
                <c:pt idx="1">
                  <c:v>4.2989404554281556</c:v>
                </c:pt>
                <c:pt idx="2">
                  <c:v>0.84551485313832631</c:v>
                </c:pt>
                <c:pt idx="3">
                  <c:v>0.79653682399301384</c:v>
                </c:pt>
                <c:pt idx="4">
                  <c:v>0.65187499440239915</c:v>
                </c:pt>
                <c:pt idx="5">
                  <c:v>0.54083686080911186</c:v>
                </c:pt>
                <c:pt idx="6">
                  <c:v>0.70881380969328389</c:v>
                </c:pt>
                <c:pt idx="7">
                  <c:v>0.74277278418398096</c:v>
                </c:pt>
                <c:pt idx="8">
                  <c:v>0.60388936968713169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F7-4CC6-A3CE-B91098D6DB49}"/>
            </c:ext>
          </c:extLst>
        </c:ser>
        <c:ser>
          <c:idx val="4"/>
          <c:order val="4"/>
          <c:tx>
            <c:strRef>
              <c:f>Monitoring_sites_only!$D$346</c:f>
              <c:strCache>
                <c:ptCount val="1"/>
                <c:pt idx="0">
                  <c:v>15cm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Monitoring_sites_only!$A$353:$A$361</c:f>
              <c:numCache>
                <c:formatCode>m"/"d"/"yy</c:formatCode>
                <c:ptCount val="9"/>
                <c:pt idx="0">
                  <c:v>44788</c:v>
                </c:pt>
                <c:pt idx="1">
                  <c:v>44858</c:v>
                </c:pt>
                <c:pt idx="2">
                  <c:v>44871</c:v>
                </c:pt>
                <c:pt idx="3">
                  <c:v>44900</c:v>
                </c:pt>
                <c:pt idx="4">
                  <c:v>44946</c:v>
                </c:pt>
                <c:pt idx="5">
                  <c:v>44981</c:v>
                </c:pt>
                <c:pt idx="6">
                  <c:v>45008</c:v>
                </c:pt>
                <c:pt idx="7">
                  <c:v>45035</c:v>
                </c:pt>
                <c:pt idx="8">
                  <c:v>45054</c:v>
                </c:pt>
              </c:numCache>
            </c:numRef>
          </c:xVal>
          <c:yVal>
            <c:numRef>
              <c:f>Monitoring_sites_only!$U$353:$U$360</c:f>
              <c:numCache>
                <c:formatCode>0.00</c:formatCode>
                <c:ptCount val="8"/>
                <c:pt idx="0">
                  <c:v>0.89374214151625897</c:v>
                </c:pt>
                <c:pt idx="1">
                  <c:v>1.3520653786526668</c:v>
                </c:pt>
                <c:pt idx="2">
                  <c:v>0.8035899235765368</c:v>
                </c:pt>
                <c:pt idx="3">
                  <c:v>0.79454520771418469</c:v>
                </c:pt>
                <c:pt idx="4">
                  <c:v>0.79394036920989641</c:v>
                </c:pt>
                <c:pt idx="5">
                  <c:v>0.88561658466328763</c:v>
                </c:pt>
                <c:pt idx="6">
                  <c:v>0.69012391745455137</c:v>
                </c:pt>
                <c:pt idx="7">
                  <c:v>0.64920091227565024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F7-4CC6-A3CE-B91098D6D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762959"/>
        <c:axId val="1432762543"/>
      </c:scatterChart>
      <c:valAx>
        <c:axId val="1432762959"/>
        <c:scaling>
          <c:orientation val="minMax"/>
          <c:max val="45060"/>
          <c:min val="447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/&quot;d&quot;/&quot;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762543"/>
        <c:crosses val="autoZero"/>
        <c:crossBetween val="midCat"/>
        <c:majorUnit val="25"/>
      </c:valAx>
      <c:valAx>
        <c:axId val="1432762543"/>
        <c:scaling>
          <c:orientation val="minMax"/>
          <c:max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762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81765099734937818"/>
          <c:y val="9.9805736883344209E-2"/>
          <c:w val="0.11872104181562687"/>
          <c:h val="0.17037692577743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8218838233151"/>
          <c:y val="7.4894648272142622E-2"/>
          <c:w val="0.84326290584437136"/>
          <c:h val="0.75508648826725822"/>
        </c:manualLayout>
      </c:layout>
      <c:scatterChart>
        <c:scatterStyle val="lineMarker"/>
        <c:varyColors val="0"/>
        <c:ser>
          <c:idx val="0"/>
          <c:order val="0"/>
          <c:tx>
            <c:strRef>
              <c:f>Monitoring_sites_only!$D$80</c:f>
              <c:strCache>
                <c:ptCount val="1"/>
                <c:pt idx="0">
                  <c:v>Bottom water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Monitoring_sites_only!$A$87:$A$97</c:f>
              <c:numCache>
                <c:formatCode>m"/"d"/"yy</c:formatCode>
                <c:ptCount val="11"/>
                <c:pt idx="0">
                  <c:v>44787</c:v>
                </c:pt>
                <c:pt idx="1">
                  <c:v>44802</c:v>
                </c:pt>
                <c:pt idx="2">
                  <c:v>44859</c:v>
                </c:pt>
                <c:pt idx="3">
                  <c:v>44869</c:v>
                </c:pt>
                <c:pt idx="4">
                  <c:v>44894</c:v>
                </c:pt>
                <c:pt idx="5">
                  <c:v>44899</c:v>
                </c:pt>
                <c:pt idx="6">
                  <c:v>44947</c:v>
                </c:pt>
                <c:pt idx="7">
                  <c:v>44978</c:v>
                </c:pt>
                <c:pt idx="8">
                  <c:v>45005</c:v>
                </c:pt>
                <c:pt idx="9">
                  <c:v>45033</c:v>
                </c:pt>
                <c:pt idx="10">
                  <c:v>45056</c:v>
                </c:pt>
              </c:numCache>
            </c:numRef>
          </c:xVal>
          <c:yVal>
            <c:numRef>
              <c:f>Monitoring_sites_only!$AC$87:$AC$97</c:f>
              <c:numCache>
                <c:formatCode>#0.00</c:formatCode>
                <c:ptCount val="11"/>
                <c:pt idx="0">
                  <c:v>1.6563993791080178</c:v>
                </c:pt>
                <c:pt idx="1">
                  <c:v>1.59</c:v>
                </c:pt>
                <c:pt idx="2">
                  <c:v>2.6459665142770459</c:v>
                </c:pt>
                <c:pt idx="3">
                  <c:v>2.9065174664240359</c:v>
                </c:pt>
                <c:pt idx="4">
                  <c:v>1.89</c:v>
                </c:pt>
                <c:pt idx="5">
                  <c:v>2.3978867925734559</c:v>
                </c:pt>
                <c:pt idx="6">
                  <c:v>2.54</c:v>
                </c:pt>
                <c:pt idx="7">
                  <c:v>1.9477278322158125</c:v>
                </c:pt>
                <c:pt idx="8">
                  <c:v>2.1649955664717297</c:v>
                </c:pt>
                <c:pt idx="9">
                  <c:v>2.1753425545664271</c:v>
                </c:pt>
                <c:pt idx="10">
                  <c:v>3.1150351483632321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68-48BC-9EA2-D95B7A47951B}"/>
            </c:ext>
          </c:extLst>
        </c:ser>
        <c:ser>
          <c:idx val="1"/>
          <c:order val="1"/>
          <c:tx>
            <c:strRef>
              <c:f>Monitoring_sites_only!$D$157</c:f>
              <c:strCache>
                <c:ptCount val="1"/>
                <c:pt idx="0">
                  <c:v>2cm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Monitoring_sites_only!$A$159:$A$167</c:f>
              <c:numCache>
                <c:formatCode>m"/"d"/"yy</c:formatCode>
                <c:ptCount val="9"/>
                <c:pt idx="0">
                  <c:v>44787</c:v>
                </c:pt>
                <c:pt idx="1">
                  <c:v>44859</c:v>
                </c:pt>
                <c:pt idx="2">
                  <c:v>44869</c:v>
                </c:pt>
                <c:pt idx="3">
                  <c:v>44899</c:v>
                </c:pt>
                <c:pt idx="4">
                  <c:v>44947</c:v>
                </c:pt>
                <c:pt idx="5">
                  <c:v>44978</c:v>
                </c:pt>
                <c:pt idx="6">
                  <c:v>45005</c:v>
                </c:pt>
                <c:pt idx="7">
                  <c:v>45033</c:v>
                </c:pt>
                <c:pt idx="8">
                  <c:v>45056</c:v>
                </c:pt>
              </c:numCache>
            </c:numRef>
          </c:xVal>
          <c:yVal>
            <c:numRef>
              <c:f>Monitoring_sites_only!$U$159:$U$167</c:f>
              <c:numCache>
                <c:formatCode>#0.00</c:formatCode>
                <c:ptCount val="9"/>
                <c:pt idx="0">
                  <c:v>0.545249479801032</c:v>
                </c:pt>
                <c:pt idx="1">
                  <c:v>0.87201674120072703</c:v>
                </c:pt>
                <c:pt idx="2">
                  <c:v>1.7068746838550526</c:v>
                </c:pt>
                <c:pt idx="3">
                  <c:v>1.7865254142501859</c:v>
                </c:pt>
                <c:pt idx="4">
                  <c:v>1.0451410973721134</c:v>
                </c:pt>
                <c:pt idx="5">
                  <c:v>0.66813222507753167</c:v>
                </c:pt>
                <c:pt idx="6">
                  <c:v>2.5117169482012747</c:v>
                </c:pt>
                <c:pt idx="7">
                  <c:v>0.99205368443619479</c:v>
                </c:pt>
                <c:pt idx="8">
                  <c:v>1.4534803310887705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68-48BC-9EA2-D95B7A47951B}"/>
            </c:ext>
          </c:extLst>
        </c:ser>
        <c:ser>
          <c:idx val="2"/>
          <c:order val="2"/>
          <c:tx>
            <c:strRef>
              <c:f>Monitoring_sites_only!$D$226</c:f>
              <c:strCache>
                <c:ptCount val="1"/>
                <c:pt idx="0">
                  <c:v>5cm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Monitoring_sites_only!$A$228:$A$236</c:f>
              <c:numCache>
                <c:formatCode>m"/"d"/"yy</c:formatCode>
                <c:ptCount val="9"/>
                <c:pt idx="0">
                  <c:v>44787</c:v>
                </c:pt>
                <c:pt idx="1">
                  <c:v>44859</c:v>
                </c:pt>
                <c:pt idx="2">
                  <c:v>44869</c:v>
                </c:pt>
                <c:pt idx="3">
                  <c:v>44899</c:v>
                </c:pt>
                <c:pt idx="4">
                  <c:v>44947</c:v>
                </c:pt>
                <c:pt idx="5">
                  <c:v>44978</c:v>
                </c:pt>
                <c:pt idx="6">
                  <c:v>45005</c:v>
                </c:pt>
                <c:pt idx="7">
                  <c:v>45033</c:v>
                </c:pt>
                <c:pt idx="8">
                  <c:v>45056</c:v>
                </c:pt>
              </c:numCache>
            </c:numRef>
          </c:xVal>
          <c:yVal>
            <c:numRef>
              <c:f>Monitoring_sites_only!$U$228:$U$236</c:f>
              <c:numCache>
                <c:formatCode>#0.00</c:formatCode>
                <c:ptCount val="9"/>
                <c:pt idx="0">
                  <c:v>0.84674146034354314</c:v>
                </c:pt>
                <c:pt idx="1">
                  <c:v>0.98547721141439015</c:v>
                </c:pt>
                <c:pt idx="2">
                  <c:v>0.38931984524640839</c:v>
                </c:pt>
                <c:pt idx="3">
                  <c:v>0.41442451862805924</c:v>
                </c:pt>
                <c:pt idx="4">
                  <c:v>0.6294339102979023</c:v>
                </c:pt>
                <c:pt idx="5">
                  <c:v>0.87441449192917509</c:v>
                </c:pt>
                <c:pt idx="6">
                  <c:v>1.2766123565484708</c:v>
                </c:pt>
                <c:pt idx="7">
                  <c:v>0.41015787118716834</c:v>
                </c:pt>
                <c:pt idx="8">
                  <c:v>0.41028343255410549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68-48BC-9EA2-D95B7A47951B}"/>
            </c:ext>
          </c:extLst>
        </c:ser>
        <c:ser>
          <c:idx val="3"/>
          <c:order val="3"/>
          <c:tx>
            <c:strRef>
              <c:f>Monitoring_sites_only!$D$295</c:f>
              <c:strCache>
                <c:ptCount val="1"/>
                <c:pt idx="0">
                  <c:v>10cm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Monitoring_sites_only!$A$297:$A$305</c:f>
              <c:numCache>
                <c:formatCode>m"/"d"/"yy</c:formatCode>
                <c:ptCount val="9"/>
                <c:pt idx="0">
                  <c:v>44787</c:v>
                </c:pt>
                <c:pt idx="1">
                  <c:v>44859</c:v>
                </c:pt>
                <c:pt idx="2">
                  <c:v>44869</c:v>
                </c:pt>
                <c:pt idx="3">
                  <c:v>44899</c:v>
                </c:pt>
                <c:pt idx="4">
                  <c:v>44947</c:v>
                </c:pt>
                <c:pt idx="5">
                  <c:v>44978</c:v>
                </c:pt>
                <c:pt idx="6">
                  <c:v>45005</c:v>
                </c:pt>
                <c:pt idx="7">
                  <c:v>45033</c:v>
                </c:pt>
                <c:pt idx="8">
                  <c:v>45056</c:v>
                </c:pt>
              </c:numCache>
            </c:numRef>
          </c:xVal>
          <c:yVal>
            <c:numRef>
              <c:f>Monitoring_sites_only!$U$297:$U$305</c:f>
              <c:numCache>
                <c:formatCode>#0.00</c:formatCode>
                <c:ptCount val="9"/>
                <c:pt idx="0">
                  <c:v>0.98695147256580662</c:v>
                </c:pt>
                <c:pt idx="1">
                  <c:v>0.95372096563164477</c:v>
                </c:pt>
                <c:pt idx="2">
                  <c:v>0.56092389447800561</c:v>
                </c:pt>
                <c:pt idx="3">
                  <c:v>0.61397913609922106</c:v>
                </c:pt>
                <c:pt idx="4">
                  <c:v>0.64373303828471695</c:v>
                </c:pt>
                <c:pt idx="5">
                  <c:v>0.53728534718838072</c:v>
                </c:pt>
                <c:pt idx="6">
                  <c:v>1.6150605003778626</c:v>
                </c:pt>
                <c:pt idx="7">
                  <c:v>0.30182378258076809</c:v>
                </c:pt>
                <c:pt idx="8">
                  <c:v>0.65452510258986152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68-48BC-9EA2-D95B7A47951B}"/>
            </c:ext>
          </c:extLst>
        </c:ser>
        <c:ser>
          <c:idx val="4"/>
          <c:order val="4"/>
          <c:tx>
            <c:strRef>
              <c:f>Monitoring_sites_only!$D$362</c:f>
              <c:strCache>
                <c:ptCount val="1"/>
                <c:pt idx="0">
                  <c:v>15cm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Monitoring_sites_only!$A$364:$A$372</c:f>
              <c:numCache>
                <c:formatCode>m"/"d"/"yy</c:formatCode>
                <c:ptCount val="9"/>
                <c:pt idx="0">
                  <c:v>44787</c:v>
                </c:pt>
                <c:pt idx="1">
                  <c:v>44859</c:v>
                </c:pt>
                <c:pt idx="2">
                  <c:v>44869</c:v>
                </c:pt>
                <c:pt idx="3">
                  <c:v>44899</c:v>
                </c:pt>
                <c:pt idx="4">
                  <c:v>44947</c:v>
                </c:pt>
                <c:pt idx="5">
                  <c:v>44978</c:v>
                </c:pt>
                <c:pt idx="6">
                  <c:v>45005</c:v>
                </c:pt>
                <c:pt idx="7">
                  <c:v>45033</c:v>
                </c:pt>
                <c:pt idx="8">
                  <c:v>45056</c:v>
                </c:pt>
              </c:numCache>
            </c:numRef>
          </c:xVal>
          <c:yVal>
            <c:numRef>
              <c:f>Monitoring_sites_only!$U$364:$U$372</c:f>
              <c:numCache>
                <c:formatCode>0.00</c:formatCode>
                <c:ptCount val="9"/>
                <c:pt idx="0">
                  <c:v>1.158301153271331</c:v>
                </c:pt>
                <c:pt idx="1">
                  <c:v>1.0865659050248766</c:v>
                </c:pt>
                <c:pt idx="2">
                  <c:v>1.077773495851859</c:v>
                </c:pt>
                <c:pt idx="3">
                  <c:v>0.84732892877027888</c:v>
                </c:pt>
                <c:pt idx="4">
                  <c:v>0.4733958499244032</c:v>
                </c:pt>
                <c:pt idx="5">
                  <c:v>0.56212749562165565</c:v>
                </c:pt>
                <c:pt idx="6">
                  <c:v>1.507796804256021</c:v>
                </c:pt>
                <c:pt idx="7">
                  <c:v>0.36904195958915303</c:v>
                </c:pt>
                <c:pt idx="8">
                  <c:v>0.75397111876341116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68-48BC-9EA2-D95B7A479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762959"/>
        <c:axId val="1432762543"/>
      </c:scatterChart>
      <c:valAx>
        <c:axId val="1432762959"/>
        <c:scaling>
          <c:orientation val="minMax"/>
          <c:max val="45060"/>
          <c:min val="447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/&quot;d&quot;/&quot;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762543"/>
        <c:crosses val="autoZero"/>
        <c:crossBetween val="midCat"/>
        <c:majorUnit val="25"/>
      </c:valAx>
      <c:valAx>
        <c:axId val="1432762543"/>
        <c:scaling>
          <c:orientation val="minMax"/>
          <c:max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762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8333645126329251"/>
          <c:y val="7.9615852846656676E-2"/>
          <c:w val="0.11872104181562687"/>
          <c:h val="0.17037692577743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85063060291868"/>
          <c:y val="8.4809253907521975E-2"/>
          <c:w val="0.77692767170457477"/>
          <c:h val="0.7310370069806252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Transplant_site_data!$F$2</c:f>
              <c:strCache>
                <c:ptCount val="1"/>
                <c:pt idx="0">
                  <c:v>outside cage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Transplant_site_data!$A$2:$A$8</c:f>
              <c:numCache>
                <c:formatCode>m"/"d"/"yy</c:formatCode>
                <c:ptCount val="7"/>
                <c:pt idx="0">
                  <c:v>44703</c:v>
                </c:pt>
                <c:pt idx="1">
                  <c:v>44729</c:v>
                </c:pt>
                <c:pt idx="2">
                  <c:v>44740</c:v>
                </c:pt>
                <c:pt idx="3">
                  <c:v>44760</c:v>
                </c:pt>
                <c:pt idx="4">
                  <c:v>44777</c:v>
                </c:pt>
                <c:pt idx="5">
                  <c:v>44787</c:v>
                </c:pt>
                <c:pt idx="6">
                  <c:v>44801</c:v>
                </c:pt>
              </c:numCache>
            </c:numRef>
          </c:xVal>
          <c:yVal>
            <c:numRef>
              <c:f>Transplant_site_data!$N$2:$N$8</c:f>
              <c:numCache>
                <c:formatCode>0.00</c:formatCode>
                <c:ptCount val="7"/>
                <c:pt idx="0">
                  <c:v>2196.422</c:v>
                </c:pt>
                <c:pt idx="1">
                  <c:v>2109.71</c:v>
                </c:pt>
                <c:pt idx="2">
                  <c:v>2341.0079999999998</c:v>
                </c:pt>
                <c:pt idx="3">
                  <c:v>1995.5</c:v>
                </c:pt>
                <c:pt idx="4">
                  <c:v>2068.56</c:v>
                </c:pt>
                <c:pt idx="5">
                  <c:v>2179.3000000000002</c:v>
                </c:pt>
                <c:pt idx="6">
                  <c:v>2500.34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B0-4C2A-866F-E8685B6A9B26}"/>
            </c:ext>
          </c:extLst>
        </c:ser>
        <c:ser>
          <c:idx val="1"/>
          <c:order val="1"/>
          <c:tx>
            <c:strRef>
              <c:f>Transplant_site_data!$F$48</c:f>
              <c:strCache>
                <c:ptCount val="1"/>
                <c:pt idx="0">
                  <c:v>No Shell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Transplant_site_data!$A$47:$A$54</c:f>
              <c:numCache>
                <c:formatCode>m"/"d"/"yy</c:formatCode>
                <c:ptCount val="8"/>
                <c:pt idx="0">
                  <c:v>44703</c:v>
                </c:pt>
                <c:pt idx="1">
                  <c:v>44713</c:v>
                </c:pt>
                <c:pt idx="2">
                  <c:v>44729</c:v>
                </c:pt>
                <c:pt idx="3">
                  <c:v>44740</c:v>
                </c:pt>
                <c:pt idx="4" formatCode="mm/dd/yy">
                  <c:v>44760</c:v>
                </c:pt>
                <c:pt idx="5">
                  <c:v>44777</c:v>
                </c:pt>
                <c:pt idx="6" formatCode="mm/dd/yy">
                  <c:v>44787</c:v>
                </c:pt>
                <c:pt idx="7">
                  <c:v>44801</c:v>
                </c:pt>
              </c:numCache>
            </c:numRef>
          </c:xVal>
          <c:yVal>
            <c:numRef>
              <c:f>Transplant_site_data!$N$47:$N$54</c:f>
              <c:numCache>
                <c:formatCode>0.00</c:formatCode>
                <c:ptCount val="8"/>
                <c:pt idx="0">
                  <c:v>2196.422</c:v>
                </c:pt>
                <c:pt idx="1">
                  <c:v>2352.7629999999999</c:v>
                </c:pt>
                <c:pt idx="2">
                  <c:v>2134.44</c:v>
                </c:pt>
                <c:pt idx="3">
                  <c:v>2344.0410000000002</c:v>
                </c:pt>
                <c:pt idx="4">
                  <c:v>2042.29</c:v>
                </c:pt>
                <c:pt idx="5">
                  <c:v>2089.0500000000002</c:v>
                </c:pt>
                <c:pt idx="6">
                  <c:v>2195.1999999999998</c:v>
                </c:pt>
                <c:pt idx="7">
                  <c:v>2500.34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B0-4C2A-866F-E8685B6A9B26}"/>
            </c:ext>
          </c:extLst>
        </c:ser>
        <c:ser>
          <c:idx val="2"/>
          <c:order val="2"/>
          <c:tx>
            <c:strRef>
              <c:f>Transplant_site_data!$F$92</c:f>
              <c:strCache>
                <c:ptCount val="1"/>
                <c:pt idx="0">
                  <c:v>Shell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Transplant_site_data!$A$91:$A$98</c:f>
              <c:numCache>
                <c:formatCode>m"/"d"/"yy</c:formatCode>
                <c:ptCount val="8"/>
                <c:pt idx="0">
                  <c:v>44703</c:v>
                </c:pt>
                <c:pt idx="1">
                  <c:v>44713</c:v>
                </c:pt>
                <c:pt idx="2">
                  <c:v>44729</c:v>
                </c:pt>
                <c:pt idx="3">
                  <c:v>44740</c:v>
                </c:pt>
                <c:pt idx="4" formatCode="mm/dd/yy">
                  <c:v>44760</c:v>
                </c:pt>
                <c:pt idx="5">
                  <c:v>44777</c:v>
                </c:pt>
                <c:pt idx="6" formatCode="mm/dd/yy">
                  <c:v>44787</c:v>
                </c:pt>
                <c:pt idx="7">
                  <c:v>44801</c:v>
                </c:pt>
              </c:numCache>
            </c:numRef>
          </c:xVal>
          <c:yVal>
            <c:numRef>
              <c:f>Transplant_site_data!$N$91:$N$98</c:f>
              <c:numCache>
                <c:formatCode>0.00</c:formatCode>
                <c:ptCount val="8"/>
                <c:pt idx="0">
                  <c:v>2196.422</c:v>
                </c:pt>
                <c:pt idx="1">
                  <c:v>2495.1750000000002</c:v>
                </c:pt>
                <c:pt idx="2">
                  <c:v>2140.58</c:v>
                </c:pt>
                <c:pt idx="3">
                  <c:v>2559.6390000000001</c:v>
                </c:pt>
                <c:pt idx="4">
                  <c:v>2045.86</c:v>
                </c:pt>
                <c:pt idx="5">
                  <c:v>2065.81</c:v>
                </c:pt>
                <c:pt idx="6">
                  <c:v>2212.5</c:v>
                </c:pt>
                <c:pt idx="7">
                  <c:v>2500.34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B0-4C2A-866F-E8685B6A9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870384"/>
        <c:axId val="1649879120"/>
      </c:scatterChart>
      <c:valAx>
        <c:axId val="164987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/&quot;d&quot;/&quot;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879120"/>
        <c:crosses val="autoZero"/>
        <c:crossBetween val="midCat"/>
      </c:valAx>
      <c:valAx>
        <c:axId val="1649879120"/>
        <c:scaling>
          <c:orientation val="minMax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87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95449579399986"/>
          <c:y val="0.68514127243772383"/>
          <c:w val="0.11158479676354845"/>
          <c:h val="0.102226155466460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85063060291868"/>
          <c:y val="8.4809253907521975E-2"/>
          <c:w val="0.77692767170457477"/>
          <c:h val="0.7310370069806252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Transplant_site_data!$F$2</c:f>
              <c:strCache>
                <c:ptCount val="1"/>
                <c:pt idx="0">
                  <c:v>outside cage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Transplant_site_data!$A$9:$A$24</c:f>
              <c:numCache>
                <c:formatCode>m"/"d"/"yy</c:formatCode>
                <c:ptCount val="16"/>
                <c:pt idx="0">
                  <c:v>44729</c:v>
                </c:pt>
                <c:pt idx="1">
                  <c:v>44742</c:v>
                </c:pt>
                <c:pt idx="2">
                  <c:v>44757</c:v>
                </c:pt>
                <c:pt idx="3">
                  <c:v>44774</c:v>
                </c:pt>
                <c:pt idx="4">
                  <c:v>44788</c:v>
                </c:pt>
                <c:pt idx="5">
                  <c:v>44803</c:v>
                </c:pt>
                <c:pt idx="6">
                  <c:v>44846</c:v>
                </c:pt>
                <c:pt idx="7">
                  <c:v>44858</c:v>
                </c:pt>
                <c:pt idx="8">
                  <c:v>44871</c:v>
                </c:pt>
                <c:pt idx="9">
                  <c:v>44893</c:v>
                </c:pt>
                <c:pt idx="10">
                  <c:v>44900</c:v>
                </c:pt>
                <c:pt idx="11">
                  <c:v>44946</c:v>
                </c:pt>
                <c:pt idx="12">
                  <c:v>44981</c:v>
                </c:pt>
                <c:pt idx="13">
                  <c:v>45008</c:v>
                </c:pt>
                <c:pt idx="14">
                  <c:v>45035</c:v>
                </c:pt>
                <c:pt idx="15">
                  <c:v>45054</c:v>
                </c:pt>
              </c:numCache>
            </c:numRef>
          </c:xVal>
          <c:yVal>
            <c:numRef>
              <c:f>Transplant_site_data!$J$9:$J$24</c:f>
              <c:numCache>
                <c:formatCode>0.000</c:formatCode>
                <c:ptCount val="16"/>
                <c:pt idx="0">
                  <c:v>7.7629999999999999</c:v>
                </c:pt>
                <c:pt idx="1">
                  <c:v>7.9960000000000004</c:v>
                </c:pt>
                <c:pt idx="2">
                  <c:v>7.8479999999999999</c:v>
                </c:pt>
                <c:pt idx="3">
                  <c:v>7.8319999999999999</c:v>
                </c:pt>
                <c:pt idx="4">
                  <c:v>7.8140000000000001</c:v>
                </c:pt>
                <c:pt idx="5">
                  <c:v>7.7519999999999998</c:v>
                </c:pt>
                <c:pt idx="6">
                  <c:v>7.8449999999999998</c:v>
                </c:pt>
                <c:pt idx="7">
                  <c:v>7.9249999999999998</c:v>
                </c:pt>
                <c:pt idx="8">
                  <c:v>7.9320000000000004</c:v>
                </c:pt>
                <c:pt idx="9">
                  <c:v>7.9139999999999997</c:v>
                </c:pt>
                <c:pt idx="10">
                  <c:v>8.0220000000000002</c:v>
                </c:pt>
                <c:pt idx="11">
                  <c:v>8.01</c:v>
                </c:pt>
                <c:pt idx="12">
                  <c:v>7.96</c:v>
                </c:pt>
                <c:pt idx="13">
                  <c:v>7.8879999999999999</c:v>
                </c:pt>
                <c:pt idx="14">
                  <c:v>7.9260000000000002</c:v>
                </c:pt>
                <c:pt idx="15">
                  <c:v>7.8479999999999999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01-4AF7-9B5F-941557CEAE67}"/>
            </c:ext>
          </c:extLst>
        </c:ser>
        <c:ser>
          <c:idx val="1"/>
          <c:order val="1"/>
          <c:tx>
            <c:strRef>
              <c:f>Transplant_site_data!$F$48</c:f>
              <c:strCache>
                <c:ptCount val="1"/>
                <c:pt idx="0">
                  <c:v>No Shell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Transplant_site_data!$A$55:$A$70</c:f>
              <c:numCache>
                <c:formatCode>mm/dd/yy</c:formatCode>
                <c:ptCount val="16"/>
                <c:pt idx="0" formatCode="m&quot;/&quot;d&quot;/&quot;yy">
                  <c:v>44742</c:v>
                </c:pt>
                <c:pt idx="1">
                  <c:v>44757</c:v>
                </c:pt>
                <c:pt idx="2" formatCode="m&quot;/&quot;d&quot;/&quot;yy">
                  <c:v>44774</c:v>
                </c:pt>
                <c:pt idx="3">
                  <c:v>44788</c:v>
                </c:pt>
                <c:pt idx="4" formatCode="m&quot;/&quot;d&quot;/&quot;yy">
                  <c:v>44803</c:v>
                </c:pt>
                <c:pt idx="5" formatCode="m&quot;/&quot;d&quot;/&quot;yy">
                  <c:v>44846</c:v>
                </c:pt>
                <c:pt idx="6">
                  <c:v>44858</c:v>
                </c:pt>
                <c:pt idx="7">
                  <c:v>44871</c:v>
                </c:pt>
                <c:pt idx="8" formatCode="m&quot;/&quot;d&quot;/&quot;yy">
                  <c:v>44893</c:v>
                </c:pt>
                <c:pt idx="9">
                  <c:v>44900</c:v>
                </c:pt>
                <c:pt idx="10">
                  <c:v>44946</c:v>
                </c:pt>
                <c:pt idx="11">
                  <c:v>44981</c:v>
                </c:pt>
                <c:pt idx="12">
                  <c:v>45008</c:v>
                </c:pt>
                <c:pt idx="13">
                  <c:v>45035</c:v>
                </c:pt>
                <c:pt idx="14" formatCode="m&quot;/&quot;d&quot;/&quot;yy">
                  <c:v>45054</c:v>
                </c:pt>
                <c:pt idx="15" formatCode="m&quot;/&quot;d&quot;/&quot;yy">
                  <c:v>45086</c:v>
                </c:pt>
              </c:numCache>
            </c:numRef>
          </c:xVal>
          <c:yVal>
            <c:numRef>
              <c:f>Transplant_site_data!$J$55:$J$70</c:f>
              <c:numCache>
                <c:formatCode>0.000</c:formatCode>
                <c:ptCount val="16"/>
                <c:pt idx="0">
                  <c:v>7.9729999999999999</c:v>
                </c:pt>
                <c:pt idx="1">
                  <c:v>7.8650000000000002</c:v>
                </c:pt>
                <c:pt idx="2">
                  <c:v>7.8220000000000001</c:v>
                </c:pt>
                <c:pt idx="3">
                  <c:v>7.8049999999999997</c:v>
                </c:pt>
                <c:pt idx="4">
                  <c:v>7.7530000000000001</c:v>
                </c:pt>
                <c:pt idx="5">
                  <c:v>7.8550000000000004</c:v>
                </c:pt>
                <c:pt idx="6">
                  <c:v>7.952</c:v>
                </c:pt>
                <c:pt idx="7">
                  <c:v>7.9210000000000003</c:v>
                </c:pt>
                <c:pt idx="8">
                  <c:v>7.9260000000000002</c:v>
                </c:pt>
                <c:pt idx="9">
                  <c:v>8.0220000000000002</c:v>
                </c:pt>
                <c:pt idx="10">
                  <c:v>7.9880000000000004</c:v>
                </c:pt>
                <c:pt idx="11">
                  <c:v>7.9420000000000002</c:v>
                </c:pt>
                <c:pt idx="12">
                  <c:v>7.891</c:v>
                </c:pt>
                <c:pt idx="13">
                  <c:v>7.9550000000000001</c:v>
                </c:pt>
                <c:pt idx="14">
                  <c:v>7.7809999999999997</c:v>
                </c:pt>
                <c:pt idx="15">
                  <c:v>7.7629999999999999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01-4AF7-9B5F-941557CEAE67}"/>
            </c:ext>
          </c:extLst>
        </c:ser>
        <c:ser>
          <c:idx val="2"/>
          <c:order val="2"/>
          <c:tx>
            <c:strRef>
              <c:f>Transplant_site_data!$F$92</c:f>
              <c:strCache>
                <c:ptCount val="1"/>
                <c:pt idx="0">
                  <c:v>Shell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Transplant_site_data!$A$99:$A$114</c:f>
              <c:numCache>
                <c:formatCode>mm/dd/yy</c:formatCode>
                <c:ptCount val="16"/>
                <c:pt idx="0" formatCode="m&quot;/&quot;d&quot;/&quot;yy">
                  <c:v>44742</c:v>
                </c:pt>
                <c:pt idx="1">
                  <c:v>44757</c:v>
                </c:pt>
                <c:pt idx="2" formatCode="m&quot;/&quot;d&quot;/&quot;yy">
                  <c:v>44774</c:v>
                </c:pt>
                <c:pt idx="3">
                  <c:v>44788</c:v>
                </c:pt>
                <c:pt idx="4" formatCode="m&quot;/&quot;d&quot;/&quot;yy">
                  <c:v>44803</c:v>
                </c:pt>
                <c:pt idx="5" formatCode="m&quot;/&quot;d&quot;/&quot;yy">
                  <c:v>44846</c:v>
                </c:pt>
                <c:pt idx="6">
                  <c:v>44858</c:v>
                </c:pt>
                <c:pt idx="7">
                  <c:v>44871</c:v>
                </c:pt>
                <c:pt idx="8" formatCode="m&quot;/&quot;d&quot;/&quot;yy">
                  <c:v>44893</c:v>
                </c:pt>
                <c:pt idx="9">
                  <c:v>44900</c:v>
                </c:pt>
                <c:pt idx="10">
                  <c:v>44946</c:v>
                </c:pt>
                <c:pt idx="11">
                  <c:v>44981</c:v>
                </c:pt>
                <c:pt idx="12">
                  <c:v>45008</c:v>
                </c:pt>
                <c:pt idx="13">
                  <c:v>45035</c:v>
                </c:pt>
                <c:pt idx="14" formatCode="m&quot;/&quot;d&quot;/&quot;yy">
                  <c:v>45054</c:v>
                </c:pt>
                <c:pt idx="15" formatCode="m&quot;/&quot;d&quot;/&quot;yy">
                  <c:v>45086</c:v>
                </c:pt>
              </c:numCache>
            </c:numRef>
          </c:xVal>
          <c:yVal>
            <c:numRef>
              <c:f>Transplant_site_data!$J$99:$J$114</c:f>
              <c:numCache>
                <c:formatCode>0.000</c:formatCode>
                <c:ptCount val="16"/>
                <c:pt idx="0">
                  <c:v>7.9859999999999998</c:v>
                </c:pt>
                <c:pt idx="1">
                  <c:v>7.87</c:v>
                </c:pt>
                <c:pt idx="2">
                  <c:v>7.8220000000000001</c:v>
                </c:pt>
                <c:pt idx="3">
                  <c:v>7.7789999999999999</c:v>
                </c:pt>
                <c:pt idx="4">
                  <c:v>7.7560000000000002</c:v>
                </c:pt>
                <c:pt idx="5">
                  <c:v>7.835</c:v>
                </c:pt>
                <c:pt idx="6">
                  <c:v>7.95</c:v>
                </c:pt>
                <c:pt idx="7">
                  <c:v>7.9260000000000002</c:v>
                </c:pt>
                <c:pt idx="8">
                  <c:v>7.9349999999999996</c:v>
                </c:pt>
                <c:pt idx="9">
                  <c:v>8.0220000000000002</c:v>
                </c:pt>
                <c:pt idx="10">
                  <c:v>7.9850000000000003</c:v>
                </c:pt>
                <c:pt idx="11">
                  <c:v>7.9349999999999996</c:v>
                </c:pt>
                <c:pt idx="12">
                  <c:v>7.891</c:v>
                </c:pt>
                <c:pt idx="13">
                  <c:v>7.9509999999999996</c:v>
                </c:pt>
                <c:pt idx="14">
                  <c:v>7.7839999999999998</c:v>
                </c:pt>
                <c:pt idx="15">
                  <c:v>7.8049999999999997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01-4AF7-9B5F-941557CEA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870384"/>
        <c:axId val="1649879120"/>
      </c:scatterChart>
      <c:valAx>
        <c:axId val="164987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/&quot;d&quot;/&quot;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879120"/>
        <c:crosses val="autoZero"/>
        <c:crossBetween val="midCat"/>
      </c:valAx>
      <c:valAx>
        <c:axId val="1649879120"/>
        <c:scaling>
          <c:orientation val="minMax"/>
          <c:max val="8.5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870384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95449579399986"/>
          <c:y val="0.68514127243772383"/>
          <c:w val="0.11158479676354845"/>
          <c:h val="0.102226155466460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85063060291868"/>
          <c:y val="8.4809253907521975E-2"/>
          <c:w val="0.77692767170457477"/>
          <c:h val="0.7310370069806252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Transplant_site_data!$F$2</c:f>
              <c:strCache>
                <c:ptCount val="1"/>
                <c:pt idx="0">
                  <c:v>outside cage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Transplant_site_data!$A$9:$A$24</c:f>
              <c:numCache>
                <c:formatCode>m"/"d"/"yy</c:formatCode>
                <c:ptCount val="16"/>
                <c:pt idx="0">
                  <c:v>44729</c:v>
                </c:pt>
                <c:pt idx="1">
                  <c:v>44742</c:v>
                </c:pt>
                <c:pt idx="2">
                  <c:v>44757</c:v>
                </c:pt>
                <c:pt idx="3">
                  <c:v>44774</c:v>
                </c:pt>
                <c:pt idx="4">
                  <c:v>44788</c:v>
                </c:pt>
                <c:pt idx="5">
                  <c:v>44803</c:v>
                </c:pt>
                <c:pt idx="6">
                  <c:v>44846</c:v>
                </c:pt>
                <c:pt idx="7">
                  <c:v>44858</c:v>
                </c:pt>
                <c:pt idx="8">
                  <c:v>44871</c:v>
                </c:pt>
                <c:pt idx="9">
                  <c:v>44893</c:v>
                </c:pt>
                <c:pt idx="10">
                  <c:v>44900</c:v>
                </c:pt>
                <c:pt idx="11">
                  <c:v>44946</c:v>
                </c:pt>
                <c:pt idx="12">
                  <c:v>44981</c:v>
                </c:pt>
                <c:pt idx="13">
                  <c:v>45008</c:v>
                </c:pt>
                <c:pt idx="14">
                  <c:v>45035</c:v>
                </c:pt>
                <c:pt idx="15">
                  <c:v>45054</c:v>
                </c:pt>
              </c:numCache>
            </c:numRef>
          </c:xVal>
          <c:yVal>
            <c:numRef>
              <c:f>Transplant_site_data!$K$9:$K$24</c:f>
              <c:numCache>
                <c:formatCode>0.00</c:formatCode>
                <c:ptCount val="16"/>
                <c:pt idx="0">
                  <c:v>1977.991</c:v>
                </c:pt>
                <c:pt idx="1">
                  <c:v>1928.4159999999999</c:v>
                </c:pt>
                <c:pt idx="2">
                  <c:v>1825.44</c:v>
                </c:pt>
                <c:pt idx="3">
                  <c:v>1925.31</c:v>
                </c:pt>
                <c:pt idx="4">
                  <c:v>1918.44</c:v>
                </c:pt>
                <c:pt idx="5">
                  <c:v>1909.12</c:v>
                </c:pt>
                <c:pt idx="6">
                  <c:v>1842.06</c:v>
                </c:pt>
                <c:pt idx="7">
                  <c:v>1884.68</c:v>
                </c:pt>
                <c:pt idx="8">
                  <c:v>1861.24</c:v>
                </c:pt>
                <c:pt idx="9">
                  <c:v>1952.11</c:v>
                </c:pt>
                <c:pt idx="10">
                  <c:v>1991.08</c:v>
                </c:pt>
                <c:pt idx="11">
                  <c:v>1893.9159999999999</c:v>
                </c:pt>
                <c:pt idx="12">
                  <c:v>1983.78</c:v>
                </c:pt>
                <c:pt idx="13">
                  <c:v>1945.261</c:v>
                </c:pt>
                <c:pt idx="14">
                  <c:v>1990.89</c:v>
                </c:pt>
                <c:pt idx="15" formatCode="General">
                  <c:v>1886.24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36-42A6-90AC-A608D7353F07}"/>
            </c:ext>
          </c:extLst>
        </c:ser>
        <c:ser>
          <c:idx val="1"/>
          <c:order val="1"/>
          <c:tx>
            <c:strRef>
              <c:f>Transplant_site_data!$F$48</c:f>
              <c:strCache>
                <c:ptCount val="1"/>
                <c:pt idx="0">
                  <c:v>No Shell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Transplant_site_data!$A$55:$A$70</c:f>
              <c:numCache>
                <c:formatCode>mm/dd/yy</c:formatCode>
                <c:ptCount val="16"/>
                <c:pt idx="0" formatCode="m&quot;/&quot;d&quot;/&quot;yy">
                  <c:v>44742</c:v>
                </c:pt>
                <c:pt idx="1">
                  <c:v>44757</c:v>
                </c:pt>
                <c:pt idx="2" formatCode="m&quot;/&quot;d&quot;/&quot;yy">
                  <c:v>44774</c:v>
                </c:pt>
                <c:pt idx="3">
                  <c:v>44788</c:v>
                </c:pt>
                <c:pt idx="4" formatCode="m&quot;/&quot;d&quot;/&quot;yy">
                  <c:v>44803</c:v>
                </c:pt>
                <c:pt idx="5" formatCode="m&quot;/&quot;d&quot;/&quot;yy">
                  <c:v>44846</c:v>
                </c:pt>
                <c:pt idx="6">
                  <c:v>44858</c:v>
                </c:pt>
                <c:pt idx="7">
                  <c:v>44871</c:v>
                </c:pt>
                <c:pt idx="8" formatCode="m&quot;/&quot;d&quot;/&quot;yy">
                  <c:v>44893</c:v>
                </c:pt>
                <c:pt idx="9">
                  <c:v>44900</c:v>
                </c:pt>
                <c:pt idx="10">
                  <c:v>44946</c:v>
                </c:pt>
                <c:pt idx="11">
                  <c:v>44981</c:v>
                </c:pt>
                <c:pt idx="12">
                  <c:v>45008</c:v>
                </c:pt>
                <c:pt idx="13">
                  <c:v>45035</c:v>
                </c:pt>
                <c:pt idx="14" formatCode="m&quot;/&quot;d&quot;/&quot;yy">
                  <c:v>45054</c:v>
                </c:pt>
                <c:pt idx="15" formatCode="m&quot;/&quot;d&quot;/&quot;yy">
                  <c:v>45086</c:v>
                </c:pt>
              </c:numCache>
            </c:numRef>
          </c:xVal>
          <c:yVal>
            <c:numRef>
              <c:f>Transplant_site_data!$K$55:$K$70</c:f>
              <c:numCache>
                <c:formatCode>0.00</c:formatCode>
                <c:ptCount val="16"/>
                <c:pt idx="0">
                  <c:v>1906.9760000000001</c:v>
                </c:pt>
                <c:pt idx="1">
                  <c:v>1829.03</c:v>
                </c:pt>
                <c:pt idx="2">
                  <c:v>1930.68</c:v>
                </c:pt>
                <c:pt idx="3">
                  <c:v>2162.9299999999998</c:v>
                </c:pt>
                <c:pt idx="4">
                  <c:v>1905.3</c:v>
                </c:pt>
                <c:pt idx="5">
                  <c:v>1836.65</c:v>
                </c:pt>
                <c:pt idx="6">
                  <c:v>1916.9</c:v>
                </c:pt>
                <c:pt idx="7">
                  <c:v>1886.402</c:v>
                </c:pt>
                <c:pt idx="8">
                  <c:v>1961.14</c:v>
                </c:pt>
                <c:pt idx="9">
                  <c:v>1991.08</c:v>
                </c:pt>
                <c:pt idx="10">
                  <c:v>1881.1890000000001</c:v>
                </c:pt>
                <c:pt idx="11">
                  <c:v>1960.51</c:v>
                </c:pt>
                <c:pt idx="12">
                  <c:v>1942.972</c:v>
                </c:pt>
                <c:pt idx="13">
                  <c:v>2000.6020000000001</c:v>
                </c:pt>
                <c:pt idx="14" formatCode="General">
                  <c:v>1951.74</c:v>
                </c:pt>
                <c:pt idx="15" formatCode="General">
                  <c:v>1908.01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36-42A6-90AC-A608D7353F07}"/>
            </c:ext>
          </c:extLst>
        </c:ser>
        <c:ser>
          <c:idx val="2"/>
          <c:order val="2"/>
          <c:tx>
            <c:strRef>
              <c:f>Transplant_site_data!$F$92</c:f>
              <c:strCache>
                <c:ptCount val="1"/>
                <c:pt idx="0">
                  <c:v>Shell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Transplant_site_data!$A$99:$A$114</c:f>
              <c:numCache>
                <c:formatCode>mm/dd/yy</c:formatCode>
                <c:ptCount val="16"/>
                <c:pt idx="0" formatCode="m&quot;/&quot;d&quot;/&quot;yy">
                  <c:v>44742</c:v>
                </c:pt>
                <c:pt idx="1">
                  <c:v>44757</c:v>
                </c:pt>
                <c:pt idx="2" formatCode="m&quot;/&quot;d&quot;/&quot;yy">
                  <c:v>44774</c:v>
                </c:pt>
                <c:pt idx="3">
                  <c:v>44788</c:v>
                </c:pt>
                <c:pt idx="4" formatCode="m&quot;/&quot;d&quot;/&quot;yy">
                  <c:v>44803</c:v>
                </c:pt>
                <c:pt idx="5" formatCode="m&quot;/&quot;d&quot;/&quot;yy">
                  <c:v>44846</c:v>
                </c:pt>
                <c:pt idx="6">
                  <c:v>44858</c:v>
                </c:pt>
                <c:pt idx="7">
                  <c:v>44871</c:v>
                </c:pt>
                <c:pt idx="8" formatCode="m&quot;/&quot;d&quot;/&quot;yy">
                  <c:v>44893</c:v>
                </c:pt>
                <c:pt idx="9">
                  <c:v>44900</c:v>
                </c:pt>
                <c:pt idx="10">
                  <c:v>44946</c:v>
                </c:pt>
                <c:pt idx="11">
                  <c:v>44981</c:v>
                </c:pt>
                <c:pt idx="12">
                  <c:v>45008</c:v>
                </c:pt>
                <c:pt idx="13">
                  <c:v>45035</c:v>
                </c:pt>
                <c:pt idx="14" formatCode="m&quot;/&quot;d&quot;/&quot;yy">
                  <c:v>45054</c:v>
                </c:pt>
                <c:pt idx="15" formatCode="m&quot;/&quot;d&quot;/&quot;yy">
                  <c:v>45086</c:v>
                </c:pt>
              </c:numCache>
            </c:numRef>
          </c:xVal>
          <c:yVal>
            <c:numRef>
              <c:f>Transplant_site_data!$K$99:$K$114</c:f>
              <c:numCache>
                <c:formatCode>0.00</c:formatCode>
                <c:ptCount val="16"/>
                <c:pt idx="0">
                  <c:v>1907.412</c:v>
                </c:pt>
                <c:pt idx="1">
                  <c:v>1822.25</c:v>
                </c:pt>
                <c:pt idx="2">
                  <c:v>1929.64</c:v>
                </c:pt>
                <c:pt idx="3">
                  <c:v>2172.5700000000002</c:v>
                </c:pt>
                <c:pt idx="4">
                  <c:v>1900.93</c:v>
                </c:pt>
                <c:pt idx="5">
                  <c:v>1859.67</c:v>
                </c:pt>
                <c:pt idx="6">
                  <c:v>1925.58</c:v>
                </c:pt>
                <c:pt idx="7">
                  <c:v>1865.64</c:v>
                </c:pt>
                <c:pt idx="8">
                  <c:v>1952.64</c:v>
                </c:pt>
                <c:pt idx="9">
                  <c:v>1991.08</c:v>
                </c:pt>
                <c:pt idx="10">
                  <c:v>1893.0360000000001</c:v>
                </c:pt>
                <c:pt idx="11">
                  <c:v>1947.49</c:v>
                </c:pt>
                <c:pt idx="12">
                  <c:v>1922.499</c:v>
                </c:pt>
                <c:pt idx="13">
                  <c:v>1990.6279999999999</c:v>
                </c:pt>
                <c:pt idx="14" formatCode="General">
                  <c:v>1953.91</c:v>
                </c:pt>
                <c:pt idx="15" formatCode="General">
                  <c:v>1903.49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36-42A6-90AC-A608D7353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870384"/>
        <c:axId val="1649879120"/>
      </c:scatterChart>
      <c:valAx>
        <c:axId val="164987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/&quot;d&quot;/&quot;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879120"/>
        <c:crosses val="autoZero"/>
        <c:crossBetween val="midCat"/>
      </c:valAx>
      <c:valAx>
        <c:axId val="1649879120"/>
        <c:scaling>
          <c:orientation val="minMax"/>
          <c:min val="1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87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95449579399986"/>
          <c:y val="0.68514127243772383"/>
          <c:w val="0.11158479676354845"/>
          <c:h val="0.102226155466460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85063060291868"/>
          <c:y val="8.4809253907521975E-2"/>
          <c:w val="0.77692767170457477"/>
          <c:h val="0.7310370069806252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Transplant_site_data!$F$2</c:f>
              <c:strCache>
                <c:ptCount val="1"/>
                <c:pt idx="0">
                  <c:v>outside cage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Transplant_site_data!$A$9:$A$24</c:f>
              <c:numCache>
                <c:formatCode>m"/"d"/"yy</c:formatCode>
                <c:ptCount val="16"/>
                <c:pt idx="0">
                  <c:v>44729</c:v>
                </c:pt>
                <c:pt idx="1">
                  <c:v>44742</c:v>
                </c:pt>
                <c:pt idx="2">
                  <c:v>44757</c:v>
                </c:pt>
                <c:pt idx="3">
                  <c:v>44774</c:v>
                </c:pt>
                <c:pt idx="4">
                  <c:v>44788</c:v>
                </c:pt>
                <c:pt idx="5">
                  <c:v>44803</c:v>
                </c:pt>
                <c:pt idx="6">
                  <c:v>44846</c:v>
                </c:pt>
                <c:pt idx="7">
                  <c:v>44858</c:v>
                </c:pt>
                <c:pt idx="8">
                  <c:v>44871</c:v>
                </c:pt>
                <c:pt idx="9">
                  <c:v>44893</c:v>
                </c:pt>
                <c:pt idx="10">
                  <c:v>44900</c:v>
                </c:pt>
                <c:pt idx="11">
                  <c:v>44946</c:v>
                </c:pt>
                <c:pt idx="12">
                  <c:v>44981</c:v>
                </c:pt>
                <c:pt idx="13">
                  <c:v>45008</c:v>
                </c:pt>
                <c:pt idx="14">
                  <c:v>45035</c:v>
                </c:pt>
                <c:pt idx="15">
                  <c:v>45054</c:v>
                </c:pt>
              </c:numCache>
            </c:numRef>
          </c:xVal>
          <c:yVal>
            <c:numRef>
              <c:f>Transplant_site_data!$N$9:$N$24</c:f>
              <c:numCache>
                <c:formatCode>0.00</c:formatCode>
                <c:ptCount val="16"/>
                <c:pt idx="0">
                  <c:v>2015.37</c:v>
                </c:pt>
                <c:pt idx="1">
                  <c:v>2048.8270000000002</c:v>
                </c:pt>
                <c:pt idx="2">
                  <c:v>1895.46</c:v>
                </c:pt>
                <c:pt idx="3">
                  <c:v>2005.85</c:v>
                </c:pt>
                <c:pt idx="4">
                  <c:v>2038.3</c:v>
                </c:pt>
                <c:pt idx="5">
                  <c:v>1993.23</c:v>
                </c:pt>
                <c:pt idx="6">
                  <c:v>2000.12</c:v>
                </c:pt>
                <c:pt idx="7">
                  <c:v>2032.84</c:v>
                </c:pt>
                <c:pt idx="8">
                  <c:v>1974.02</c:v>
                </c:pt>
                <c:pt idx="9">
                  <c:v>2040.97</c:v>
                </c:pt>
                <c:pt idx="10">
                  <c:v>2097.77</c:v>
                </c:pt>
                <c:pt idx="11">
                  <c:v>1946.97</c:v>
                </c:pt>
                <c:pt idx="12">
                  <c:v>1970.17</c:v>
                </c:pt>
                <c:pt idx="13">
                  <c:v>2061.87</c:v>
                </c:pt>
                <c:pt idx="14">
                  <c:v>2204.25</c:v>
                </c:pt>
                <c:pt idx="15">
                  <c:v>2176.9899999999998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90-441E-977F-1B42E88266FF}"/>
            </c:ext>
          </c:extLst>
        </c:ser>
        <c:ser>
          <c:idx val="1"/>
          <c:order val="1"/>
          <c:tx>
            <c:strRef>
              <c:f>Transplant_site_data!$F$48</c:f>
              <c:strCache>
                <c:ptCount val="1"/>
                <c:pt idx="0">
                  <c:v>No Shell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Transplant_site_data!$A$55:$A$70</c:f>
              <c:numCache>
                <c:formatCode>mm/dd/yy</c:formatCode>
                <c:ptCount val="16"/>
                <c:pt idx="0" formatCode="m&quot;/&quot;d&quot;/&quot;yy">
                  <c:v>44742</c:v>
                </c:pt>
                <c:pt idx="1">
                  <c:v>44757</c:v>
                </c:pt>
                <c:pt idx="2" formatCode="m&quot;/&quot;d&quot;/&quot;yy">
                  <c:v>44774</c:v>
                </c:pt>
                <c:pt idx="3">
                  <c:v>44788</c:v>
                </c:pt>
                <c:pt idx="4" formatCode="m&quot;/&quot;d&quot;/&quot;yy">
                  <c:v>44803</c:v>
                </c:pt>
                <c:pt idx="5" formatCode="m&quot;/&quot;d&quot;/&quot;yy">
                  <c:v>44846</c:v>
                </c:pt>
                <c:pt idx="6">
                  <c:v>44858</c:v>
                </c:pt>
                <c:pt idx="7">
                  <c:v>44871</c:v>
                </c:pt>
                <c:pt idx="8" formatCode="m&quot;/&quot;d&quot;/&quot;yy">
                  <c:v>44893</c:v>
                </c:pt>
                <c:pt idx="9">
                  <c:v>44900</c:v>
                </c:pt>
                <c:pt idx="10">
                  <c:v>44946</c:v>
                </c:pt>
                <c:pt idx="11">
                  <c:v>44981</c:v>
                </c:pt>
                <c:pt idx="12">
                  <c:v>45008</c:v>
                </c:pt>
                <c:pt idx="13">
                  <c:v>45035</c:v>
                </c:pt>
                <c:pt idx="14" formatCode="m&quot;/&quot;d&quot;/&quot;yy">
                  <c:v>45054</c:v>
                </c:pt>
                <c:pt idx="15" formatCode="m&quot;/&quot;d&quot;/&quot;yy">
                  <c:v>45086</c:v>
                </c:pt>
              </c:numCache>
            </c:numRef>
          </c:xVal>
          <c:yVal>
            <c:numRef>
              <c:f>Transplant_site_data!$N$55:$N$70</c:f>
              <c:numCache>
                <c:formatCode>0.00</c:formatCode>
                <c:ptCount val="16"/>
                <c:pt idx="0">
                  <c:v>2016.702</c:v>
                </c:pt>
                <c:pt idx="1">
                  <c:v>1946.55</c:v>
                </c:pt>
                <c:pt idx="2">
                  <c:v>2005.97</c:v>
                </c:pt>
                <c:pt idx="3">
                  <c:v>2060.5</c:v>
                </c:pt>
                <c:pt idx="4">
                  <c:v>1974.85</c:v>
                </c:pt>
                <c:pt idx="5">
                  <c:v>1985.93</c:v>
                </c:pt>
                <c:pt idx="6">
                  <c:v>2158.89</c:v>
                </c:pt>
                <c:pt idx="7">
                  <c:v>2070.1799999999998</c:v>
                </c:pt>
                <c:pt idx="8">
                  <c:v>2065.7800000000002</c:v>
                </c:pt>
                <c:pt idx="9">
                  <c:v>2097.77</c:v>
                </c:pt>
                <c:pt idx="10">
                  <c:v>1998.4</c:v>
                </c:pt>
                <c:pt idx="11">
                  <c:v>1907.95</c:v>
                </c:pt>
                <c:pt idx="12">
                  <c:v>2075.12</c:v>
                </c:pt>
                <c:pt idx="13">
                  <c:v>2204.25</c:v>
                </c:pt>
                <c:pt idx="14">
                  <c:v>2162.83</c:v>
                </c:pt>
                <c:pt idx="15">
                  <c:v>2103.83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90-441E-977F-1B42E88266FF}"/>
            </c:ext>
          </c:extLst>
        </c:ser>
        <c:ser>
          <c:idx val="2"/>
          <c:order val="2"/>
          <c:tx>
            <c:strRef>
              <c:f>Transplant_site_data!$F$92</c:f>
              <c:strCache>
                <c:ptCount val="1"/>
                <c:pt idx="0">
                  <c:v>Shell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Transplant_site_data!$A$99:$A$114</c:f>
              <c:numCache>
                <c:formatCode>mm/dd/yy</c:formatCode>
                <c:ptCount val="16"/>
                <c:pt idx="0" formatCode="m&quot;/&quot;d&quot;/&quot;yy">
                  <c:v>44742</c:v>
                </c:pt>
                <c:pt idx="1">
                  <c:v>44757</c:v>
                </c:pt>
                <c:pt idx="2" formatCode="m&quot;/&quot;d&quot;/&quot;yy">
                  <c:v>44774</c:v>
                </c:pt>
                <c:pt idx="3">
                  <c:v>44788</c:v>
                </c:pt>
                <c:pt idx="4" formatCode="m&quot;/&quot;d&quot;/&quot;yy">
                  <c:v>44803</c:v>
                </c:pt>
                <c:pt idx="5" formatCode="m&quot;/&quot;d&quot;/&quot;yy">
                  <c:v>44846</c:v>
                </c:pt>
                <c:pt idx="6">
                  <c:v>44858</c:v>
                </c:pt>
                <c:pt idx="7">
                  <c:v>44871</c:v>
                </c:pt>
                <c:pt idx="8" formatCode="m&quot;/&quot;d&quot;/&quot;yy">
                  <c:v>44893</c:v>
                </c:pt>
                <c:pt idx="9">
                  <c:v>44900</c:v>
                </c:pt>
                <c:pt idx="10">
                  <c:v>44946</c:v>
                </c:pt>
                <c:pt idx="11">
                  <c:v>44981</c:v>
                </c:pt>
                <c:pt idx="12">
                  <c:v>45008</c:v>
                </c:pt>
                <c:pt idx="13">
                  <c:v>45035</c:v>
                </c:pt>
                <c:pt idx="14" formatCode="m&quot;/&quot;d&quot;/&quot;yy">
                  <c:v>45054</c:v>
                </c:pt>
                <c:pt idx="15" formatCode="m&quot;/&quot;d&quot;/&quot;yy">
                  <c:v>45086</c:v>
                </c:pt>
              </c:numCache>
            </c:numRef>
          </c:xVal>
          <c:yVal>
            <c:numRef>
              <c:f>Transplant_site_data!$N$99:$N$114</c:f>
              <c:numCache>
                <c:formatCode>0.00</c:formatCode>
                <c:ptCount val="16"/>
                <c:pt idx="0">
                  <c:v>2017.2059999999999</c:v>
                </c:pt>
                <c:pt idx="1">
                  <c:v>1947.61</c:v>
                </c:pt>
                <c:pt idx="2">
                  <c:v>2004.69</c:v>
                </c:pt>
                <c:pt idx="3">
                  <c:v>2056.8000000000002</c:v>
                </c:pt>
                <c:pt idx="4">
                  <c:v>1991.7</c:v>
                </c:pt>
                <c:pt idx="5">
                  <c:v>2000.12</c:v>
                </c:pt>
                <c:pt idx="6">
                  <c:v>2046.85</c:v>
                </c:pt>
                <c:pt idx="7">
                  <c:v>2028.97</c:v>
                </c:pt>
                <c:pt idx="8">
                  <c:v>2127.8000000000002</c:v>
                </c:pt>
                <c:pt idx="9">
                  <c:v>2097.77</c:v>
                </c:pt>
                <c:pt idx="10">
                  <c:v>1998.4</c:v>
                </c:pt>
                <c:pt idx="11">
                  <c:v>1970.17</c:v>
                </c:pt>
                <c:pt idx="12">
                  <c:v>1955.88</c:v>
                </c:pt>
                <c:pt idx="13">
                  <c:v>2176.06</c:v>
                </c:pt>
                <c:pt idx="14">
                  <c:v>2176.9899999999998</c:v>
                </c:pt>
                <c:pt idx="15">
                  <c:v>2117.56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90-441E-977F-1B42E8826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870384"/>
        <c:axId val="1649879120"/>
      </c:scatterChart>
      <c:valAx>
        <c:axId val="164987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/&quot;d&quot;/&quot;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879120"/>
        <c:crosses val="autoZero"/>
        <c:crossBetween val="midCat"/>
      </c:valAx>
      <c:valAx>
        <c:axId val="1649879120"/>
        <c:scaling>
          <c:orientation val="minMax"/>
          <c:min val="1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87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95449579399986"/>
          <c:y val="0.68514127243772383"/>
          <c:w val="0.11158479676354845"/>
          <c:h val="0.102226155466460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85063060291868"/>
          <c:y val="8.4809253907521975E-2"/>
          <c:w val="0.77692767170457477"/>
          <c:h val="0.7310370069806252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Transplant_site_data!$F$2</c:f>
              <c:strCache>
                <c:ptCount val="1"/>
                <c:pt idx="0">
                  <c:v>outside cage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Transplant_site_data!$A$27:$A$44</c:f>
              <c:numCache>
                <c:formatCode>m"/"d"/"yy</c:formatCode>
                <c:ptCount val="18"/>
                <c:pt idx="0">
                  <c:v>44702</c:v>
                </c:pt>
                <c:pt idx="1">
                  <c:v>44727</c:v>
                </c:pt>
                <c:pt idx="2">
                  <c:v>44743</c:v>
                </c:pt>
                <c:pt idx="3">
                  <c:v>44756</c:v>
                </c:pt>
                <c:pt idx="4">
                  <c:v>44776</c:v>
                </c:pt>
                <c:pt idx="5">
                  <c:v>44787</c:v>
                </c:pt>
                <c:pt idx="6">
                  <c:v>44802</c:v>
                </c:pt>
                <c:pt idx="7">
                  <c:v>44845</c:v>
                </c:pt>
                <c:pt idx="8">
                  <c:v>44859</c:v>
                </c:pt>
                <c:pt idx="9">
                  <c:v>44869</c:v>
                </c:pt>
                <c:pt idx="10">
                  <c:v>44894</c:v>
                </c:pt>
                <c:pt idx="11">
                  <c:v>44899</c:v>
                </c:pt>
                <c:pt idx="12">
                  <c:v>44947</c:v>
                </c:pt>
                <c:pt idx="13">
                  <c:v>44947</c:v>
                </c:pt>
                <c:pt idx="14">
                  <c:v>44978</c:v>
                </c:pt>
                <c:pt idx="15">
                  <c:v>45005</c:v>
                </c:pt>
                <c:pt idx="16">
                  <c:v>45033</c:v>
                </c:pt>
                <c:pt idx="17">
                  <c:v>45056</c:v>
                </c:pt>
              </c:numCache>
            </c:numRef>
          </c:xVal>
          <c:yVal>
            <c:numRef>
              <c:f>Transplant_site_data!$J$27:$J$44</c:f>
              <c:numCache>
                <c:formatCode>0.000</c:formatCode>
                <c:ptCount val="18"/>
                <c:pt idx="0">
                  <c:v>7.7008999999999999</c:v>
                </c:pt>
                <c:pt idx="1">
                  <c:v>8.0380000000000003</c:v>
                </c:pt>
                <c:pt idx="2">
                  <c:v>8.1739999999999995</c:v>
                </c:pt>
                <c:pt idx="3">
                  <c:v>7.9139999999999997</c:v>
                </c:pt>
                <c:pt idx="4">
                  <c:v>8.1549999999999994</c:v>
                </c:pt>
                <c:pt idx="5">
                  <c:v>7.75</c:v>
                </c:pt>
                <c:pt idx="6">
                  <c:v>7.8579999999999997</c:v>
                </c:pt>
                <c:pt idx="7">
                  <c:v>7.5410000000000004</c:v>
                </c:pt>
                <c:pt idx="8">
                  <c:v>8.25</c:v>
                </c:pt>
                <c:pt idx="9">
                  <c:v>8.1029999999999998</c:v>
                </c:pt>
                <c:pt idx="10">
                  <c:v>8.1029999999999998</c:v>
                </c:pt>
                <c:pt idx="11">
                  <c:v>8.3970000000000002</c:v>
                </c:pt>
                <c:pt idx="12">
                  <c:v>7.8680000000000003</c:v>
                </c:pt>
                <c:pt idx="13">
                  <c:v>8.1430000000000007</c:v>
                </c:pt>
                <c:pt idx="14">
                  <c:v>8.1150000000000002</c:v>
                </c:pt>
                <c:pt idx="15">
                  <c:v>8.0359999999999996</c:v>
                </c:pt>
                <c:pt idx="16">
                  <c:v>8.0399999999999991</c:v>
                </c:pt>
                <c:pt idx="17">
                  <c:v>8.1039999999999992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62-4D55-AB12-4989D5CB9DF5}"/>
            </c:ext>
          </c:extLst>
        </c:ser>
        <c:ser>
          <c:idx val="1"/>
          <c:order val="1"/>
          <c:tx>
            <c:strRef>
              <c:f>Transplant_site_data!$F$48</c:f>
              <c:strCache>
                <c:ptCount val="1"/>
                <c:pt idx="0">
                  <c:v>No Shell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Transplant_site_data!$A$71:$A$89</c:f>
              <c:numCache>
                <c:formatCode>m"/"d"/"yy</c:formatCode>
                <c:ptCount val="19"/>
                <c:pt idx="0">
                  <c:v>44702</c:v>
                </c:pt>
                <c:pt idx="1">
                  <c:v>44714</c:v>
                </c:pt>
                <c:pt idx="2">
                  <c:v>44727</c:v>
                </c:pt>
                <c:pt idx="3">
                  <c:v>44743</c:v>
                </c:pt>
                <c:pt idx="4" formatCode="mm/dd/yy">
                  <c:v>44756</c:v>
                </c:pt>
                <c:pt idx="5">
                  <c:v>44776</c:v>
                </c:pt>
                <c:pt idx="6" formatCode="mm/dd/yy">
                  <c:v>44787</c:v>
                </c:pt>
                <c:pt idx="7">
                  <c:v>44802</c:v>
                </c:pt>
                <c:pt idx="8">
                  <c:v>44845</c:v>
                </c:pt>
                <c:pt idx="9" formatCode="mm/dd/yy">
                  <c:v>44859</c:v>
                </c:pt>
                <c:pt idx="10" formatCode="mm/dd/yy">
                  <c:v>44869</c:v>
                </c:pt>
                <c:pt idx="11">
                  <c:v>44894</c:v>
                </c:pt>
                <c:pt idx="12" formatCode="mm/dd/yy">
                  <c:v>44899</c:v>
                </c:pt>
                <c:pt idx="13" formatCode="mm/dd/yy">
                  <c:v>44947</c:v>
                </c:pt>
                <c:pt idx="14" formatCode="mm/dd/yy">
                  <c:v>44978</c:v>
                </c:pt>
                <c:pt idx="15" formatCode="mm/dd/yy">
                  <c:v>45005</c:v>
                </c:pt>
                <c:pt idx="16" formatCode="mm/dd/yy">
                  <c:v>45033</c:v>
                </c:pt>
                <c:pt idx="17">
                  <c:v>45056</c:v>
                </c:pt>
                <c:pt idx="18">
                  <c:v>45088</c:v>
                </c:pt>
              </c:numCache>
            </c:numRef>
          </c:xVal>
          <c:yVal>
            <c:numRef>
              <c:f>Transplant_site_data!$J$71:$J$89</c:f>
              <c:numCache>
                <c:formatCode>0.000</c:formatCode>
                <c:ptCount val="19"/>
                <c:pt idx="0">
                  <c:v>7.7008999999999999</c:v>
                </c:pt>
                <c:pt idx="1">
                  <c:v>8.109</c:v>
                </c:pt>
                <c:pt idx="2">
                  <c:v>7.6920000000000002</c:v>
                </c:pt>
                <c:pt idx="3">
                  <c:v>8.2119999999999997</c:v>
                </c:pt>
                <c:pt idx="4">
                  <c:v>7.53</c:v>
                </c:pt>
                <c:pt idx="5">
                  <c:v>8.1329999999999991</c:v>
                </c:pt>
                <c:pt idx="6">
                  <c:v>7.5279999999999996</c:v>
                </c:pt>
                <c:pt idx="7">
                  <c:v>7.8710000000000004</c:v>
                </c:pt>
                <c:pt idx="8">
                  <c:v>7.2549999999999999</c:v>
                </c:pt>
                <c:pt idx="9">
                  <c:v>8.1950000000000003</c:v>
                </c:pt>
                <c:pt idx="10">
                  <c:v>8.1639999999999997</c:v>
                </c:pt>
                <c:pt idx="11">
                  <c:v>8.08</c:v>
                </c:pt>
                <c:pt idx="12">
                  <c:v>8.3190000000000008</c:v>
                </c:pt>
                <c:pt idx="13">
                  <c:v>8.1430000000000007</c:v>
                </c:pt>
                <c:pt idx="14">
                  <c:v>8.1769999999999996</c:v>
                </c:pt>
                <c:pt idx="15">
                  <c:v>8.1329999999999991</c:v>
                </c:pt>
                <c:pt idx="16">
                  <c:v>8.0500000000000007</c:v>
                </c:pt>
                <c:pt idx="17">
                  <c:v>8.14</c:v>
                </c:pt>
                <c:pt idx="18">
                  <c:v>8.26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62-4D55-AB12-4989D5CB9DF5}"/>
            </c:ext>
          </c:extLst>
        </c:ser>
        <c:ser>
          <c:idx val="2"/>
          <c:order val="2"/>
          <c:tx>
            <c:strRef>
              <c:f>Transplant_site_data!$F$92</c:f>
              <c:strCache>
                <c:ptCount val="1"/>
                <c:pt idx="0">
                  <c:v>Shell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Transplant_site_data!$A$115:$A$133</c:f>
              <c:numCache>
                <c:formatCode>m"/"d"/"yy</c:formatCode>
                <c:ptCount val="19"/>
                <c:pt idx="0">
                  <c:v>44702</c:v>
                </c:pt>
                <c:pt idx="1">
                  <c:v>44714</c:v>
                </c:pt>
                <c:pt idx="2">
                  <c:v>44727</c:v>
                </c:pt>
                <c:pt idx="3">
                  <c:v>44743</c:v>
                </c:pt>
                <c:pt idx="4" formatCode="mm/dd/yy">
                  <c:v>44756</c:v>
                </c:pt>
                <c:pt idx="5">
                  <c:v>44776</c:v>
                </c:pt>
                <c:pt idx="6" formatCode="mm/dd/yy">
                  <c:v>44787</c:v>
                </c:pt>
                <c:pt idx="7">
                  <c:v>44802</c:v>
                </c:pt>
                <c:pt idx="8">
                  <c:v>44845</c:v>
                </c:pt>
                <c:pt idx="9" formatCode="mm/dd/yy">
                  <c:v>44859</c:v>
                </c:pt>
                <c:pt idx="10" formatCode="mm/dd/yy">
                  <c:v>44869</c:v>
                </c:pt>
                <c:pt idx="11">
                  <c:v>44894</c:v>
                </c:pt>
                <c:pt idx="12" formatCode="mm/dd/yy">
                  <c:v>44899</c:v>
                </c:pt>
                <c:pt idx="13" formatCode="mm/dd/yy">
                  <c:v>44947</c:v>
                </c:pt>
                <c:pt idx="14" formatCode="mm/dd/yy">
                  <c:v>44978</c:v>
                </c:pt>
                <c:pt idx="15" formatCode="mm/dd/yy">
                  <c:v>45005</c:v>
                </c:pt>
                <c:pt idx="16" formatCode="mm/dd/yy">
                  <c:v>45033</c:v>
                </c:pt>
                <c:pt idx="17">
                  <c:v>45056</c:v>
                </c:pt>
                <c:pt idx="18">
                  <c:v>45088</c:v>
                </c:pt>
              </c:numCache>
            </c:numRef>
          </c:xVal>
          <c:yVal>
            <c:numRef>
              <c:f>Transplant_site_data!$J$115:$J$133</c:f>
              <c:numCache>
                <c:formatCode>0.000</c:formatCode>
                <c:ptCount val="19"/>
                <c:pt idx="0" formatCode="0.00">
                  <c:v>7.7008999999999999</c:v>
                </c:pt>
                <c:pt idx="1">
                  <c:v>8.1140000000000008</c:v>
                </c:pt>
                <c:pt idx="2">
                  <c:v>7.8079999999999998</c:v>
                </c:pt>
                <c:pt idx="3">
                  <c:v>8.2260000000000009</c:v>
                </c:pt>
                <c:pt idx="4">
                  <c:v>7.5060000000000002</c:v>
                </c:pt>
                <c:pt idx="5">
                  <c:v>8.1329999999999991</c:v>
                </c:pt>
                <c:pt idx="6">
                  <c:v>7.5179999999999998</c:v>
                </c:pt>
                <c:pt idx="7">
                  <c:v>7.8650000000000002</c:v>
                </c:pt>
                <c:pt idx="8">
                  <c:v>7.26</c:v>
                </c:pt>
                <c:pt idx="9">
                  <c:v>8.1880000000000006</c:v>
                </c:pt>
                <c:pt idx="10">
                  <c:v>8.157</c:v>
                </c:pt>
                <c:pt idx="11">
                  <c:v>8.0939999999999994</c:v>
                </c:pt>
                <c:pt idx="12">
                  <c:v>8.2859999999999996</c:v>
                </c:pt>
                <c:pt idx="13">
                  <c:v>8.1280000000000001</c:v>
                </c:pt>
                <c:pt idx="14">
                  <c:v>8.2509999999999994</c:v>
                </c:pt>
                <c:pt idx="15">
                  <c:v>8.0299999999999994</c:v>
                </c:pt>
                <c:pt idx="16">
                  <c:v>8.1069999999999993</c:v>
                </c:pt>
                <c:pt idx="17">
                  <c:v>8.1159999999999997</c:v>
                </c:pt>
                <c:pt idx="18">
                  <c:v>8.2370000000000001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62-4D55-AB12-4989D5CB9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870384"/>
        <c:axId val="1649879120"/>
      </c:scatterChart>
      <c:valAx>
        <c:axId val="164987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/&quot;d&quot;/&quot;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879120"/>
        <c:crosses val="autoZero"/>
        <c:crossBetween val="midCat"/>
      </c:valAx>
      <c:valAx>
        <c:axId val="1649879120"/>
        <c:scaling>
          <c:orientation val="minMax"/>
          <c:max val="8.5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870384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95449579399986"/>
          <c:y val="0.68514127243772383"/>
          <c:w val="0.11158479676354845"/>
          <c:h val="0.102226155466460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85063060291868"/>
          <c:y val="8.4809253907521975E-2"/>
          <c:w val="0.77692767170457477"/>
          <c:h val="0.7310370069806252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Transplant_site_data!$F$2</c:f>
              <c:strCache>
                <c:ptCount val="1"/>
                <c:pt idx="0">
                  <c:v>outside cage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Transplant_site_data!$A$27:$A$44</c:f>
              <c:numCache>
                <c:formatCode>m"/"d"/"yy</c:formatCode>
                <c:ptCount val="18"/>
                <c:pt idx="0">
                  <c:v>44702</c:v>
                </c:pt>
                <c:pt idx="1">
                  <c:v>44727</c:v>
                </c:pt>
                <c:pt idx="2">
                  <c:v>44743</c:v>
                </c:pt>
                <c:pt idx="3">
                  <c:v>44756</c:v>
                </c:pt>
                <c:pt idx="4">
                  <c:v>44776</c:v>
                </c:pt>
                <c:pt idx="5">
                  <c:v>44787</c:v>
                </c:pt>
                <c:pt idx="6">
                  <c:v>44802</c:v>
                </c:pt>
                <c:pt idx="7">
                  <c:v>44845</c:v>
                </c:pt>
                <c:pt idx="8">
                  <c:v>44859</c:v>
                </c:pt>
                <c:pt idx="9">
                  <c:v>44869</c:v>
                </c:pt>
                <c:pt idx="10">
                  <c:v>44894</c:v>
                </c:pt>
                <c:pt idx="11">
                  <c:v>44899</c:v>
                </c:pt>
                <c:pt idx="12">
                  <c:v>44947</c:v>
                </c:pt>
                <c:pt idx="13">
                  <c:v>44947</c:v>
                </c:pt>
                <c:pt idx="14">
                  <c:v>44978</c:v>
                </c:pt>
                <c:pt idx="15">
                  <c:v>45005</c:v>
                </c:pt>
                <c:pt idx="16">
                  <c:v>45033</c:v>
                </c:pt>
                <c:pt idx="17">
                  <c:v>45056</c:v>
                </c:pt>
              </c:numCache>
            </c:numRef>
          </c:xVal>
          <c:yVal>
            <c:numRef>
              <c:f>Transplant_site_data!$K$27:$K$44</c:f>
              <c:numCache>
                <c:formatCode>0.00</c:formatCode>
                <c:ptCount val="18"/>
                <c:pt idx="0">
                  <c:v>1942.4</c:v>
                </c:pt>
                <c:pt idx="1">
                  <c:v>2428.9299999999998</c:v>
                </c:pt>
                <c:pt idx="2">
                  <c:v>1932.2639999999999</c:v>
                </c:pt>
                <c:pt idx="3">
                  <c:v>2020.98</c:v>
                </c:pt>
                <c:pt idx="4">
                  <c:v>1971.36</c:v>
                </c:pt>
                <c:pt idx="5">
                  <c:v>2173.42</c:v>
                </c:pt>
                <c:pt idx="6">
                  <c:v>2110.17</c:v>
                </c:pt>
                <c:pt idx="7">
                  <c:v>2255.0100000000002</c:v>
                </c:pt>
                <c:pt idx="8">
                  <c:v>1866.01</c:v>
                </c:pt>
                <c:pt idx="9">
                  <c:v>1944.43</c:v>
                </c:pt>
                <c:pt idx="10">
                  <c:v>2042.2</c:v>
                </c:pt>
                <c:pt idx="11">
                  <c:v>1999.39</c:v>
                </c:pt>
                <c:pt idx="12">
                  <c:v>2628.5610000000001</c:v>
                </c:pt>
                <c:pt idx="13">
                  <c:v>2029.7929999999999</c:v>
                </c:pt>
                <c:pt idx="14">
                  <c:v>1950.431</c:v>
                </c:pt>
                <c:pt idx="15">
                  <c:v>2023.662</c:v>
                </c:pt>
                <c:pt idx="16">
                  <c:v>1942.518</c:v>
                </c:pt>
                <c:pt idx="17" formatCode="General">
                  <c:v>1864.78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E4-4148-A285-8A01B4A35A61}"/>
            </c:ext>
          </c:extLst>
        </c:ser>
        <c:ser>
          <c:idx val="1"/>
          <c:order val="1"/>
          <c:tx>
            <c:strRef>
              <c:f>Transplant_site_data!$F$48</c:f>
              <c:strCache>
                <c:ptCount val="1"/>
                <c:pt idx="0">
                  <c:v>No Shell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Transplant_site_data!$A$71:$A$89</c:f>
              <c:numCache>
                <c:formatCode>m"/"d"/"yy</c:formatCode>
                <c:ptCount val="19"/>
                <c:pt idx="0">
                  <c:v>44702</c:v>
                </c:pt>
                <c:pt idx="1">
                  <c:v>44714</c:v>
                </c:pt>
                <c:pt idx="2">
                  <c:v>44727</c:v>
                </c:pt>
                <c:pt idx="3">
                  <c:v>44743</c:v>
                </c:pt>
                <c:pt idx="4" formatCode="mm/dd/yy">
                  <c:v>44756</c:v>
                </c:pt>
                <c:pt idx="5">
                  <c:v>44776</c:v>
                </c:pt>
                <c:pt idx="6" formatCode="mm/dd/yy">
                  <c:v>44787</c:v>
                </c:pt>
                <c:pt idx="7">
                  <c:v>44802</c:v>
                </c:pt>
                <c:pt idx="8">
                  <c:v>44845</c:v>
                </c:pt>
                <c:pt idx="9" formatCode="mm/dd/yy">
                  <c:v>44859</c:v>
                </c:pt>
                <c:pt idx="10" formatCode="mm/dd/yy">
                  <c:v>44869</c:v>
                </c:pt>
                <c:pt idx="11">
                  <c:v>44894</c:v>
                </c:pt>
                <c:pt idx="12" formatCode="mm/dd/yy">
                  <c:v>44899</c:v>
                </c:pt>
                <c:pt idx="13" formatCode="mm/dd/yy">
                  <c:v>44947</c:v>
                </c:pt>
                <c:pt idx="14" formatCode="mm/dd/yy">
                  <c:v>44978</c:v>
                </c:pt>
                <c:pt idx="15" formatCode="mm/dd/yy">
                  <c:v>45005</c:v>
                </c:pt>
                <c:pt idx="16" formatCode="mm/dd/yy">
                  <c:v>45033</c:v>
                </c:pt>
                <c:pt idx="17">
                  <c:v>45056</c:v>
                </c:pt>
                <c:pt idx="18">
                  <c:v>45088</c:v>
                </c:pt>
              </c:numCache>
            </c:numRef>
          </c:xVal>
          <c:yVal>
            <c:numRef>
              <c:f>Transplant_site_data!$K$71:$K$89</c:f>
              <c:numCache>
                <c:formatCode>0.00</c:formatCode>
                <c:ptCount val="19"/>
                <c:pt idx="0">
                  <c:v>1942.403</c:v>
                </c:pt>
                <c:pt idx="1">
                  <c:v>1977.3</c:v>
                </c:pt>
                <c:pt idx="2">
                  <c:v>2803.51</c:v>
                </c:pt>
                <c:pt idx="3">
                  <c:v>1930.57</c:v>
                </c:pt>
                <c:pt idx="4">
                  <c:v>2319.2399999999998</c:v>
                </c:pt>
                <c:pt idx="5">
                  <c:v>1975.27</c:v>
                </c:pt>
                <c:pt idx="6">
                  <c:v>2433.5500000000002</c:v>
                </c:pt>
                <c:pt idx="7">
                  <c:v>2116.3200000000002</c:v>
                </c:pt>
                <c:pt idx="8">
                  <c:v>2436.41</c:v>
                </c:pt>
                <c:pt idx="9">
                  <c:v>1897.37</c:v>
                </c:pt>
                <c:pt idx="10">
                  <c:v>1912.91</c:v>
                </c:pt>
                <c:pt idx="11">
                  <c:v>2027.07</c:v>
                </c:pt>
                <c:pt idx="12">
                  <c:v>1982.81</c:v>
                </c:pt>
                <c:pt idx="13">
                  <c:v>2029.7929999999999</c:v>
                </c:pt>
                <c:pt idx="14">
                  <c:v>1974.5419999999999</c:v>
                </c:pt>
                <c:pt idx="15">
                  <c:v>1998.2860000000001</c:v>
                </c:pt>
                <c:pt idx="16">
                  <c:v>1941.1179999999999</c:v>
                </c:pt>
                <c:pt idx="17" formatCode="General">
                  <c:v>2361.41</c:v>
                </c:pt>
                <c:pt idx="18" formatCode="General">
                  <c:v>1734.01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E4-4148-A285-8A01B4A35A61}"/>
            </c:ext>
          </c:extLst>
        </c:ser>
        <c:ser>
          <c:idx val="2"/>
          <c:order val="2"/>
          <c:tx>
            <c:strRef>
              <c:f>Transplant_site_data!$F$92</c:f>
              <c:strCache>
                <c:ptCount val="1"/>
                <c:pt idx="0">
                  <c:v>Shell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Transplant_site_data!$A$115:$A$133</c:f>
              <c:numCache>
                <c:formatCode>m"/"d"/"yy</c:formatCode>
                <c:ptCount val="19"/>
                <c:pt idx="0">
                  <c:v>44702</c:v>
                </c:pt>
                <c:pt idx="1">
                  <c:v>44714</c:v>
                </c:pt>
                <c:pt idx="2">
                  <c:v>44727</c:v>
                </c:pt>
                <c:pt idx="3">
                  <c:v>44743</c:v>
                </c:pt>
                <c:pt idx="4" formatCode="mm/dd/yy">
                  <c:v>44756</c:v>
                </c:pt>
                <c:pt idx="5">
                  <c:v>44776</c:v>
                </c:pt>
                <c:pt idx="6" formatCode="mm/dd/yy">
                  <c:v>44787</c:v>
                </c:pt>
                <c:pt idx="7">
                  <c:v>44802</c:v>
                </c:pt>
                <c:pt idx="8">
                  <c:v>44845</c:v>
                </c:pt>
                <c:pt idx="9" formatCode="mm/dd/yy">
                  <c:v>44859</c:v>
                </c:pt>
                <c:pt idx="10" formatCode="mm/dd/yy">
                  <c:v>44869</c:v>
                </c:pt>
                <c:pt idx="11">
                  <c:v>44894</c:v>
                </c:pt>
                <c:pt idx="12" formatCode="mm/dd/yy">
                  <c:v>44899</c:v>
                </c:pt>
                <c:pt idx="13" formatCode="mm/dd/yy">
                  <c:v>44947</c:v>
                </c:pt>
                <c:pt idx="14" formatCode="mm/dd/yy">
                  <c:v>44978</c:v>
                </c:pt>
                <c:pt idx="15" formatCode="mm/dd/yy">
                  <c:v>45005</c:v>
                </c:pt>
                <c:pt idx="16" formatCode="mm/dd/yy">
                  <c:v>45033</c:v>
                </c:pt>
                <c:pt idx="17">
                  <c:v>45056</c:v>
                </c:pt>
                <c:pt idx="18">
                  <c:v>45088</c:v>
                </c:pt>
              </c:numCache>
            </c:numRef>
          </c:xVal>
          <c:yVal>
            <c:numRef>
              <c:f>Transplant_site_data!$K$115:$K$133</c:f>
              <c:numCache>
                <c:formatCode>0.00</c:formatCode>
                <c:ptCount val="19"/>
                <c:pt idx="0">
                  <c:v>1942.403</c:v>
                </c:pt>
                <c:pt idx="1">
                  <c:v>1963.1210000000001</c:v>
                </c:pt>
                <c:pt idx="2">
                  <c:v>2707.61</c:v>
                </c:pt>
                <c:pt idx="3">
                  <c:v>1921.713</c:v>
                </c:pt>
                <c:pt idx="4">
                  <c:v>2342.98</c:v>
                </c:pt>
                <c:pt idx="5">
                  <c:v>1982.92</c:v>
                </c:pt>
                <c:pt idx="6">
                  <c:v>2456.5700000000002</c:v>
                </c:pt>
                <c:pt idx="7">
                  <c:v>2105.92</c:v>
                </c:pt>
                <c:pt idx="8">
                  <c:v>2430.19</c:v>
                </c:pt>
                <c:pt idx="9">
                  <c:v>1918.96</c:v>
                </c:pt>
                <c:pt idx="10">
                  <c:v>1895.41</c:v>
                </c:pt>
                <c:pt idx="11">
                  <c:v>2032.01</c:v>
                </c:pt>
                <c:pt idx="12">
                  <c:v>1981.23</c:v>
                </c:pt>
                <c:pt idx="13">
                  <c:v>2001.433</c:v>
                </c:pt>
                <c:pt idx="14">
                  <c:v>1944.903</c:v>
                </c:pt>
                <c:pt idx="15">
                  <c:v>1992.702</c:v>
                </c:pt>
                <c:pt idx="16">
                  <c:v>1939.645</c:v>
                </c:pt>
                <c:pt idx="17" formatCode="General">
                  <c:v>1894.45</c:v>
                </c:pt>
                <c:pt idx="18" formatCode="General">
                  <c:v>1728.87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E4-4148-A285-8A01B4A35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870384"/>
        <c:axId val="1649879120"/>
      </c:scatterChart>
      <c:valAx>
        <c:axId val="164987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/&quot;d&quot;/&quot;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879120"/>
        <c:crosses val="autoZero"/>
        <c:crossBetween val="midCat"/>
      </c:valAx>
      <c:valAx>
        <c:axId val="1649879120"/>
        <c:scaling>
          <c:orientation val="minMax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87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95449579399986"/>
          <c:y val="0.68514127243772383"/>
          <c:w val="0.11158479676354845"/>
          <c:h val="0.102226155466460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chart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chart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chart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chart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chart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chart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chart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65" workbookViewId="0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31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32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33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34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35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36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37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75077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222250</xdr:colOff>
      <xdr:row>1</xdr:row>
      <xdr:rowOff>177800</xdr:rowOff>
    </xdr:from>
    <xdr:to>
      <xdr:col>33</xdr:col>
      <xdr:colOff>733425</xdr:colOff>
      <xdr:row>16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12"/>
  <sheetViews>
    <sheetView workbookViewId="0">
      <pane ySplit="1" topLeftCell="A533" activePane="bottomLeft" state="frozen"/>
      <selection pane="bottomLeft" activeCell="C128" sqref="C128"/>
    </sheetView>
  </sheetViews>
  <sheetFormatPr defaultColWidth="14.44140625" defaultRowHeight="15" customHeight="1" x14ac:dyDescent="0.3"/>
  <cols>
    <col min="1" max="1" width="12.5546875" customWidth="1"/>
    <col min="2" max="2" width="10.5546875" customWidth="1"/>
    <col min="3" max="3" width="24.6640625" customWidth="1"/>
    <col min="4" max="4" width="12.5546875" customWidth="1"/>
    <col min="5" max="5" width="12.6640625" customWidth="1"/>
    <col min="6" max="6" width="14.109375" customWidth="1"/>
    <col min="7" max="7" width="16.6640625" customWidth="1"/>
    <col min="8" max="8" width="12.5546875" customWidth="1"/>
    <col min="9" max="9" width="11.5546875" style="71" customWidth="1"/>
    <col min="10" max="11" width="12.5546875" customWidth="1"/>
    <col min="12" max="12" width="14.6640625" customWidth="1"/>
    <col min="13" max="13" width="12.6640625" customWidth="1"/>
  </cols>
  <sheetData>
    <row r="1" spans="1:15" ht="14.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4" t="s">
        <v>8</v>
      </c>
      <c r="J1" s="5" t="s">
        <v>9</v>
      </c>
      <c r="K1" s="6" t="s">
        <v>10</v>
      </c>
      <c r="L1" s="6" t="s">
        <v>11</v>
      </c>
      <c r="M1" s="2" t="s">
        <v>12</v>
      </c>
    </row>
    <row r="2" spans="1:15" ht="14.4" x14ac:dyDescent="0.3">
      <c r="A2" s="7">
        <v>44403</v>
      </c>
      <c r="B2" s="2"/>
      <c r="C2" s="3" t="s">
        <v>13</v>
      </c>
      <c r="D2" s="3" t="s">
        <v>14</v>
      </c>
      <c r="E2" s="3" t="s">
        <v>15</v>
      </c>
      <c r="F2" s="3" t="s">
        <v>16</v>
      </c>
      <c r="G2" s="8">
        <v>23.8</v>
      </c>
      <c r="H2" s="9">
        <v>31.5</v>
      </c>
      <c r="I2" s="41">
        <v>20.43</v>
      </c>
      <c r="J2" s="11">
        <v>7.58</v>
      </c>
      <c r="K2" s="11">
        <v>1831.8296508652757</v>
      </c>
      <c r="M2" s="11">
        <v>1939.3586940794653</v>
      </c>
      <c r="O2" s="112">
        <f>M2-K2</f>
        <v>107.52904321418964</v>
      </c>
    </row>
    <row r="3" spans="1:15" ht="14.4" x14ac:dyDescent="0.3">
      <c r="A3" s="7">
        <v>44403</v>
      </c>
      <c r="B3" s="2"/>
      <c r="C3" s="3" t="s">
        <v>13</v>
      </c>
      <c r="D3" s="3" t="s">
        <v>14</v>
      </c>
      <c r="E3" s="3" t="s">
        <v>17</v>
      </c>
      <c r="F3" s="3" t="s">
        <v>16</v>
      </c>
      <c r="H3" s="9">
        <v>31.5</v>
      </c>
      <c r="I3" s="41">
        <v>20.25</v>
      </c>
      <c r="J3" s="11">
        <v>7.5</v>
      </c>
      <c r="K3" s="11">
        <v>1882.6725277701241</v>
      </c>
      <c r="M3" s="11">
        <v>1960.4468582236773</v>
      </c>
      <c r="O3" s="112">
        <f t="shared" ref="O3:O66" si="0">M3-K3</f>
        <v>77.774330453553148</v>
      </c>
    </row>
    <row r="4" spans="1:15" ht="14.4" x14ac:dyDescent="0.3">
      <c r="A4" s="7">
        <v>44403</v>
      </c>
      <c r="B4" s="2"/>
      <c r="C4" s="3" t="s">
        <v>13</v>
      </c>
      <c r="D4" s="3" t="s">
        <v>14</v>
      </c>
      <c r="E4" s="3" t="s">
        <v>18</v>
      </c>
      <c r="F4" s="3" t="s">
        <v>16</v>
      </c>
      <c r="H4" s="9">
        <v>31.5</v>
      </c>
      <c r="I4" s="41">
        <v>20.420000000000002</v>
      </c>
      <c r="J4" s="11">
        <v>7.48</v>
      </c>
      <c r="K4" s="11">
        <v>2279.8778779469671</v>
      </c>
      <c r="M4" s="11">
        <v>2272.9805893164548</v>
      </c>
      <c r="O4" s="112">
        <f t="shared" si="0"/>
        <v>-6.8972886305123211</v>
      </c>
    </row>
    <row r="5" spans="1:15" ht="14.4" x14ac:dyDescent="0.3">
      <c r="A5" s="7">
        <v>44403</v>
      </c>
      <c r="B5" s="2"/>
      <c r="C5" s="3" t="s">
        <v>13</v>
      </c>
      <c r="D5" s="3" t="s">
        <v>14</v>
      </c>
      <c r="E5" s="3" t="s">
        <v>19</v>
      </c>
      <c r="F5" s="3" t="s">
        <v>16</v>
      </c>
      <c r="H5" s="9">
        <v>31.5</v>
      </c>
      <c r="I5" s="41">
        <v>20.02</v>
      </c>
      <c r="J5" s="11">
        <v>7.45</v>
      </c>
      <c r="K5" s="11">
        <v>2277.9062689165762</v>
      </c>
      <c r="M5" s="11">
        <v>2318.4255879907741</v>
      </c>
      <c r="O5" s="112">
        <f t="shared" si="0"/>
        <v>40.519319074197938</v>
      </c>
    </row>
    <row r="6" spans="1:15" ht="14.4" x14ac:dyDescent="0.3">
      <c r="A6" s="7">
        <v>44403</v>
      </c>
      <c r="B6" s="2"/>
      <c r="C6" s="3" t="s">
        <v>13</v>
      </c>
      <c r="D6" s="3" t="s">
        <v>14</v>
      </c>
      <c r="E6" s="3" t="s">
        <v>20</v>
      </c>
      <c r="F6" s="3" t="s">
        <v>16</v>
      </c>
      <c r="G6" s="8">
        <v>23.7</v>
      </c>
      <c r="H6" s="9">
        <v>31.5</v>
      </c>
      <c r="I6" s="41">
        <v>19.98</v>
      </c>
      <c r="J6" s="11">
        <v>7.42</v>
      </c>
      <c r="K6" s="11">
        <v>2279.840910396676</v>
      </c>
      <c r="M6" s="11">
        <v>2270.8746401567582</v>
      </c>
      <c r="O6" s="112">
        <f t="shared" si="0"/>
        <v>-8.9662702399177761</v>
      </c>
    </row>
    <row r="7" spans="1:15" ht="14.4" x14ac:dyDescent="0.3">
      <c r="A7" s="7">
        <v>44403</v>
      </c>
      <c r="B7" s="2"/>
      <c r="C7" s="3" t="s">
        <v>13</v>
      </c>
      <c r="D7" s="3" t="s">
        <v>14</v>
      </c>
      <c r="E7" s="3" t="s">
        <v>21</v>
      </c>
      <c r="F7" s="3" t="s">
        <v>16</v>
      </c>
      <c r="H7" s="9">
        <v>31.5</v>
      </c>
      <c r="I7" s="41">
        <v>19.940000000000001</v>
      </c>
      <c r="J7" s="11">
        <v>7.46</v>
      </c>
      <c r="K7" s="11">
        <v>2424.2366509791136</v>
      </c>
      <c r="M7" s="11">
        <v>2432.5729759889655</v>
      </c>
      <c r="O7" s="112">
        <f t="shared" si="0"/>
        <v>8.336325009851862</v>
      </c>
    </row>
    <row r="8" spans="1:15" ht="14.4" x14ac:dyDescent="0.3">
      <c r="A8" s="7">
        <v>44406</v>
      </c>
      <c r="B8" s="2"/>
      <c r="C8" s="3" t="s">
        <v>22</v>
      </c>
      <c r="D8" s="3" t="s">
        <v>14</v>
      </c>
      <c r="E8" s="3" t="s">
        <v>15</v>
      </c>
      <c r="F8" s="3" t="s">
        <v>16</v>
      </c>
      <c r="G8" s="8">
        <v>23.3</v>
      </c>
      <c r="H8" s="11">
        <v>31.7</v>
      </c>
      <c r="I8" s="41">
        <v>19.55</v>
      </c>
      <c r="J8" s="11">
        <v>7.66</v>
      </c>
      <c r="K8" s="11">
        <v>1901.0701071097351</v>
      </c>
      <c r="M8" s="11">
        <v>2035.4008515554187</v>
      </c>
      <c r="O8" s="112">
        <f t="shared" si="0"/>
        <v>134.33074444568365</v>
      </c>
    </row>
    <row r="9" spans="1:15" ht="14.4" x14ac:dyDescent="0.3">
      <c r="A9" s="7">
        <v>44406</v>
      </c>
      <c r="B9" s="2"/>
      <c r="C9" s="3" t="s">
        <v>22</v>
      </c>
      <c r="D9" s="3" t="s">
        <v>14</v>
      </c>
      <c r="E9" s="3" t="s">
        <v>17</v>
      </c>
      <c r="F9" s="3" t="s">
        <v>16</v>
      </c>
      <c r="H9" s="11">
        <v>31.7</v>
      </c>
      <c r="I9" s="41">
        <v>19.600000000000001</v>
      </c>
      <c r="J9" s="11">
        <v>7.54</v>
      </c>
      <c r="K9" s="11">
        <v>1849.2044586405734</v>
      </c>
      <c r="M9" s="11">
        <v>1911.3446267128702</v>
      </c>
      <c r="O9" s="112">
        <f t="shared" si="0"/>
        <v>62.140168072296774</v>
      </c>
    </row>
    <row r="10" spans="1:15" ht="14.4" x14ac:dyDescent="0.3">
      <c r="A10" s="7">
        <v>44406</v>
      </c>
      <c r="B10" s="2"/>
      <c r="C10" s="3" t="s">
        <v>22</v>
      </c>
      <c r="D10" s="3" t="s">
        <v>14</v>
      </c>
      <c r="E10" s="3" t="s">
        <v>18</v>
      </c>
      <c r="F10" s="3" t="s">
        <v>16</v>
      </c>
      <c r="H10" s="11">
        <v>31.7</v>
      </c>
      <c r="I10" s="41">
        <v>19.16</v>
      </c>
      <c r="J10" s="11">
        <v>7.47</v>
      </c>
      <c r="K10" s="11">
        <v>2122.4325480084972</v>
      </c>
      <c r="M10" s="11">
        <v>2131.1661706441823</v>
      </c>
      <c r="O10" s="112">
        <f t="shared" si="0"/>
        <v>8.7336226356851512</v>
      </c>
    </row>
    <row r="11" spans="1:15" ht="14.4" x14ac:dyDescent="0.3">
      <c r="A11" s="7">
        <v>44406</v>
      </c>
      <c r="B11" s="2"/>
      <c r="C11" s="3" t="s">
        <v>22</v>
      </c>
      <c r="D11" s="3" t="s">
        <v>14</v>
      </c>
      <c r="E11" s="3" t="s">
        <v>19</v>
      </c>
      <c r="F11" s="3" t="s">
        <v>16</v>
      </c>
      <c r="G11" s="8">
        <v>21.6</v>
      </c>
      <c r="H11" s="11">
        <v>31.7</v>
      </c>
      <c r="I11" s="41">
        <v>19.690000000000001</v>
      </c>
      <c r="J11" s="11">
        <v>7.47</v>
      </c>
      <c r="K11" s="11">
        <v>6047.586399953977</v>
      </c>
      <c r="M11" s="11">
        <v>5599.9343540922127</v>
      </c>
      <c r="O11" s="112">
        <f t="shared" si="0"/>
        <v>-447.65204586176424</v>
      </c>
    </row>
    <row r="12" spans="1:15" ht="14.4" x14ac:dyDescent="0.3">
      <c r="A12" s="7">
        <v>44418</v>
      </c>
      <c r="B12" s="2"/>
      <c r="C12" s="3" t="s">
        <v>23</v>
      </c>
      <c r="D12" s="3" t="s">
        <v>14</v>
      </c>
      <c r="E12" s="3" t="s">
        <v>15</v>
      </c>
      <c r="F12" s="3" t="s">
        <v>16</v>
      </c>
      <c r="G12" s="8">
        <v>22.8</v>
      </c>
      <c r="H12" s="12">
        <v>31.61</v>
      </c>
      <c r="I12" s="41">
        <v>22.53</v>
      </c>
      <c r="J12" s="13">
        <v>7.6440000000000001</v>
      </c>
      <c r="K12" s="6">
        <v>2006.2193167568307</v>
      </c>
      <c r="L12" s="6"/>
      <c r="M12" s="14">
        <v>2028.7033217226042</v>
      </c>
      <c r="O12" s="112">
        <f t="shared" si="0"/>
        <v>22.484004965773465</v>
      </c>
    </row>
    <row r="13" spans="1:15" ht="14.4" x14ac:dyDescent="0.3">
      <c r="A13" s="7">
        <v>44418</v>
      </c>
      <c r="B13" s="2"/>
      <c r="C13" s="3" t="s">
        <v>23</v>
      </c>
      <c r="D13" s="3" t="s">
        <v>14</v>
      </c>
      <c r="E13" s="3" t="s">
        <v>17</v>
      </c>
      <c r="F13" s="3" t="s">
        <v>16</v>
      </c>
      <c r="H13" s="12">
        <v>31.61</v>
      </c>
      <c r="I13" s="41">
        <v>20.350000000000001</v>
      </c>
      <c r="J13" s="11">
        <v>7.2169999999999996</v>
      </c>
      <c r="K13" s="11">
        <v>2724.8684610316568</v>
      </c>
      <c r="L13" s="6"/>
      <c r="M13" s="11">
        <v>2596.422121618044</v>
      </c>
      <c r="O13" s="112">
        <f t="shared" si="0"/>
        <v>-128.4463394136128</v>
      </c>
    </row>
    <row r="14" spans="1:15" ht="14.4" x14ac:dyDescent="0.3">
      <c r="A14" s="7">
        <v>44418</v>
      </c>
      <c r="B14" s="2"/>
      <c r="C14" s="3" t="s">
        <v>23</v>
      </c>
      <c r="D14" s="3" t="s">
        <v>14</v>
      </c>
      <c r="E14" s="3" t="s">
        <v>18</v>
      </c>
      <c r="F14" s="3" t="s">
        <v>16</v>
      </c>
      <c r="H14" s="12">
        <v>31.61</v>
      </c>
      <c r="I14" s="41">
        <v>20.39</v>
      </c>
      <c r="J14" s="11">
        <v>7.2859999999999996</v>
      </c>
      <c r="K14" s="11">
        <v>2487.2497078424867</v>
      </c>
      <c r="L14" s="6"/>
      <c r="M14" s="11">
        <v>2383.2229632897916</v>
      </c>
      <c r="O14" s="112">
        <f t="shared" si="0"/>
        <v>-104.02674455269516</v>
      </c>
    </row>
    <row r="15" spans="1:15" ht="14.4" x14ac:dyDescent="0.3">
      <c r="A15" s="7">
        <v>44418</v>
      </c>
      <c r="B15" s="2"/>
      <c r="C15" s="3" t="s">
        <v>23</v>
      </c>
      <c r="D15" s="3" t="s">
        <v>14</v>
      </c>
      <c r="E15" s="3" t="s">
        <v>19</v>
      </c>
      <c r="F15" s="3" t="s">
        <v>16</v>
      </c>
      <c r="H15" s="12">
        <v>31.61</v>
      </c>
      <c r="I15" s="41">
        <v>20.37</v>
      </c>
      <c r="J15" s="11">
        <v>7.3250000000000002</v>
      </c>
      <c r="K15" s="11">
        <v>2489.6147934338428</v>
      </c>
      <c r="L15" s="6"/>
      <c r="M15" s="11">
        <v>2383.1870753712456</v>
      </c>
      <c r="O15" s="112">
        <f t="shared" si="0"/>
        <v>-106.42771806259725</v>
      </c>
    </row>
    <row r="16" spans="1:15" ht="14.4" x14ac:dyDescent="0.3">
      <c r="A16" s="7">
        <v>44418</v>
      </c>
      <c r="B16" s="2"/>
      <c r="C16" s="3" t="s">
        <v>23</v>
      </c>
      <c r="D16" s="3" t="s">
        <v>14</v>
      </c>
      <c r="E16" s="3" t="s">
        <v>20</v>
      </c>
      <c r="F16" s="3" t="s">
        <v>16</v>
      </c>
      <c r="G16" s="8">
        <v>23.2</v>
      </c>
      <c r="H16" s="12">
        <v>31.61</v>
      </c>
      <c r="I16" s="41">
        <v>20.36</v>
      </c>
      <c r="J16" s="11">
        <v>7.157</v>
      </c>
      <c r="K16" s="11">
        <v>3796.0594028989349</v>
      </c>
      <c r="L16" s="6"/>
      <c r="M16" s="11">
        <v>3421.6438739616697</v>
      </c>
      <c r="O16" s="112">
        <f t="shared" si="0"/>
        <v>-374.41552893726521</v>
      </c>
    </row>
    <row r="17" spans="1:15" ht="14.4" x14ac:dyDescent="0.3">
      <c r="A17" s="7">
        <v>44418</v>
      </c>
      <c r="B17" s="2"/>
      <c r="C17" s="3" t="s">
        <v>23</v>
      </c>
      <c r="D17" s="3" t="s">
        <v>14</v>
      </c>
      <c r="E17" s="3" t="s">
        <v>21</v>
      </c>
      <c r="F17" s="3" t="s">
        <v>16</v>
      </c>
      <c r="H17" s="12">
        <v>31.61</v>
      </c>
      <c r="I17" s="41">
        <v>20.11</v>
      </c>
      <c r="J17" s="11">
        <v>7.1550000000000002</v>
      </c>
      <c r="K17" s="11">
        <v>2813.5350564593687</v>
      </c>
      <c r="L17" s="6"/>
      <c r="M17" s="11">
        <v>2642.5530502489091</v>
      </c>
      <c r="O17" s="112">
        <f t="shared" si="0"/>
        <v>-170.98200621045953</v>
      </c>
    </row>
    <row r="18" spans="1:15" ht="14.4" x14ac:dyDescent="0.3">
      <c r="A18" s="7">
        <v>44419</v>
      </c>
      <c r="B18" s="2"/>
      <c r="C18" s="3" t="s">
        <v>22</v>
      </c>
      <c r="D18" s="3" t="s">
        <v>14</v>
      </c>
      <c r="E18" s="3" t="s">
        <v>15</v>
      </c>
      <c r="F18" s="3" t="s">
        <v>16</v>
      </c>
      <c r="G18" s="8">
        <v>23.3</v>
      </c>
      <c r="H18" s="15">
        <v>31.55</v>
      </c>
      <c r="I18" s="41">
        <v>22.63</v>
      </c>
      <c r="J18" s="13">
        <v>7.7370000000000001</v>
      </c>
      <c r="K18" s="6">
        <v>1966.1438360407117</v>
      </c>
      <c r="L18" s="6"/>
      <c r="M18" s="14">
        <v>2010.1443514637585</v>
      </c>
      <c r="O18" s="112">
        <f t="shared" si="0"/>
        <v>44.000515423046863</v>
      </c>
    </row>
    <row r="19" spans="1:15" ht="14.4" x14ac:dyDescent="0.3">
      <c r="A19" s="7">
        <v>44419</v>
      </c>
      <c r="B19" s="2"/>
      <c r="C19" s="3" t="s">
        <v>22</v>
      </c>
      <c r="D19" s="3" t="s">
        <v>14</v>
      </c>
      <c r="E19" s="3" t="s">
        <v>17</v>
      </c>
      <c r="F19" s="3" t="s">
        <v>16</v>
      </c>
      <c r="H19" s="15">
        <v>31.55</v>
      </c>
      <c r="I19" s="41">
        <v>20.81</v>
      </c>
      <c r="J19" s="11">
        <v>7.1609999999999996</v>
      </c>
      <c r="K19" s="11">
        <v>2166.6357382965762</v>
      </c>
      <c r="L19" s="6"/>
      <c r="M19" s="11">
        <v>2029.4568093370385</v>
      </c>
      <c r="O19" s="112">
        <f t="shared" si="0"/>
        <v>-137.17892895953764</v>
      </c>
    </row>
    <row r="20" spans="1:15" ht="14.4" x14ac:dyDescent="0.3">
      <c r="A20" s="7">
        <v>44419</v>
      </c>
      <c r="B20" s="2"/>
      <c r="C20" s="3" t="s">
        <v>22</v>
      </c>
      <c r="D20" s="3" t="s">
        <v>14</v>
      </c>
      <c r="E20" s="3" t="s">
        <v>18</v>
      </c>
      <c r="F20" s="3" t="s">
        <v>16</v>
      </c>
      <c r="H20" s="15">
        <v>31.55</v>
      </c>
      <c r="I20" s="41">
        <v>20.62</v>
      </c>
      <c r="J20" s="11">
        <v>7.2679999999999998</v>
      </c>
      <c r="K20" s="11">
        <v>2303.9314002873107</v>
      </c>
      <c r="L20" s="6"/>
      <c r="M20" s="11">
        <v>2119.3261386957088</v>
      </c>
      <c r="O20" s="112">
        <f t="shared" si="0"/>
        <v>-184.6052615916019</v>
      </c>
    </row>
    <row r="21" spans="1:15" ht="14.4" x14ac:dyDescent="0.3">
      <c r="A21" s="7">
        <v>44419</v>
      </c>
      <c r="B21" s="2"/>
      <c r="C21" s="3" t="s">
        <v>22</v>
      </c>
      <c r="D21" s="3" t="s">
        <v>14</v>
      </c>
      <c r="E21" s="3" t="s">
        <v>19</v>
      </c>
      <c r="F21" s="3" t="s">
        <v>16</v>
      </c>
      <c r="H21" s="15">
        <v>31.55</v>
      </c>
      <c r="I21" s="41">
        <v>20.38</v>
      </c>
      <c r="J21" s="11">
        <v>7.085</v>
      </c>
      <c r="K21" s="11">
        <v>2247.4830697289258</v>
      </c>
      <c r="L21" s="6"/>
      <c r="M21" s="11">
        <v>2042.3734693536805</v>
      </c>
      <c r="O21" s="112">
        <f t="shared" si="0"/>
        <v>-205.10960037524524</v>
      </c>
    </row>
    <row r="22" spans="1:15" ht="14.4" x14ac:dyDescent="0.3">
      <c r="A22" s="7">
        <v>44419</v>
      </c>
      <c r="B22" s="2"/>
      <c r="C22" s="3" t="s">
        <v>22</v>
      </c>
      <c r="D22" s="3" t="s">
        <v>14</v>
      </c>
      <c r="E22" s="3" t="s">
        <v>20</v>
      </c>
      <c r="F22" s="3" t="s">
        <v>16</v>
      </c>
      <c r="G22" s="8">
        <v>21.6</v>
      </c>
      <c r="H22" s="15">
        <v>31.55</v>
      </c>
      <c r="I22" s="41">
        <v>20.37</v>
      </c>
      <c r="J22" s="11">
        <v>7.0739999999999998</v>
      </c>
      <c r="K22" s="11">
        <v>2460.0029495630979</v>
      </c>
      <c r="L22" s="6"/>
      <c r="M22" s="11">
        <v>2257.6002950797765</v>
      </c>
      <c r="O22" s="112">
        <f t="shared" si="0"/>
        <v>-202.40265448332138</v>
      </c>
    </row>
    <row r="23" spans="1:15" ht="14.4" x14ac:dyDescent="0.3">
      <c r="A23" s="7">
        <v>44419</v>
      </c>
      <c r="B23" s="2"/>
      <c r="C23" s="3" t="s">
        <v>22</v>
      </c>
      <c r="D23" s="3" t="s">
        <v>14</v>
      </c>
      <c r="E23" s="3" t="s">
        <v>21</v>
      </c>
      <c r="F23" s="3" t="s">
        <v>16</v>
      </c>
      <c r="H23" s="15">
        <v>31.55</v>
      </c>
      <c r="I23" s="41">
        <v>20.45</v>
      </c>
      <c r="J23" s="11">
        <v>7.1</v>
      </c>
      <c r="K23" s="11">
        <v>2555.7648037641102</v>
      </c>
      <c r="L23" s="6"/>
      <c r="M23" s="11">
        <v>2311.4899923229377</v>
      </c>
      <c r="O23" s="112">
        <f t="shared" si="0"/>
        <v>-244.27481144117246</v>
      </c>
    </row>
    <row r="24" spans="1:15" ht="14.4" x14ac:dyDescent="0.3">
      <c r="A24" s="7">
        <v>44421</v>
      </c>
      <c r="B24" s="2"/>
      <c r="C24" s="3" t="s">
        <v>13</v>
      </c>
      <c r="D24" s="3" t="s">
        <v>14</v>
      </c>
      <c r="E24" s="3" t="s">
        <v>15</v>
      </c>
      <c r="F24" s="3" t="s">
        <v>16</v>
      </c>
      <c r="G24" s="8">
        <v>26.3</v>
      </c>
      <c r="H24" s="15">
        <v>31.29</v>
      </c>
      <c r="I24" s="41">
        <v>22.31</v>
      </c>
      <c r="J24" s="13">
        <v>7.7480000000000002</v>
      </c>
      <c r="K24" s="6">
        <v>1793.5947352982737</v>
      </c>
      <c r="L24" s="6"/>
      <c r="M24" s="14">
        <v>1812.1261705918339</v>
      </c>
      <c r="O24" s="112">
        <f t="shared" si="0"/>
        <v>18.531435293560207</v>
      </c>
    </row>
    <row r="25" spans="1:15" ht="14.4" x14ac:dyDescent="0.3">
      <c r="A25" s="7">
        <v>44421</v>
      </c>
      <c r="B25" s="2"/>
      <c r="C25" s="3" t="s">
        <v>13</v>
      </c>
      <c r="D25" s="3" t="s">
        <v>14</v>
      </c>
      <c r="E25" s="3" t="s">
        <v>17</v>
      </c>
      <c r="F25" s="3" t="s">
        <v>16</v>
      </c>
      <c r="H25" s="15">
        <v>31.29</v>
      </c>
      <c r="I25" s="41">
        <v>20.56</v>
      </c>
      <c r="J25" s="11">
        <v>7.5090000000000003</v>
      </c>
      <c r="K25" s="11">
        <v>1855.2890441897698</v>
      </c>
      <c r="L25" s="6"/>
      <c r="M25" s="11">
        <v>1951.6478143830404</v>
      </c>
      <c r="O25" s="112">
        <f t="shared" si="0"/>
        <v>96.35877019327063</v>
      </c>
    </row>
    <row r="26" spans="1:15" ht="14.4" x14ac:dyDescent="0.3">
      <c r="A26" s="7">
        <v>44421</v>
      </c>
      <c r="B26" s="2"/>
      <c r="C26" s="3" t="s">
        <v>13</v>
      </c>
      <c r="D26" s="3" t="s">
        <v>14</v>
      </c>
      <c r="E26" s="3" t="s">
        <v>18</v>
      </c>
      <c r="F26" s="3" t="s">
        <v>16</v>
      </c>
      <c r="H26" s="15">
        <v>31.29</v>
      </c>
      <c r="I26" s="41">
        <v>20.46</v>
      </c>
      <c r="J26" s="11">
        <v>7.1150000000000002</v>
      </c>
      <c r="K26" s="11">
        <v>2240.7980805481407</v>
      </c>
      <c r="L26" s="6"/>
      <c r="M26" s="11">
        <v>2095.9282126904136</v>
      </c>
      <c r="O26" s="112">
        <f t="shared" si="0"/>
        <v>-144.86986785772706</v>
      </c>
    </row>
    <row r="27" spans="1:15" ht="14.4" x14ac:dyDescent="0.3">
      <c r="A27" s="7">
        <v>44421</v>
      </c>
      <c r="B27" s="2"/>
      <c r="C27" s="3" t="s">
        <v>13</v>
      </c>
      <c r="D27" s="3" t="s">
        <v>14</v>
      </c>
      <c r="E27" s="3" t="s">
        <v>19</v>
      </c>
      <c r="F27" s="3" t="s">
        <v>16</v>
      </c>
      <c r="H27" s="15">
        <v>31.29</v>
      </c>
      <c r="I27" s="41">
        <v>20.239999999999998</v>
      </c>
      <c r="J27" s="11">
        <v>7.0990000000000002</v>
      </c>
      <c r="K27" s="11">
        <v>2182.6362693981409</v>
      </c>
      <c r="L27" s="6"/>
      <c r="M27" s="11">
        <v>2046.7348483436326</v>
      </c>
      <c r="O27" s="112">
        <f t="shared" si="0"/>
        <v>-135.90142105450832</v>
      </c>
    </row>
    <row r="28" spans="1:15" ht="14.4" x14ac:dyDescent="0.3">
      <c r="A28" s="7">
        <v>44421</v>
      </c>
      <c r="B28" s="2"/>
      <c r="C28" s="3" t="s">
        <v>13</v>
      </c>
      <c r="D28" s="3" t="s">
        <v>14</v>
      </c>
      <c r="E28" s="3" t="s">
        <v>20</v>
      </c>
      <c r="F28" s="3" t="s">
        <v>16</v>
      </c>
      <c r="G28" s="8">
        <v>24.8</v>
      </c>
      <c r="H28" s="15">
        <v>31.29</v>
      </c>
      <c r="I28" s="41">
        <v>20.52</v>
      </c>
      <c r="J28" s="11">
        <v>7.109</v>
      </c>
      <c r="K28" s="11">
        <v>2535.6374389982834</v>
      </c>
      <c r="L28" s="6"/>
      <c r="M28" s="11">
        <v>2271.3264270369536</v>
      </c>
      <c r="O28" s="112">
        <f t="shared" si="0"/>
        <v>-264.31101196132977</v>
      </c>
    </row>
    <row r="29" spans="1:15" ht="14.4" x14ac:dyDescent="0.3">
      <c r="A29" s="7">
        <v>44421</v>
      </c>
      <c r="B29" s="2"/>
      <c r="C29" s="3" t="s">
        <v>13</v>
      </c>
      <c r="D29" s="3" t="s">
        <v>14</v>
      </c>
      <c r="E29" s="3" t="s">
        <v>21</v>
      </c>
      <c r="F29" s="3" t="s">
        <v>16</v>
      </c>
      <c r="H29" s="15">
        <v>31.29</v>
      </c>
      <c r="I29" s="41">
        <v>20.6</v>
      </c>
      <c r="J29" s="11">
        <v>6.6</v>
      </c>
      <c r="K29" s="11">
        <v>3402.9000367304898</v>
      </c>
      <c r="L29" s="6"/>
      <c r="M29" s="11">
        <v>2973.6988497648608</v>
      </c>
      <c r="O29" s="112">
        <f t="shared" si="0"/>
        <v>-429.20118696562895</v>
      </c>
    </row>
    <row r="30" spans="1:15" ht="14.4" x14ac:dyDescent="0.3">
      <c r="A30" s="7">
        <v>44446</v>
      </c>
      <c r="B30" s="2"/>
      <c r="C30" s="3" t="s">
        <v>24</v>
      </c>
      <c r="D30" s="3" t="s">
        <v>14</v>
      </c>
      <c r="E30" s="3" t="s">
        <v>15</v>
      </c>
      <c r="F30" s="3" t="s">
        <v>16</v>
      </c>
      <c r="G30" s="16">
        <v>21</v>
      </c>
      <c r="H30" s="15">
        <v>30.5</v>
      </c>
      <c r="I30" s="41">
        <v>21.49</v>
      </c>
      <c r="J30" s="11">
        <v>7.8659999999999997</v>
      </c>
      <c r="K30" s="11">
        <v>1854.8005454919414</v>
      </c>
      <c r="L30" s="6"/>
      <c r="M30" s="11">
        <v>1998.3059325346328</v>
      </c>
      <c r="O30" s="112">
        <f t="shared" si="0"/>
        <v>143.50538704269138</v>
      </c>
    </row>
    <row r="31" spans="1:15" ht="14.4" x14ac:dyDescent="0.3">
      <c r="A31" s="7">
        <v>44446</v>
      </c>
      <c r="B31" s="2"/>
      <c r="C31" s="3" t="s">
        <v>24</v>
      </c>
      <c r="D31" s="3" t="s">
        <v>14</v>
      </c>
      <c r="E31" s="3" t="s">
        <v>17</v>
      </c>
      <c r="F31" s="3" t="s">
        <v>16</v>
      </c>
      <c r="H31" s="15">
        <v>30.5</v>
      </c>
      <c r="I31" s="41">
        <v>21.65</v>
      </c>
      <c r="J31" s="11">
        <v>7.5049999999999999</v>
      </c>
      <c r="K31" s="11">
        <v>2082.4462439949325</v>
      </c>
      <c r="L31" s="6"/>
      <c r="M31" s="11">
        <v>2092.5020411794353</v>
      </c>
      <c r="O31" s="112">
        <f t="shared" si="0"/>
        <v>10.055797184502808</v>
      </c>
    </row>
    <row r="32" spans="1:15" ht="14.4" x14ac:dyDescent="0.3">
      <c r="A32" s="7">
        <v>44446</v>
      </c>
      <c r="B32" s="2"/>
      <c r="C32" s="3" t="s">
        <v>24</v>
      </c>
      <c r="D32" s="3" t="s">
        <v>14</v>
      </c>
      <c r="E32" s="3" t="s">
        <v>18</v>
      </c>
      <c r="F32" s="3" t="s">
        <v>16</v>
      </c>
      <c r="H32" s="15">
        <v>30.5</v>
      </c>
      <c r="I32" s="41">
        <v>21.48</v>
      </c>
      <c r="J32" s="11">
        <v>7.0709999999999997</v>
      </c>
      <c r="K32" s="11">
        <v>2248.8400671103059</v>
      </c>
      <c r="L32" s="6"/>
      <c r="M32" s="11">
        <v>2096.5041649157138</v>
      </c>
      <c r="O32" s="112">
        <f t="shared" si="0"/>
        <v>-152.33590219459211</v>
      </c>
    </row>
    <row r="33" spans="1:15" ht="14.4" x14ac:dyDescent="0.3">
      <c r="A33" s="7">
        <v>44446</v>
      </c>
      <c r="B33" s="2"/>
      <c r="C33" s="3" t="s">
        <v>24</v>
      </c>
      <c r="D33" s="3" t="s">
        <v>14</v>
      </c>
      <c r="E33" s="3" t="s">
        <v>19</v>
      </c>
      <c r="F33" s="3" t="s">
        <v>16</v>
      </c>
      <c r="G33" s="8">
        <v>20.9</v>
      </c>
      <c r="H33" s="15">
        <v>30.5</v>
      </c>
      <c r="I33" s="41">
        <v>21.41</v>
      </c>
      <c r="J33" s="11">
        <v>7.1589999999999998</v>
      </c>
      <c r="K33" s="11">
        <v>2670.0947494868742</v>
      </c>
      <c r="L33" s="6"/>
      <c r="M33" s="11">
        <v>2515.0165079142339</v>
      </c>
      <c r="O33" s="112">
        <f t="shared" si="0"/>
        <v>-155.07824157264031</v>
      </c>
    </row>
    <row r="34" spans="1:15" ht="14.4" x14ac:dyDescent="0.3">
      <c r="A34" s="7">
        <v>44450</v>
      </c>
      <c r="B34" s="2"/>
      <c r="C34" s="3" t="s">
        <v>13</v>
      </c>
      <c r="D34" s="3" t="s">
        <v>14</v>
      </c>
      <c r="E34" s="3" t="s">
        <v>15</v>
      </c>
      <c r="F34" s="3" t="s">
        <v>16</v>
      </c>
      <c r="G34" s="8">
        <v>22.3</v>
      </c>
      <c r="H34" s="15">
        <v>30.5</v>
      </c>
      <c r="I34" s="41">
        <v>21.94</v>
      </c>
      <c r="J34" s="9">
        <v>7.4660000000000002</v>
      </c>
      <c r="K34" s="6">
        <v>1807.4760108054556</v>
      </c>
      <c r="L34" s="6"/>
      <c r="M34" s="6">
        <v>1856.172855210682</v>
      </c>
      <c r="O34" s="112">
        <f t="shared" si="0"/>
        <v>48.696844405226329</v>
      </c>
    </row>
    <row r="35" spans="1:15" ht="14.4" x14ac:dyDescent="0.3">
      <c r="A35" s="7">
        <v>44475</v>
      </c>
      <c r="B35" s="2"/>
      <c r="C35" s="3" t="s">
        <v>13</v>
      </c>
      <c r="D35" s="3" t="s">
        <v>14</v>
      </c>
      <c r="E35" s="3" t="s">
        <v>15</v>
      </c>
      <c r="F35" s="3" t="s">
        <v>16</v>
      </c>
      <c r="G35" s="8">
        <v>18.899999999999999</v>
      </c>
      <c r="H35" s="3">
        <v>29.4</v>
      </c>
      <c r="I35" s="18">
        <v>21.69</v>
      </c>
      <c r="J35" s="9">
        <v>7.5597000000000003</v>
      </c>
      <c r="K35" s="6">
        <v>1714.0837789469447</v>
      </c>
      <c r="L35" s="6"/>
      <c r="M35" s="6">
        <v>1840.9265506670934</v>
      </c>
      <c r="O35" s="112">
        <f t="shared" si="0"/>
        <v>126.84277172014868</v>
      </c>
    </row>
    <row r="36" spans="1:15" ht="14.4" x14ac:dyDescent="0.3">
      <c r="A36" s="7">
        <v>44475</v>
      </c>
      <c r="B36" s="2"/>
      <c r="C36" s="3" t="s">
        <v>13</v>
      </c>
      <c r="D36" s="3" t="s">
        <v>14</v>
      </c>
      <c r="E36" s="3" t="s">
        <v>17</v>
      </c>
      <c r="F36" s="3" t="s">
        <v>16</v>
      </c>
      <c r="H36" s="3">
        <v>29.4</v>
      </c>
      <c r="I36" s="41">
        <v>21.1</v>
      </c>
      <c r="J36" s="11">
        <v>7.6740000000000004</v>
      </c>
      <c r="K36" s="11">
        <v>1924.9372494180941</v>
      </c>
      <c r="L36" s="6"/>
      <c r="M36" s="11">
        <v>1939.3159176279703</v>
      </c>
      <c r="O36" s="112">
        <f t="shared" si="0"/>
        <v>14.378668209876196</v>
      </c>
    </row>
    <row r="37" spans="1:15" ht="14.4" x14ac:dyDescent="0.3">
      <c r="A37" s="7">
        <v>44475</v>
      </c>
      <c r="B37" s="2"/>
      <c r="C37" s="3" t="s">
        <v>13</v>
      </c>
      <c r="D37" s="3" t="s">
        <v>14</v>
      </c>
      <c r="E37" s="3" t="s">
        <v>18</v>
      </c>
      <c r="F37" s="3" t="s">
        <v>16</v>
      </c>
      <c r="H37" s="3">
        <v>29.4</v>
      </c>
      <c r="I37" s="41">
        <v>21.05</v>
      </c>
      <c r="J37" s="11">
        <v>7.2073</v>
      </c>
      <c r="K37" s="11">
        <v>2468.7144266645919</v>
      </c>
      <c r="L37" s="6"/>
      <c r="M37" s="11">
        <v>2405.4111418144967</v>
      </c>
      <c r="O37" s="112">
        <f t="shared" si="0"/>
        <v>-63.303284850095224</v>
      </c>
    </row>
    <row r="38" spans="1:15" ht="14.4" x14ac:dyDescent="0.3">
      <c r="A38" s="7">
        <v>44475</v>
      </c>
      <c r="B38" s="2"/>
      <c r="C38" s="3" t="s">
        <v>13</v>
      </c>
      <c r="D38" s="3" t="s">
        <v>14</v>
      </c>
      <c r="E38" s="3" t="s">
        <v>19</v>
      </c>
      <c r="F38" s="3" t="s">
        <v>16</v>
      </c>
      <c r="H38" s="3">
        <v>29.4</v>
      </c>
      <c r="I38" s="41">
        <v>21.45</v>
      </c>
      <c r="J38" s="11">
        <v>7.2473000000000001</v>
      </c>
      <c r="K38" s="11">
        <v>3226.9221004074475</v>
      </c>
      <c r="L38" s="6"/>
      <c r="M38" s="11">
        <v>3134.1474057805567</v>
      </c>
      <c r="O38" s="112">
        <f t="shared" si="0"/>
        <v>-92.774694626890778</v>
      </c>
    </row>
    <row r="39" spans="1:15" ht="14.4" x14ac:dyDescent="0.3">
      <c r="A39" s="7">
        <v>44475</v>
      </c>
      <c r="B39" s="2"/>
      <c r="C39" s="3" t="s">
        <v>13</v>
      </c>
      <c r="D39" s="3" t="s">
        <v>14</v>
      </c>
      <c r="E39" s="3" t="s">
        <v>20</v>
      </c>
      <c r="F39" s="3" t="s">
        <v>16</v>
      </c>
      <c r="H39" s="3">
        <v>29.4</v>
      </c>
      <c r="I39" s="18"/>
      <c r="J39" s="19"/>
      <c r="K39" s="11">
        <v>4634.7829059775859</v>
      </c>
      <c r="L39" s="6"/>
      <c r="M39" s="11">
        <v>4336.9236415330388</v>
      </c>
      <c r="O39" s="112">
        <f t="shared" si="0"/>
        <v>-297.85926444454708</v>
      </c>
    </row>
    <row r="40" spans="1:15" ht="14.4" x14ac:dyDescent="0.3">
      <c r="A40" s="7">
        <v>44475</v>
      </c>
      <c r="B40" s="2"/>
      <c r="C40" s="3" t="s">
        <v>13</v>
      </c>
      <c r="D40" s="3" t="s">
        <v>14</v>
      </c>
      <c r="E40" s="3" t="s">
        <v>21</v>
      </c>
      <c r="F40" s="3" t="s">
        <v>16</v>
      </c>
      <c r="H40" s="3">
        <v>29.4</v>
      </c>
      <c r="I40" s="41">
        <v>21.1</v>
      </c>
      <c r="J40" s="11">
        <v>7.2333999999999996</v>
      </c>
      <c r="K40" s="11">
        <v>2014.7655938496112</v>
      </c>
      <c r="L40" s="6"/>
      <c r="M40" s="11">
        <v>1979.1103204726842</v>
      </c>
      <c r="O40" s="112">
        <f t="shared" si="0"/>
        <v>-35.655273376926971</v>
      </c>
    </row>
    <row r="41" spans="1:15" ht="14.4" x14ac:dyDescent="0.3">
      <c r="A41" s="7">
        <v>44479</v>
      </c>
      <c r="B41" s="2"/>
      <c r="C41" s="3" t="s">
        <v>24</v>
      </c>
      <c r="D41" s="3" t="s">
        <v>14</v>
      </c>
      <c r="E41" s="3" t="s">
        <v>15</v>
      </c>
      <c r="F41" s="3" t="s">
        <v>16</v>
      </c>
      <c r="G41" s="8">
        <v>16.5</v>
      </c>
      <c r="H41" s="3">
        <v>30.8</v>
      </c>
      <c r="I41" s="41">
        <v>21.76</v>
      </c>
      <c r="J41" s="11">
        <v>7.8150000000000004</v>
      </c>
      <c r="K41" s="11">
        <v>1935.1228346524786</v>
      </c>
      <c r="L41" s="6"/>
      <c r="M41" s="8">
        <v>2081.64</v>
      </c>
      <c r="O41" s="112">
        <f t="shared" si="0"/>
        <v>146.51716534752131</v>
      </c>
    </row>
    <row r="42" spans="1:15" ht="14.4" x14ac:dyDescent="0.3">
      <c r="A42" s="7">
        <v>44479</v>
      </c>
      <c r="B42" s="2"/>
      <c r="C42" s="3" t="s">
        <v>24</v>
      </c>
      <c r="D42" s="3" t="s">
        <v>14</v>
      </c>
      <c r="E42" s="3" t="s">
        <v>17</v>
      </c>
      <c r="F42" s="3" t="s">
        <v>16</v>
      </c>
      <c r="H42" s="3">
        <v>30.8</v>
      </c>
      <c r="I42" s="41">
        <v>21.8</v>
      </c>
      <c r="J42" s="11">
        <v>7.3879999999999999</v>
      </c>
      <c r="K42" s="11">
        <v>2068.6670719516997</v>
      </c>
      <c r="L42" s="6"/>
      <c r="M42" s="8">
        <v>2025.29</v>
      </c>
      <c r="O42" s="112">
        <f t="shared" si="0"/>
        <v>-43.377071951699691</v>
      </c>
    </row>
    <row r="43" spans="1:15" ht="14.4" x14ac:dyDescent="0.3">
      <c r="A43" s="7">
        <v>44479</v>
      </c>
      <c r="B43" s="2"/>
      <c r="C43" s="3" t="s">
        <v>24</v>
      </c>
      <c r="D43" s="3" t="s">
        <v>14</v>
      </c>
      <c r="E43" s="3" t="s">
        <v>18</v>
      </c>
      <c r="F43" s="3" t="s">
        <v>16</v>
      </c>
      <c r="H43" s="3">
        <v>30.8</v>
      </c>
      <c r="I43" s="41">
        <v>21.91</v>
      </c>
      <c r="J43" s="11">
        <v>7.1449999999999996</v>
      </c>
      <c r="K43" s="11">
        <v>2129.9727437559227</v>
      </c>
      <c r="L43" s="6"/>
      <c r="M43" s="8">
        <v>1940.64</v>
      </c>
      <c r="O43" s="112">
        <f t="shared" si="0"/>
        <v>-189.33274375592259</v>
      </c>
    </row>
    <row r="44" spans="1:15" ht="14.4" x14ac:dyDescent="0.3">
      <c r="A44" s="7">
        <v>44479</v>
      </c>
      <c r="B44" s="2"/>
      <c r="C44" s="3" t="s">
        <v>24</v>
      </c>
      <c r="D44" s="3" t="s">
        <v>14</v>
      </c>
      <c r="E44" s="3" t="s">
        <v>19</v>
      </c>
      <c r="F44" s="3" t="s">
        <v>16</v>
      </c>
      <c r="H44" s="3">
        <v>30.8</v>
      </c>
      <c r="I44" s="41">
        <v>21.81</v>
      </c>
      <c r="J44" s="11">
        <v>7.5369999999999999</v>
      </c>
      <c r="K44" s="11">
        <v>2358.5308255260184</v>
      </c>
      <c r="L44" s="6"/>
      <c r="M44" s="8">
        <v>2164.0500000000002</v>
      </c>
      <c r="O44" s="112">
        <f t="shared" si="0"/>
        <v>-194.48082552601818</v>
      </c>
    </row>
    <row r="45" spans="1:15" ht="14.4" x14ac:dyDescent="0.3">
      <c r="A45" s="7">
        <v>44479</v>
      </c>
      <c r="B45" s="2"/>
      <c r="C45" s="3" t="s">
        <v>24</v>
      </c>
      <c r="D45" s="3" t="s">
        <v>14</v>
      </c>
      <c r="E45" s="3" t="s">
        <v>20</v>
      </c>
      <c r="F45" s="3" t="s">
        <v>16</v>
      </c>
      <c r="H45" s="3">
        <v>30.8</v>
      </c>
      <c r="I45" s="41">
        <v>22.35</v>
      </c>
      <c r="J45" s="11">
        <v>6.9519000000000002</v>
      </c>
      <c r="K45" s="11">
        <v>2530.0744622089824</v>
      </c>
      <c r="L45" s="6"/>
      <c r="M45" s="8">
        <v>2338.38</v>
      </c>
      <c r="O45" s="112">
        <f t="shared" si="0"/>
        <v>-191.69446220898226</v>
      </c>
    </row>
    <row r="46" spans="1:15" ht="14.4" x14ac:dyDescent="0.3">
      <c r="A46" s="7">
        <v>44479</v>
      </c>
      <c r="B46" s="2"/>
      <c r="C46" s="3" t="s">
        <v>24</v>
      </c>
      <c r="D46" s="3" t="s">
        <v>14</v>
      </c>
      <c r="E46" s="3" t="s">
        <v>21</v>
      </c>
      <c r="F46" s="3" t="s">
        <v>16</v>
      </c>
      <c r="H46" s="3">
        <v>30.8</v>
      </c>
      <c r="I46" s="41">
        <v>22.25</v>
      </c>
      <c r="J46" s="11">
        <v>7.0259</v>
      </c>
      <c r="K46" s="11">
        <v>2497.976968761935</v>
      </c>
      <c r="L46" s="6"/>
      <c r="M46" s="8">
        <v>2318.61</v>
      </c>
      <c r="O46" s="112">
        <f t="shared" si="0"/>
        <v>-179.36696876193491</v>
      </c>
    </row>
    <row r="47" spans="1:15" ht="14.4" x14ac:dyDescent="0.3">
      <c r="A47" s="7">
        <v>44502</v>
      </c>
      <c r="B47" s="2"/>
      <c r="C47" s="3" t="s">
        <v>24</v>
      </c>
      <c r="D47" s="3" t="s">
        <v>14</v>
      </c>
      <c r="E47" s="3" t="s">
        <v>15</v>
      </c>
      <c r="F47" s="3" t="s">
        <v>16</v>
      </c>
      <c r="G47" s="8">
        <v>13.5</v>
      </c>
      <c r="H47" s="3">
        <v>30.7</v>
      </c>
      <c r="I47" s="18">
        <v>20.43</v>
      </c>
      <c r="J47" s="9">
        <v>7.5923999999999996</v>
      </c>
      <c r="K47" s="6">
        <v>1956.2259392384901</v>
      </c>
      <c r="L47" s="6"/>
      <c r="M47" s="6">
        <v>2077.7937228250207</v>
      </c>
      <c r="O47" s="112">
        <f t="shared" si="0"/>
        <v>121.5677835865306</v>
      </c>
    </row>
    <row r="48" spans="1:15" ht="14.4" x14ac:dyDescent="0.3">
      <c r="A48" s="7">
        <v>44502</v>
      </c>
      <c r="B48" s="2"/>
      <c r="C48" s="3" t="s">
        <v>24</v>
      </c>
      <c r="D48" s="3" t="s">
        <v>14</v>
      </c>
      <c r="E48" s="3" t="s">
        <v>17</v>
      </c>
      <c r="F48" s="3" t="s">
        <v>16</v>
      </c>
      <c r="H48" s="3">
        <v>30.7</v>
      </c>
      <c r="I48" s="41">
        <v>20.28</v>
      </c>
      <c r="J48" s="11">
        <v>7.4179000000000004</v>
      </c>
      <c r="K48" s="11">
        <v>1916.2</v>
      </c>
      <c r="L48" s="6"/>
      <c r="M48" s="11">
        <v>1964.14</v>
      </c>
      <c r="O48" s="112">
        <f t="shared" si="0"/>
        <v>47.940000000000055</v>
      </c>
    </row>
    <row r="49" spans="1:15" ht="14.4" x14ac:dyDescent="0.3">
      <c r="A49" s="7">
        <v>44502</v>
      </c>
      <c r="B49" s="2"/>
      <c r="C49" s="3" t="s">
        <v>24</v>
      </c>
      <c r="D49" s="3" t="s">
        <v>14</v>
      </c>
      <c r="E49" s="3" t="s">
        <v>18</v>
      </c>
      <c r="F49" s="3" t="s">
        <v>16</v>
      </c>
      <c r="H49" s="3">
        <v>30.7</v>
      </c>
      <c r="I49" s="41">
        <v>20.27</v>
      </c>
      <c r="J49" s="11">
        <v>7.3742000000000001</v>
      </c>
      <c r="K49" s="11">
        <v>2096.67</v>
      </c>
      <c r="L49" s="6"/>
      <c r="M49" s="11">
        <v>2029.84</v>
      </c>
      <c r="O49" s="112">
        <f t="shared" si="0"/>
        <v>-66.830000000000155</v>
      </c>
    </row>
    <row r="50" spans="1:15" ht="14.4" x14ac:dyDescent="0.3">
      <c r="A50" s="7">
        <v>44502</v>
      </c>
      <c r="B50" s="2"/>
      <c r="C50" s="3" t="s">
        <v>24</v>
      </c>
      <c r="D50" s="3" t="s">
        <v>14</v>
      </c>
      <c r="E50" s="3" t="s">
        <v>19</v>
      </c>
      <c r="F50" s="3" t="s">
        <v>16</v>
      </c>
      <c r="H50" s="3">
        <v>30.7</v>
      </c>
      <c r="I50" s="41">
        <v>20.32</v>
      </c>
      <c r="J50" s="11">
        <v>7.1513999999999998</v>
      </c>
      <c r="K50" s="11">
        <v>2289.75</v>
      </c>
      <c r="L50" s="6"/>
      <c r="M50" s="11">
        <v>2086.69</v>
      </c>
      <c r="O50" s="112">
        <f t="shared" si="0"/>
        <v>-203.05999999999995</v>
      </c>
    </row>
    <row r="51" spans="1:15" ht="14.4" x14ac:dyDescent="0.3">
      <c r="A51" s="7">
        <v>44502</v>
      </c>
      <c r="B51" s="2"/>
      <c r="C51" s="3" t="s">
        <v>24</v>
      </c>
      <c r="D51" s="3" t="s">
        <v>14</v>
      </c>
      <c r="E51" s="3" t="s">
        <v>20</v>
      </c>
      <c r="F51" s="3" t="s">
        <v>16</v>
      </c>
      <c r="G51" s="8">
        <v>13.7</v>
      </c>
      <c r="H51" s="3">
        <v>30.7</v>
      </c>
      <c r="I51" s="41">
        <v>20.22</v>
      </c>
      <c r="J51" s="11">
        <v>7.0872999999999999</v>
      </c>
      <c r="K51" s="11">
        <v>2772.44</v>
      </c>
      <c r="L51" s="6"/>
      <c r="M51" s="11">
        <v>2447.38</v>
      </c>
      <c r="O51" s="112">
        <f t="shared" si="0"/>
        <v>-325.05999999999995</v>
      </c>
    </row>
    <row r="52" spans="1:15" ht="14.4" x14ac:dyDescent="0.3">
      <c r="A52" s="7">
        <v>44502</v>
      </c>
      <c r="B52" s="2"/>
      <c r="C52" s="3" t="s">
        <v>24</v>
      </c>
      <c r="D52" s="3" t="s">
        <v>14</v>
      </c>
      <c r="E52" s="3" t="s">
        <v>21</v>
      </c>
      <c r="F52" s="3" t="s">
        <v>16</v>
      </c>
      <c r="H52" s="3">
        <v>30.7</v>
      </c>
      <c r="I52" s="41">
        <v>20.350000000000001</v>
      </c>
      <c r="J52" s="11">
        <v>7.1151</v>
      </c>
      <c r="K52" s="11">
        <v>3267.24</v>
      </c>
      <c r="L52" s="6"/>
      <c r="M52" s="11">
        <v>2911.52</v>
      </c>
      <c r="O52" s="112">
        <f t="shared" si="0"/>
        <v>-355.7199999999998</v>
      </c>
    </row>
    <row r="53" spans="1:15" ht="14.4" x14ac:dyDescent="0.3">
      <c r="A53" s="7">
        <v>44504</v>
      </c>
      <c r="B53" s="2"/>
      <c r="C53" s="3" t="s">
        <v>22</v>
      </c>
      <c r="D53" s="3" t="s">
        <v>14</v>
      </c>
      <c r="E53" s="3" t="s">
        <v>15</v>
      </c>
      <c r="F53" s="3" t="s">
        <v>16</v>
      </c>
      <c r="G53" s="8">
        <v>11.7</v>
      </c>
      <c r="H53" s="3">
        <v>29.9</v>
      </c>
      <c r="I53" s="18">
        <v>20.71</v>
      </c>
      <c r="J53" s="9">
        <v>7.5391000000000004</v>
      </c>
      <c r="K53" s="6">
        <v>1973.9568492198359</v>
      </c>
      <c r="L53" s="6"/>
      <c r="M53" s="6">
        <v>2050.3612999226698</v>
      </c>
      <c r="O53" s="112">
        <f t="shared" si="0"/>
        <v>76.404450702833856</v>
      </c>
    </row>
    <row r="54" spans="1:15" ht="14.4" x14ac:dyDescent="0.3">
      <c r="A54" s="7">
        <v>44504</v>
      </c>
      <c r="B54" s="2"/>
      <c r="C54" s="3" t="s">
        <v>22</v>
      </c>
      <c r="D54" s="3" t="s">
        <v>14</v>
      </c>
      <c r="E54" s="3" t="s">
        <v>17</v>
      </c>
      <c r="F54" s="3" t="s">
        <v>16</v>
      </c>
      <c r="H54" s="3">
        <v>29.9</v>
      </c>
      <c r="I54" s="41">
        <v>21.12</v>
      </c>
      <c r="J54" s="11">
        <v>7.1811999999999996</v>
      </c>
      <c r="K54" s="11">
        <v>2422.5009565349164</v>
      </c>
      <c r="L54" s="6"/>
      <c r="M54" s="11">
        <v>2303.6322180188708</v>
      </c>
      <c r="O54" s="112">
        <f t="shared" si="0"/>
        <v>-118.8687385160456</v>
      </c>
    </row>
    <row r="55" spans="1:15" ht="14.4" x14ac:dyDescent="0.3">
      <c r="A55" s="7">
        <v>44504</v>
      </c>
      <c r="B55" s="2"/>
      <c r="C55" s="3" t="s">
        <v>22</v>
      </c>
      <c r="D55" s="3" t="s">
        <v>14</v>
      </c>
      <c r="E55" s="3" t="s">
        <v>18</v>
      </c>
      <c r="F55" s="3" t="s">
        <v>16</v>
      </c>
      <c r="H55" s="3">
        <v>29.9</v>
      </c>
      <c r="I55" s="41">
        <v>21.13</v>
      </c>
      <c r="J55" s="11">
        <v>7.1384999999999996</v>
      </c>
      <c r="K55" s="11">
        <v>2142.6401036833176</v>
      </c>
      <c r="L55" s="6"/>
      <c r="M55" s="11">
        <v>1980.1899264791675</v>
      </c>
      <c r="O55" s="112">
        <f t="shared" si="0"/>
        <v>-162.45017720415012</v>
      </c>
    </row>
    <row r="56" spans="1:15" ht="14.4" x14ac:dyDescent="0.3">
      <c r="A56" s="7">
        <v>44504</v>
      </c>
      <c r="B56" s="2"/>
      <c r="C56" s="3" t="s">
        <v>22</v>
      </c>
      <c r="D56" s="3" t="s">
        <v>14</v>
      </c>
      <c r="E56" s="3" t="s">
        <v>19</v>
      </c>
      <c r="F56" s="3" t="s">
        <v>16</v>
      </c>
      <c r="H56" s="3">
        <v>29.9</v>
      </c>
      <c r="I56" s="18"/>
      <c r="J56" s="19"/>
      <c r="K56" s="11">
        <v>4330.2750162243692</v>
      </c>
      <c r="L56" s="6"/>
      <c r="M56" s="11">
        <v>3631.1147092886204</v>
      </c>
      <c r="O56" s="112">
        <f t="shared" si="0"/>
        <v>-699.16030693574885</v>
      </c>
    </row>
    <row r="57" spans="1:15" ht="14.4" x14ac:dyDescent="0.3">
      <c r="A57" s="7">
        <v>44504</v>
      </c>
      <c r="B57" s="2"/>
      <c r="C57" s="3" t="s">
        <v>22</v>
      </c>
      <c r="D57" s="3" t="s">
        <v>14</v>
      </c>
      <c r="E57" s="3" t="s">
        <v>20</v>
      </c>
      <c r="F57" s="3" t="s">
        <v>16</v>
      </c>
      <c r="G57" s="8">
        <v>13.5</v>
      </c>
      <c r="H57" s="3">
        <v>29.9</v>
      </c>
      <c r="I57" s="18"/>
      <c r="J57" s="19"/>
      <c r="K57" s="11">
        <v>3008.6513044611229</v>
      </c>
      <c r="L57" s="6"/>
      <c r="M57" s="11">
        <v>2550.4736044298775</v>
      </c>
      <c r="O57" s="112">
        <f t="shared" si="0"/>
        <v>-458.17770003124542</v>
      </c>
    </row>
    <row r="58" spans="1:15" ht="14.4" x14ac:dyDescent="0.3">
      <c r="A58" s="7">
        <v>44504</v>
      </c>
      <c r="B58" s="2"/>
      <c r="C58" s="3" t="s">
        <v>22</v>
      </c>
      <c r="D58" s="3" t="s">
        <v>14</v>
      </c>
      <c r="E58" s="3" t="s">
        <v>21</v>
      </c>
      <c r="F58" s="3" t="s">
        <v>16</v>
      </c>
      <c r="H58" s="3">
        <v>29.9</v>
      </c>
      <c r="I58" s="41">
        <v>21.24</v>
      </c>
      <c r="J58" s="11">
        <v>7.2842000000000002</v>
      </c>
      <c r="K58" s="11">
        <v>2149.9001919061539</v>
      </c>
      <c r="L58" s="6"/>
      <c r="M58" s="11">
        <v>1974.3473779616297</v>
      </c>
      <c r="O58" s="112">
        <f t="shared" si="0"/>
        <v>-175.55281394452413</v>
      </c>
    </row>
    <row r="59" spans="1:15" ht="14.4" x14ac:dyDescent="0.3">
      <c r="A59" s="7">
        <v>44505</v>
      </c>
      <c r="B59" s="2"/>
      <c r="C59" s="3" t="s">
        <v>23</v>
      </c>
      <c r="D59" s="3" t="s">
        <v>14</v>
      </c>
      <c r="E59" s="3" t="s">
        <v>15</v>
      </c>
      <c r="F59" s="3" t="s">
        <v>16</v>
      </c>
      <c r="G59" s="8">
        <v>11.5</v>
      </c>
      <c r="H59" s="3">
        <v>31.3</v>
      </c>
      <c r="I59" s="18">
        <v>20.8</v>
      </c>
      <c r="J59" s="9">
        <v>7.9459</v>
      </c>
      <c r="K59" s="6">
        <v>1945.5155103080974</v>
      </c>
      <c r="L59" s="6"/>
      <c r="M59" s="6">
        <v>2113.0438204486932</v>
      </c>
      <c r="O59" s="112">
        <f t="shared" si="0"/>
        <v>167.52831014059575</v>
      </c>
    </row>
    <row r="60" spans="1:15" ht="14.4" x14ac:dyDescent="0.3">
      <c r="A60" s="7">
        <v>44505</v>
      </c>
      <c r="B60" s="2"/>
      <c r="C60" s="3" t="s">
        <v>23</v>
      </c>
      <c r="D60" s="3" t="s">
        <v>14</v>
      </c>
      <c r="E60" s="3" t="s">
        <v>17</v>
      </c>
      <c r="F60" s="3" t="s">
        <v>16</v>
      </c>
      <c r="H60" s="3">
        <v>31.3</v>
      </c>
      <c r="I60" s="41">
        <v>21.24</v>
      </c>
      <c r="J60" s="11">
        <v>7.3998999999999997</v>
      </c>
      <c r="K60" s="11">
        <v>2048.8100432090168</v>
      </c>
      <c r="L60" s="6"/>
      <c r="M60" s="11">
        <v>2068.5977092336452</v>
      </c>
      <c r="O60" s="112">
        <f t="shared" si="0"/>
        <v>19.787666024628379</v>
      </c>
    </row>
    <row r="61" spans="1:15" ht="14.4" x14ac:dyDescent="0.3">
      <c r="A61" s="7">
        <v>44505</v>
      </c>
      <c r="B61" s="2"/>
      <c r="C61" s="3" t="s">
        <v>23</v>
      </c>
      <c r="D61" s="3" t="s">
        <v>14</v>
      </c>
      <c r="E61" s="3" t="s">
        <v>18</v>
      </c>
      <c r="F61" s="3" t="s">
        <v>16</v>
      </c>
      <c r="H61" s="3">
        <v>31.3</v>
      </c>
      <c r="I61" s="41">
        <v>21.22</v>
      </c>
      <c r="J61" s="11">
        <v>7.4701000000000004</v>
      </c>
      <c r="K61" s="11">
        <v>1986.3205650686589</v>
      </c>
      <c r="L61" s="6"/>
      <c r="M61" s="11">
        <v>1984.1386359163241</v>
      </c>
      <c r="O61" s="112">
        <f t="shared" si="0"/>
        <v>-2.1819291523347601</v>
      </c>
    </row>
    <row r="62" spans="1:15" ht="14.4" x14ac:dyDescent="0.3">
      <c r="A62" s="7">
        <v>44505</v>
      </c>
      <c r="B62" s="2"/>
      <c r="C62" s="3" t="s">
        <v>23</v>
      </c>
      <c r="D62" s="3" t="s">
        <v>14</v>
      </c>
      <c r="E62" s="3" t="s">
        <v>19</v>
      </c>
      <c r="F62" s="3" t="s">
        <v>16</v>
      </c>
      <c r="H62" s="3">
        <v>31.3</v>
      </c>
      <c r="I62" s="41">
        <v>21.19</v>
      </c>
      <c r="J62" s="11">
        <v>7.2911999999999999</v>
      </c>
      <c r="K62" s="11">
        <v>2265.9657720580781</v>
      </c>
      <c r="L62" s="6"/>
      <c r="M62" s="11">
        <v>2222.652486942528</v>
      </c>
      <c r="O62" s="112">
        <f t="shared" si="0"/>
        <v>-43.313285115550116</v>
      </c>
    </row>
    <row r="63" spans="1:15" ht="14.4" x14ac:dyDescent="0.3">
      <c r="A63" s="7">
        <v>44505</v>
      </c>
      <c r="B63" s="2"/>
      <c r="C63" s="3" t="s">
        <v>23</v>
      </c>
      <c r="D63" s="3" t="s">
        <v>14</v>
      </c>
      <c r="E63" s="3" t="s">
        <v>20</v>
      </c>
      <c r="F63" s="3" t="s">
        <v>16</v>
      </c>
      <c r="G63" s="8">
        <v>12.6</v>
      </c>
      <c r="H63" s="3">
        <v>31.3</v>
      </c>
      <c r="I63" s="41">
        <v>20.8</v>
      </c>
      <c r="J63" s="11">
        <v>7.3974000000000002</v>
      </c>
      <c r="K63" s="11">
        <v>1970.78</v>
      </c>
      <c r="L63" s="6"/>
      <c r="M63" s="11">
        <v>1986.65</v>
      </c>
      <c r="O63" s="112">
        <f t="shared" si="0"/>
        <v>15.870000000000118</v>
      </c>
    </row>
    <row r="64" spans="1:15" ht="14.4" x14ac:dyDescent="0.3">
      <c r="A64" s="7">
        <v>44505</v>
      </c>
      <c r="B64" s="2"/>
      <c r="C64" s="3" t="s">
        <v>23</v>
      </c>
      <c r="D64" s="3" t="s">
        <v>14</v>
      </c>
      <c r="E64" s="3" t="s">
        <v>21</v>
      </c>
      <c r="F64" s="3" t="s">
        <v>16</v>
      </c>
      <c r="H64" s="3">
        <v>31.3</v>
      </c>
      <c r="I64" s="41">
        <v>20.71</v>
      </c>
      <c r="J64" s="11">
        <v>7.4217000000000004</v>
      </c>
      <c r="K64" s="11">
        <v>2013.78</v>
      </c>
      <c r="L64" s="6"/>
      <c r="M64" s="11">
        <v>1959.84</v>
      </c>
      <c r="O64" s="112">
        <f t="shared" si="0"/>
        <v>-53.940000000000055</v>
      </c>
    </row>
    <row r="65" spans="1:15" ht="14.4" x14ac:dyDescent="0.3">
      <c r="A65" s="7">
        <v>44508</v>
      </c>
      <c r="B65" s="2"/>
      <c r="C65" s="3" t="s">
        <v>13</v>
      </c>
      <c r="D65" s="3" t="s">
        <v>14</v>
      </c>
      <c r="E65" s="3" t="s">
        <v>15</v>
      </c>
      <c r="F65" s="3" t="s">
        <v>16</v>
      </c>
      <c r="G65" s="8">
        <v>11.7</v>
      </c>
      <c r="H65" s="3">
        <v>30.5</v>
      </c>
      <c r="I65" s="41">
        <v>21.07</v>
      </c>
      <c r="J65" s="11">
        <v>7.5571999999999999</v>
      </c>
      <c r="K65" s="11">
        <v>1910.9162747816511</v>
      </c>
      <c r="L65" s="6"/>
      <c r="M65" s="11">
        <v>1980.065100973442</v>
      </c>
      <c r="O65" s="112">
        <f t="shared" si="0"/>
        <v>69.148826191790931</v>
      </c>
    </row>
    <row r="66" spans="1:15" ht="14.4" x14ac:dyDescent="0.3">
      <c r="A66" s="7">
        <v>44508</v>
      </c>
      <c r="B66" s="2"/>
      <c r="C66" s="3" t="s">
        <v>13</v>
      </c>
      <c r="D66" s="3" t="s">
        <v>14</v>
      </c>
      <c r="E66" s="3" t="s">
        <v>17</v>
      </c>
      <c r="F66" s="3" t="s">
        <v>16</v>
      </c>
      <c r="H66" s="3">
        <v>30.5</v>
      </c>
      <c r="I66" s="41">
        <v>20.98</v>
      </c>
      <c r="J66" s="11">
        <v>7.7303600000000001</v>
      </c>
      <c r="K66" s="11">
        <v>1947.1448378918747</v>
      </c>
      <c r="L66" s="6"/>
      <c r="M66" s="11">
        <v>1941.8051123578325</v>
      </c>
      <c r="O66" s="112">
        <f t="shared" si="0"/>
        <v>-5.3397255340421452</v>
      </c>
    </row>
    <row r="67" spans="1:15" ht="14.4" x14ac:dyDescent="0.3">
      <c r="A67" s="7">
        <v>44531</v>
      </c>
      <c r="B67" s="2"/>
      <c r="C67" s="3" t="s">
        <v>13</v>
      </c>
      <c r="D67" s="3" t="s">
        <v>14</v>
      </c>
      <c r="E67" s="3" t="s">
        <v>15</v>
      </c>
      <c r="F67" s="3" t="s">
        <v>16</v>
      </c>
      <c r="G67" s="8">
        <v>6.6</v>
      </c>
      <c r="H67" s="3">
        <v>30.1</v>
      </c>
      <c r="I67" s="18">
        <v>20.9</v>
      </c>
      <c r="J67" s="9">
        <v>7.8967999999999998</v>
      </c>
      <c r="K67" s="9">
        <v>1852.04</v>
      </c>
      <c r="L67" s="6"/>
      <c r="M67" s="9">
        <v>2009.99</v>
      </c>
      <c r="O67" s="112">
        <f t="shared" ref="O67:O127" si="1">M67-K67</f>
        <v>157.95000000000005</v>
      </c>
    </row>
    <row r="68" spans="1:15" ht="14.4" x14ac:dyDescent="0.3">
      <c r="A68" s="7">
        <v>44531</v>
      </c>
      <c r="B68" s="2"/>
      <c r="C68" s="3" t="s">
        <v>13</v>
      </c>
      <c r="D68" s="3" t="s">
        <v>14</v>
      </c>
      <c r="E68" s="3" t="s">
        <v>17</v>
      </c>
      <c r="F68" s="3" t="s">
        <v>16</v>
      </c>
      <c r="H68" s="3">
        <v>30.1</v>
      </c>
      <c r="I68" s="41">
        <v>12.1</v>
      </c>
      <c r="J68" s="20">
        <v>8.0399999999999991</v>
      </c>
      <c r="K68" s="21">
        <v>1972.42</v>
      </c>
      <c r="L68" s="6"/>
      <c r="M68" s="11">
        <v>2034.66</v>
      </c>
      <c r="N68" s="22" t="s">
        <v>25</v>
      </c>
      <c r="O68" s="112">
        <f t="shared" si="1"/>
        <v>62.240000000000009</v>
      </c>
    </row>
    <row r="69" spans="1:15" ht="14.4" x14ac:dyDescent="0.3">
      <c r="A69" s="7">
        <v>44531</v>
      </c>
      <c r="B69" s="2"/>
      <c r="C69" s="3" t="s">
        <v>13</v>
      </c>
      <c r="D69" s="3" t="s">
        <v>14</v>
      </c>
      <c r="E69" s="3" t="s">
        <v>18</v>
      </c>
      <c r="F69" s="3" t="s">
        <v>16</v>
      </c>
      <c r="H69" s="3">
        <v>30.1</v>
      </c>
      <c r="I69" s="41">
        <v>12.4</v>
      </c>
      <c r="J69" s="20">
        <v>7.77</v>
      </c>
      <c r="K69" s="11">
        <v>2080.98</v>
      </c>
      <c r="L69" s="6"/>
      <c r="M69" s="11">
        <v>2041.73</v>
      </c>
      <c r="N69" s="22" t="s">
        <v>25</v>
      </c>
      <c r="O69" s="112">
        <f t="shared" si="1"/>
        <v>-39.25</v>
      </c>
    </row>
    <row r="70" spans="1:15" ht="14.4" x14ac:dyDescent="0.3">
      <c r="A70" s="7">
        <v>44531</v>
      </c>
      <c r="B70" s="2"/>
      <c r="C70" s="3" t="s">
        <v>13</v>
      </c>
      <c r="D70" s="3" t="s">
        <v>14</v>
      </c>
      <c r="E70" s="3" t="s">
        <v>19</v>
      </c>
      <c r="F70" s="3" t="s">
        <v>16</v>
      </c>
      <c r="H70" s="3">
        <v>30.1</v>
      </c>
      <c r="I70" s="41">
        <v>12.1</v>
      </c>
      <c r="J70" s="20">
        <v>7.68</v>
      </c>
      <c r="K70" s="11">
        <v>2138.14</v>
      </c>
      <c r="L70" s="6"/>
      <c r="M70" s="11">
        <v>2079.2800000000002</v>
      </c>
      <c r="N70" s="22" t="s">
        <v>25</v>
      </c>
      <c r="O70" s="112">
        <f t="shared" si="1"/>
        <v>-58.859999999999673</v>
      </c>
    </row>
    <row r="71" spans="1:15" ht="14.4" x14ac:dyDescent="0.3">
      <c r="A71" s="7">
        <v>44531</v>
      </c>
      <c r="B71" s="2"/>
      <c r="C71" s="3" t="s">
        <v>13</v>
      </c>
      <c r="D71" s="3" t="s">
        <v>14</v>
      </c>
      <c r="E71" s="3" t="s">
        <v>20</v>
      </c>
      <c r="F71" s="3" t="s">
        <v>16</v>
      </c>
      <c r="G71" s="8">
        <v>7.6</v>
      </c>
      <c r="H71" s="3">
        <v>30.1</v>
      </c>
      <c r="I71" s="41">
        <v>11.8</v>
      </c>
      <c r="J71" s="20">
        <v>7.71</v>
      </c>
      <c r="K71" s="11">
        <v>2470.96</v>
      </c>
      <c r="L71" s="6"/>
      <c r="M71" s="11">
        <v>2416.4699999999998</v>
      </c>
      <c r="N71" s="22" t="s">
        <v>25</v>
      </c>
      <c r="O71" s="112">
        <f t="shared" si="1"/>
        <v>-54.490000000000236</v>
      </c>
    </row>
    <row r="72" spans="1:15" ht="14.4" x14ac:dyDescent="0.3">
      <c r="A72" s="7">
        <v>44531</v>
      </c>
      <c r="B72" s="2"/>
      <c r="C72" s="3" t="s">
        <v>13</v>
      </c>
      <c r="D72" s="3" t="s">
        <v>14</v>
      </c>
      <c r="E72" s="3" t="s">
        <v>21</v>
      </c>
      <c r="F72" s="3" t="s">
        <v>16</v>
      </c>
      <c r="H72" s="3">
        <v>30.1</v>
      </c>
      <c r="I72" s="41"/>
      <c r="J72" s="5"/>
      <c r="K72" s="11">
        <v>2316.66</v>
      </c>
      <c r="L72" s="6"/>
      <c r="M72" s="11">
        <v>2255.69</v>
      </c>
      <c r="O72" s="112">
        <f t="shared" si="1"/>
        <v>-60.9699999999998</v>
      </c>
    </row>
    <row r="73" spans="1:15" ht="14.4" x14ac:dyDescent="0.3">
      <c r="A73" s="7">
        <v>44532</v>
      </c>
      <c r="B73" s="2"/>
      <c r="C73" s="3" t="s">
        <v>22</v>
      </c>
      <c r="D73" s="3" t="s">
        <v>14</v>
      </c>
      <c r="E73" s="3" t="s">
        <v>15</v>
      </c>
      <c r="F73" s="3" t="s">
        <v>16</v>
      </c>
      <c r="G73" s="8">
        <v>7.3</v>
      </c>
      <c r="H73" s="3">
        <v>30.4</v>
      </c>
      <c r="I73" s="18">
        <v>20.77</v>
      </c>
      <c r="J73" s="9">
        <v>7.835</v>
      </c>
      <c r="K73" s="9">
        <v>2039.08</v>
      </c>
      <c r="L73" s="6"/>
      <c r="M73" s="9">
        <v>2114.9899999999998</v>
      </c>
      <c r="O73" s="112">
        <f t="shared" si="1"/>
        <v>75.909999999999854</v>
      </c>
    </row>
    <row r="74" spans="1:15" ht="14.4" x14ac:dyDescent="0.3">
      <c r="A74" s="7">
        <v>44532</v>
      </c>
      <c r="B74" s="2"/>
      <c r="C74" s="3" t="s">
        <v>22</v>
      </c>
      <c r="D74" s="3" t="s">
        <v>14</v>
      </c>
      <c r="E74" s="3" t="s">
        <v>17</v>
      </c>
      <c r="F74" s="3" t="s">
        <v>16</v>
      </c>
      <c r="H74" s="3">
        <v>30.4</v>
      </c>
      <c r="I74" s="41">
        <v>13.3</v>
      </c>
      <c r="J74" s="20">
        <v>8</v>
      </c>
      <c r="K74" s="11">
        <v>2022.69</v>
      </c>
      <c r="L74" s="6"/>
      <c r="M74" s="11">
        <v>2066.94</v>
      </c>
      <c r="N74" s="22" t="s">
        <v>26</v>
      </c>
      <c r="O74" s="112">
        <f t="shared" si="1"/>
        <v>44.25</v>
      </c>
    </row>
    <row r="75" spans="1:15" ht="14.4" x14ac:dyDescent="0.3">
      <c r="A75" s="7">
        <v>44532</v>
      </c>
      <c r="B75" s="2"/>
      <c r="C75" s="3" t="s">
        <v>22</v>
      </c>
      <c r="D75" s="3" t="s">
        <v>14</v>
      </c>
      <c r="E75" s="3" t="s">
        <v>18</v>
      </c>
      <c r="F75" s="3" t="s">
        <v>16</v>
      </c>
      <c r="H75" s="3">
        <v>30.4</v>
      </c>
      <c r="I75" s="41">
        <v>13.1</v>
      </c>
      <c r="J75" s="20">
        <v>7.51</v>
      </c>
      <c r="K75" s="11">
        <v>2423.09</v>
      </c>
      <c r="L75" s="6"/>
      <c r="M75" s="11">
        <v>2280.59</v>
      </c>
      <c r="N75" s="22" t="s">
        <v>26</v>
      </c>
      <c r="O75" s="112">
        <f t="shared" si="1"/>
        <v>-142.5</v>
      </c>
    </row>
    <row r="76" spans="1:15" ht="14.4" x14ac:dyDescent="0.3">
      <c r="A76" s="7">
        <v>44532</v>
      </c>
      <c r="B76" s="2"/>
      <c r="C76" s="3" t="s">
        <v>22</v>
      </c>
      <c r="D76" s="3" t="s">
        <v>14</v>
      </c>
      <c r="E76" s="3" t="s">
        <v>19</v>
      </c>
      <c r="F76" s="3" t="s">
        <v>16</v>
      </c>
      <c r="H76" s="3">
        <v>30.4</v>
      </c>
      <c r="I76" s="41">
        <v>13.2</v>
      </c>
      <c r="J76" s="20">
        <v>7.23</v>
      </c>
      <c r="K76" s="11">
        <v>3306.12</v>
      </c>
      <c r="L76" s="6"/>
      <c r="M76" s="11">
        <v>2831.12</v>
      </c>
      <c r="N76" s="22" t="s">
        <v>26</v>
      </c>
      <c r="O76" s="112">
        <f t="shared" si="1"/>
        <v>-475</v>
      </c>
    </row>
    <row r="77" spans="1:15" ht="14.4" x14ac:dyDescent="0.3">
      <c r="A77" s="7">
        <v>44532</v>
      </c>
      <c r="B77" s="2"/>
      <c r="C77" s="3" t="s">
        <v>22</v>
      </c>
      <c r="D77" s="3" t="s">
        <v>14</v>
      </c>
      <c r="E77" s="3" t="s">
        <v>20</v>
      </c>
      <c r="F77" s="3" t="s">
        <v>16</v>
      </c>
      <c r="H77" s="3">
        <v>30.4</v>
      </c>
      <c r="I77" s="41">
        <v>13.2</v>
      </c>
      <c r="J77" s="20">
        <v>7.2</v>
      </c>
      <c r="K77" s="11">
        <v>3832.25</v>
      </c>
      <c r="L77" s="6"/>
      <c r="M77" s="11">
        <v>3373.15</v>
      </c>
      <c r="N77" s="22" t="s">
        <v>26</v>
      </c>
      <c r="O77" s="112">
        <f t="shared" si="1"/>
        <v>-459.09999999999991</v>
      </c>
    </row>
    <row r="78" spans="1:15" ht="14.4" x14ac:dyDescent="0.3">
      <c r="A78" s="7">
        <v>44532</v>
      </c>
      <c r="B78" s="2"/>
      <c r="C78" s="3" t="s">
        <v>22</v>
      </c>
      <c r="D78" s="3" t="s">
        <v>14</v>
      </c>
      <c r="E78" s="3" t="s">
        <v>21</v>
      </c>
      <c r="F78" s="3" t="s">
        <v>16</v>
      </c>
      <c r="H78" s="3">
        <v>30.4</v>
      </c>
      <c r="I78" s="41"/>
      <c r="J78" s="5"/>
      <c r="K78" s="11">
        <v>3993.65</v>
      </c>
      <c r="L78" s="6"/>
      <c r="M78" s="11">
        <v>3656.72</v>
      </c>
      <c r="O78" s="112">
        <f t="shared" si="1"/>
        <v>-336.93000000000029</v>
      </c>
    </row>
    <row r="79" spans="1:15" ht="14.4" x14ac:dyDescent="0.3">
      <c r="A79" s="7">
        <v>44533</v>
      </c>
      <c r="B79" s="2"/>
      <c r="C79" s="3" t="s">
        <v>23</v>
      </c>
      <c r="D79" s="3" t="s">
        <v>14</v>
      </c>
      <c r="E79" s="3" t="s">
        <v>15</v>
      </c>
      <c r="F79" s="3" t="s">
        <v>16</v>
      </c>
      <c r="G79" s="8">
        <v>5.7</v>
      </c>
      <c r="H79" s="3">
        <v>29.6</v>
      </c>
      <c r="I79" s="41">
        <v>19.899999999999999</v>
      </c>
      <c r="J79" s="9">
        <v>7.7195999999999998</v>
      </c>
      <c r="K79" s="9">
        <v>1999.51</v>
      </c>
      <c r="L79" s="6"/>
      <c r="M79" s="9">
        <v>2007.1210000000001</v>
      </c>
      <c r="O79" s="112">
        <f t="shared" si="1"/>
        <v>7.6110000000001037</v>
      </c>
    </row>
    <row r="80" spans="1:15" ht="14.4" x14ac:dyDescent="0.3">
      <c r="A80" s="7">
        <v>44533</v>
      </c>
      <c r="B80" s="2"/>
      <c r="C80" s="3" t="s">
        <v>23</v>
      </c>
      <c r="D80" s="3" t="s">
        <v>14</v>
      </c>
      <c r="E80" s="3" t="s">
        <v>17</v>
      </c>
      <c r="F80" s="3" t="s">
        <v>16</v>
      </c>
      <c r="H80" s="3">
        <v>29.6</v>
      </c>
      <c r="I80" s="41">
        <v>7.8</v>
      </c>
      <c r="J80" s="20">
        <v>7.83</v>
      </c>
      <c r="K80" s="11">
        <v>2113.3780000000002</v>
      </c>
      <c r="L80" s="6"/>
      <c r="M80" s="11">
        <v>2091.268</v>
      </c>
      <c r="N80" s="22" t="s">
        <v>26</v>
      </c>
      <c r="O80" s="112">
        <f t="shared" si="1"/>
        <v>-22.110000000000127</v>
      </c>
    </row>
    <row r="81" spans="1:15" ht="14.4" x14ac:dyDescent="0.3">
      <c r="A81" s="7">
        <v>44533</v>
      </c>
      <c r="B81" s="2"/>
      <c r="C81" s="3" t="s">
        <v>23</v>
      </c>
      <c r="D81" s="3" t="s">
        <v>14</v>
      </c>
      <c r="E81" s="3" t="s">
        <v>18</v>
      </c>
      <c r="F81" s="3" t="s">
        <v>16</v>
      </c>
      <c r="H81" s="3">
        <v>29.6</v>
      </c>
      <c r="I81" s="41">
        <v>7.9</v>
      </c>
      <c r="J81" s="20">
        <v>7.7</v>
      </c>
      <c r="K81" s="11">
        <v>2139.54</v>
      </c>
      <c r="L81" s="6"/>
      <c r="M81" s="11">
        <v>2063.1570000000002</v>
      </c>
      <c r="N81" s="22" t="s">
        <v>26</v>
      </c>
      <c r="O81" s="112">
        <f t="shared" si="1"/>
        <v>-76.382999999999811</v>
      </c>
    </row>
    <row r="82" spans="1:15" ht="14.4" x14ac:dyDescent="0.3">
      <c r="A82" s="7">
        <v>44533</v>
      </c>
      <c r="B82" s="2"/>
      <c r="C82" s="3" t="s">
        <v>23</v>
      </c>
      <c r="D82" s="3" t="s">
        <v>14</v>
      </c>
      <c r="E82" s="3" t="s">
        <v>19</v>
      </c>
      <c r="F82" s="3" t="s">
        <v>16</v>
      </c>
      <c r="H82" s="3">
        <v>29.6</v>
      </c>
      <c r="I82" s="41">
        <v>8</v>
      </c>
      <c r="J82" s="20">
        <v>7.82</v>
      </c>
      <c r="K82" s="11">
        <v>2124.4110000000001</v>
      </c>
      <c r="L82" s="6"/>
      <c r="M82" s="11">
        <v>2065.8969999999999</v>
      </c>
      <c r="N82" s="22" t="s">
        <v>26</v>
      </c>
      <c r="O82" s="112">
        <f t="shared" si="1"/>
        <v>-58.514000000000124</v>
      </c>
    </row>
    <row r="83" spans="1:15" ht="14.4" x14ac:dyDescent="0.3">
      <c r="A83" s="7">
        <v>44533</v>
      </c>
      <c r="B83" s="2"/>
      <c r="C83" s="3" t="s">
        <v>23</v>
      </c>
      <c r="D83" s="3" t="s">
        <v>14</v>
      </c>
      <c r="E83" s="3" t="s">
        <v>20</v>
      </c>
      <c r="F83" s="3" t="s">
        <v>16</v>
      </c>
      <c r="H83" s="3">
        <v>29.6</v>
      </c>
      <c r="I83" s="41">
        <v>8.9</v>
      </c>
      <c r="J83" s="20">
        <v>7.91</v>
      </c>
      <c r="K83" s="11">
        <v>2056.79</v>
      </c>
      <c r="L83" s="6"/>
      <c r="M83" s="11">
        <v>2022.296</v>
      </c>
      <c r="N83" s="22" t="s">
        <v>26</v>
      </c>
      <c r="O83" s="112">
        <f t="shared" si="1"/>
        <v>-34.493999999999915</v>
      </c>
    </row>
    <row r="84" spans="1:15" ht="14.4" x14ac:dyDescent="0.3">
      <c r="A84" s="7">
        <v>44533</v>
      </c>
      <c r="B84" s="2"/>
      <c r="C84" s="3" t="s">
        <v>23</v>
      </c>
      <c r="D84" s="3" t="s">
        <v>14</v>
      </c>
      <c r="E84" s="3" t="s">
        <v>21</v>
      </c>
      <c r="F84" s="3" t="s">
        <v>16</v>
      </c>
      <c r="H84" s="3">
        <v>29.6</v>
      </c>
      <c r="I84" s="41"/>
      <c r="J84" s="5"/>
      <c r="K84" s="11">
        <v>2151.681</v>
      </c>
      <c r="L84" s="6"/>
      <c r="M84" s="11">
        <v>2075.9319999999998</v>
      </c>
      <c r="O84" s="112">
        <f t="shared" si="1"/>
        <v>-75.749000000000251</v>
      </c>
    </row>
    <row r="85" spans="1:15" ht="14.4" x14ac:dyDescent="0.3">
      <c r="A85" s="7">
        <v>44621</v>
      </c>
      <c r="B85" s="2"/>
      <c r="C85" s="3" t="s">
        <v>22</v>
      </c>
      <c r="D85" s="3" t="s">
        <v>14</v>
      </c>
      <c r="E85" s="3" t="s">
        <v>15</v>
      </c>
      <c r="F85" s="3" t="s">
        <v>16</v>
      </c>
      <c r="G85" s="8">
        <v>1.6</v>
      </c>
      <c r="H85" s="3">
        <v>30.1</v>
      </c>
      <c r="I85" s="18">
        <v>3.2</v>
      </c>
      <c r="J85" s="23">
        <v>8.1820000000000004</v>
      </c>
      <c r="K85" s="11">
        <v>2014.335</v>
      </c>
      <c r="L85" s="6"/>
      <c r="M85" s="11">
        <v>2132.9499999999998</v>
      </c>
      <c r="N85" s="22" t="s">
        <v>25</v>
      </c>
      <c r="O85" s="112">
        <f t="shared" si="1"/>
        <v>118.61499999999978</v>
      </c>
    </row>
    <row r="86" spans="1:15" ht="14.4" x14ac:dyDescent="0.3">
      <c r="A86" s="7">
        <v>44621</v>
      </c>
      <c r="B86" s="2"/>
      <c r="C86" s="3" t="s">
        <v>22</v>
      </c>
      <c r="D86" s="3" t="s">
        <v>14</v>
      </c>
      <c r="E86" s="3" t="s">
        <v>17</v>
      </c>
      <c r="F86" s="3" t="s">
        <v>16</v>
      </c>
      <c r="H86" s="3">
        <v>30.1</v>
      </c>
      <c r="I86" s="18">
        <v>3.2</v>
      </c>
      <c r="J86" s="23">
        <v>8.0519999999999996</v>
      </c>
      <c r="K86" s="11">
        <v>2015.9110000000001</v>
      </c>
      <c r="L86" s="6"/>
      <c r="M86" s="11">
        <v>2126.1869999999999</v>
      </c>
      <c r="N86" s="22" t="s">
        <v>25</v>
      </c>
      <c r="O86" s="112">
        <f t="shared" si="1"/>
        <v>110.27599999999984</v>
      </c>
    </row>
    <row r="87" spans="1:15" ht="14.4" x14ac:dyDescent="0.3">
      <c r="A87" s="7">
        <v>44621</v>
      </c>
      <c r="B87" s="2"/>
      <c r="C87" s="3" t="s">
        <v>22</v>
      </c>
      <c r="D87" s="3" t="s">
        <v>14</v>
      </c>
      <c r="E87" s="3" t="s">
        <v>18</v>
      </c>
      <c r="F87" s="3" t="s">
        <v>16</v>
      </c>
      <c r="H87" s="3">
        <v>30.1</v>
      </c>
      <c r="I87" s="18">
        <v>3.2</v>
      </c>
      <c r="J87" s="23">
        <v>8.1180000000000003</v>
      </c>
      <c r="K87" s="11">
        <v>2036.64</v>
      </c>
      <c r="L87" s="6"/>
      <c r="M87" s="11">
        <v>2173.0770000000002</v>
      </c>
      <c r="N87" s="22" t="s">
        <v>25</v>
      </c>
      <c r="O87" s="112">
        <f t="shared" si="1"/>
        <v>136.43700000000013</v>
      </c>
    </row>
    <row r="88" spans="1:15" ht="14.4" x14ac:dyDescent="0.3">
      <c r="A88" s="7">
        <v>44621</v>
      </c>
      <c r="B88" s="2"/>
      <c r="C88" s="3" t="s">
        <v>22</v>
      </c>
      <c r="D88" s="3" t="s">
        <v>14</v>
      </c>
      <c r="E88" s="3" t="s">
        <v>19</v>
      </c>
      <c r="F88" s="3" t="s">
        <v>16</v>
      </c>
      <c r="H88" s="3">
        <v>30.1</v>
      </c>
      <c r="I88" s="18">
        <v>3.2</v>
      </c>
      <c r="J88" s="23">
        <v>8</v>
      </c>
      <c r="K88" s="11">
        <v>2145.9360000000001</v>
      </c>
      <c r="L88" s="6"/>
      <c r="M88" s="11">
        <v>2195.6480000000001</v>
      </c>
      <c r="N88" s="22" t="s">
        <v>25</v>
      </c>
      <c r="O88" s="112">
        <f t="shared" si="1"/>
        <v>49.711999999999989</v>
      </c>
    </row>
    <row r="89" spans="1:15" ht="14.4" x14ac:dyDescent="0.3">
      <c r="A89" s="7">
        <v>44621</v>
      </c>
      <c r="B89" s="2"/>
      <c r="C89" s="3" t="s">
        <v>22</v>
      </c>
      <c r="D89" s="3" t="s">
        <v>14</v>
      </c>
      <c r="E89" s="3" t="s">
        <v>20</v>
      </c>
      <c r="F89" s="3" t="s">
        <v>16</v>
      </c>
      <c r="G89" s="8">
        <v>2.1</v>
      </c>
      <c r="H89" s="3">
        <v>30.1</v>
      </c>
      <c r="I89" s="18">
        <v>3.2</v>
      </c>
      <c r="J89" s="23">
        <v>8.1300000000000008</v>
      </c>
      <c r="K89" s="11">
        <v>2066.473</v>
      </c>
      <c r="L89" s="6"/>
      <c r="M89" s="11">
        <v>2160.3939999999998</v>
      </c>
      <c r="N89" s="22" t="s">
        <v>25</v>
      </c>
      <c r="O89" s="112">
        <f t="shared" si="1"/>
        <v>93.920999999999822</v>
      </c>
    </row>
    <row r="90" spans="1:15" ht="14.4" x14ac:dyDescent="0.3">
      <c r="A90" s="7">
        <v>44621</v>
      </c>
      <c r="B90" s="2"/>
      <c r="C90" s="3" t="s">
        <v>22</v>
      </c>
      <c r="D90" s="3" t="s">
        <v>14</v>
      </c>
      <c r="E90" s="3" t="s">
        <v>21</v>
      </c>
      <c r="F90" s="3" t="s">
        <v>16</v>
      </c>
      <c r="H90" s="3">
        <v>30.1</v>
      </c>
      <c r="I90" s="18">
        <v>3.2</v>
      </c>
      <c r="J90" s="23">
        <v>7.7510000000000003</v>
      </c>
      <c r="K90" s="11">
        <v>2192.277</v>
      </c>
      <c r="L90" s="6"/>
      <c r="M90" s="11">
        <v>2168.7559999999999</v>
      </c>
      <c r="N90" s="22" t="s">
        <v>25</v>
      </c>
      <c r="O90" s="112">
        <f t="shared" si="1"/>
        <v>-23.521000000000186</v>
      </c>
    </row>
    <row r="91" spans="1:15" ht="14.4" x14ac:dyDescent="0.3">
      <c r="A91" s="7">
        <v>44622</v>
      </c>
      <c r="B91" s="2"/>
      <c r="C91" s="3" t="s">
        <v>13</v>
      </c>
      <c r="D91" s="3" t="s">
        <v>14</v>
      </c>
      <c r="E91" s="3" t="s">
        <v>15</v>
      </c>
      <c r="F91" s="3" t="s">
        <v>16</v>
      </c>
      <c r="G91" s="8">
        <v>3.9</v>
      </c>
      <c r="H91" s="3">
        <v>29.9</v>
      </c>
      <c r="I91" s="41">
        <v>3.3</v>
      </c>
      <c r="J91" s="20">
        <v>8.1470000000000002</v>
      </c>
      <c r="K91" s="9">
        <v>1900.655</v>
      </c>
      <c r="L91" s="6"/>
      <c r="M91" s="9">
        <v>2065.0770000000002</v>
      </c>
      <c r="N91" s="22" t="s">
        <v>25</v>
      </c>
      <c r="O91" s="112">
        <f t="shared" si="1"/>
        <v>164.42200000000025</v>
      </c>
    </row>
    <row r="92" spans="1:15" ht="14.4" x14ac:dyDescent="0.3">
      <c r="A92" s="7">
        <v>44622</v>
      </c>
      <c r="B92" s="2"/>
      <c r="C92" s="3" t="s">
        <v>13</v>
      </c>
      <c r="D92" s="3" t="s">
        <v>14</v>
      </c>
      <c r="E92" s="3" t="s">
        <v>17</v>
      </c>
      <c r="F92" s="3" t="s">
        <v>16</v>
      </c>
      <c r="H92" s="3">
        <v>29.9</v>
      </c>
      <c r="I92" s="41">
        <v>3.3</v>
      </c>
      <c r="J92" s="20">
        <v>8.093</v>
      </c>
      <c r="K92" s="11">
        <v>1941.893</v>
      </c>
      <c r="L92" s="6"/>
      <c r="M92" s="11">
        <v>2005.673</v>
      </c>
      <c r="N92" s="22" t="s">
        <v>25</v>
      </c>
      <c r="O92" s="112">
        <f t="shared" si="1"/>
        <v>63.779999999999973</v>
      </c>
    </row>
    <row r="93" spans="1:15" ht="14.4" x14ac:dyDescent="0.3">
      <c r="A93" s="7">
        <v>44622</v>
      </c>
      <c r="B93" s="2"/>
      <c r="C93" s="3" t="s">
        <v>13</v>
      </c>
      <c r="D93" s="3" t="s">
        <v>14</v>
      </c>
      <c r="E93" s="3" t="s">
        <v>18</v>
      </c>
      <c r="F93" s="3" t="s">
        <v>16</v>
      </c>
      <c r="H93" s="3">
        <v>29.9</v>
      </c>
      <c r="I93" s="41">
        <v>3.4</v>
      </c>
      <c r="J93" s="20">
        <v>7.7779999999999996</v>
      </c>
      <c r="K93" s="11">
        <v>2169.3180000000002</v>
      </c>
      <c r="L93" s="6"/>
      <c r="M93" s="11">
        <v>2162.3969999999999</v>
      </c>
      <c r="N93" s="22" t="s">
        <v>25</v>
      </c>
      <c r="O93" s="112">
        <f t="shared" si="1"/>
        <v>-6.9210000000002765</v>
      </c>
    </row>
    <row r="94" spans="1:15" ht="14.4" x14ac:dyDescent="0.3">
      <c r="A94" s="7">
        <v>44622</v>
      </c>
      <c r="B94" s="2"/>
      <c r="C94" s="3" t="s">
        <v>13</v>
      </c>
      <c r="D94" s="3" t="s">
        <v>14</v>
      </c>
      <c r="E94" s="3" t="s">
        <v>19</v>
      </c>
      <c r="F94" s="3" t="s">
        <v>16</v>
      </c>
      <c r="H94" s="3">
        <v>29.9</v>
      </c>
      <c r="I94" s="41">
        <v>3.5</v>
      </c>
      <c r="J94" s="20">
        <v>7.5540000000000003</v>
      </c>
      <c r="K94" s="11">
        <v>2252.154</v>
      </c>
      <c r="L94" s="6"/>
      <c r="M94" s="11">
        <v>2179.944</v>
      </c>
      <c r="N94" s="22" t="s">
        <v>25</v>
      </c>
      <c r="O94" s="112">
        <f t="shared" si="1"/>
        <v>-72.210000000000036</v>
      </c>
    </row>
    <row r="95" spans="1:15" ht="14.4" x14ac:dyDescent="0.3">
      <c r="A95" s="7">
        <v>44622</v>
      </c>
      <c r="B95" s="2"/>
      <c r="C95" s="3" t="s">
        <v>13</v>
      </c>
      <c r="D95" s="3" t="s">
        <v>14</v>
      </c>
      <c r="E95" s="3" t="s">
        <v>20</v>
      </c>
      <c r="F95" s="3" t="s">
        <v>16</v>
      </c>
      <c r="G95" s="8">
        <v>3.6</v>
      </c>
      <c r="H95" s="3">
        <v>29.9</v>
      </c>
      <c r="I95" s="41">
        <v>3.5</v>
      </c>
      <c r="J95" s="20">
        <v>7.67</v>
      </c>
      <c r="K95" s="11">
        <v>2247.2440000000001</v>
      </c>
      <c r="L95" s="6"/>
      <c r="M95" s="11">
        <v>2219.0839999999998</v>
      </c>
      <c r="N95" s="22" t="s">
        <v>25</v>
      </c>
      <c r="O95" s="112">
        <f t="shared" si="1"/>
        <v>-28.160000000000309</v>
      </c>
    </row>
    <row r="96" spans="1:15" ht="14.4" x14ac:dyDescent="0.3">
      <c r="A96" s="7">
        <v>44622</v>
      </c>
      <c r="B96" s="2"/>
      <c r="C96" s="3" t="s">
        <v>13</v>
      </c>
      <c r="D96" s="3" t="s">
        <v>14</v>
      </c>
      <c r="E96" s="3" t="s">
        <v>21</v>
      </c>
      <c r="F96" s="3" t="s">
        <v>16</v>
      </c>
      <c r="H96" s="3">
        <v>29.9</v>
      </c>
      <c r="I96" s="18">
        <v>3.5</v>
      </c>
      <c r="J96" s="24">
        <v>7.8440000000000003</v>
      </c>
      <c r="K96" s="11">
        <v>2049.806</v>
      </c>
      <c r="L96" s="6"/>
      <c r="M96" s="11">
        <v>2065.0859999999998</v>
      </c>
      <c r="N96" s="22" t="s">
        <v>25</v>
      </c>
      <c r="O96" s="112">
        <f t="shared" si="1"/>
        <v>15.279999999999745</v>
      </c>
    </row>
    <row r="97" spans="1:15" ht="14.4" x14ac:dyDescent="0.3">
      <c r="A97" s="7">
        <v>44623</v>
      </c>
      <c r="B97" s="2"/>
      <c r="C97" s="3" t="s">
        <v>24</v>
      </c>
      <c r="D97" s="3" t="s">
        <v>14</v>
      </c>
      <c r="E97" s="3" t="s">
        <v>15</v>
      </c>
      <c r="F97" s="3" t="s">
        <v>16</v>
      </c>
      <c r="G97" s="8">
        <v>3.8</v>
      </c>
      <c r="H97" s="3">
        <v>31.6</v>
      </c>
      <c r="I97" s="18">
        <v>2.2000000000000002</v>
      </c>
      <c r="J97" s="25">
        <v>8.1300000000000008</v>
      </c>
      <c r="K97" s="9">
        <v>2019.171</v>
      </c>
      <c r="L97" s="6"/>
      <c r="M97" s="9">
        <v>2174.8870000000002</v>
      </c>
      <c r="N97" s="22" t="s">
        <v>25</v>
      </c>
      <c r="O97" s="112">
        <f t="shared" si="1"/>
        <v>155.71600000000012</v>
      </c>
    </row>
    <row r="98" spans="1:15" ht="14.4" x14ac:dyDescent="0.3">
      <c r="A98" s="7">
        <v>44624</v>
      </c>
      <c r="B98" s="2"/>
      <c r="C98" s="3" t="s">
        <v>23</v>
      </c>
      <c r="D98" s="3" t="s">
        <v>14</v>
      </c>
      <c r="E98" s="3" t="s">
        <v>15</v>
      </c>
      <c r="F98" s="3" t="s">
        <v>16</v>
      </c>
      <c r="G98" s="8">
        <v>0.1</v>
      </c>
      <c r="H98" s="3">
        <v>31.3</v>
      </c>
      <c r="I98" s="18">
        <v>-1.9</v>
      </c>
      <c r="J98" s="25">
        <v>8.1259999999999994</v>
      </c>
      <c r="K98" s="9">
        <v>2063.2719999999999</v>
      </c>
      <c r="L98" s="6"/>
      <c r="M98" s="9">
        <v>2224.384</v>
      </c>
      <c r="N98" s="22" t="s">
        <v>25</v>
      </c>
      <c r="O98" s="112">
        <f t="shared" si="1"/>
        <v>161.11200000000008</v>
      </c>
    </row>
    <row r="99" spans="1:15" ht="14.4" x14ac:dyDescent="0.3">
      <c r="A99" s="7">
        <v>44669</v>
      </c>
      <c r="B99" s="2"/>
      <c r="C99" s="3" t="s">
        <v>13</v>
      </c>
      <c r="D99" s="3" t="s">
        <v>14</v>
      </c>
      <c r="E99" s="3" t="s">
        <v>15</v>
      </c>
      <c r="F99" s="3" t="s">
        <v>16</v>
      </c>
      <c r="G99" s="8">
        <v>10.199999999999999</v>
      </c>
      <c r="H99" s="17">
        <v>31.39</v>
      </c>
      <c r="I99" s="18">
        <v>21.65</v>
      </c>
      <c r="J99" s="9">
        <v>7.7685000000000004</v>
      </c>
      <c r="K99" s="9">
        <v>1984.2840000000001</v>
      </c>
      <c r="L99" s="6"/>
      <c r="M99" s="9">
        <v>2087.134</v>
      </c>
      <c r="O99" s="112">
        <f t="shared" si="1"/>
        <v>102.84999999999991</v>
      </c>
    </row>
    <row r="100" spans="1:15" ht="14.4" x14ac:dyDescent="0.3">
      <c r="A100" s="7">
        <v>44669</v>
      </c>
      <c r="B100" s="2"/>
      <c r="C100" s="3" t="s">
        <v>24</v>
      </c>
      <c r="D100" s="3" t="s">
        <v>14</v>
      </c>
      <c r="E100" s="3" t="s">
        <v>15</v>
      </c>
      <c r="F100" s="3" t="s">
        <v>16</v>
      </c>
      <c r="G100" s="8">
        <v>10.8</v>
      </c>
      <c r="H100" s="26">
        <v>32.28</v>
      </c>
      <c r="I100" s="18">
        <v>22.47</v>
      </c>
      <c r="J100" s="9">
        <v>8.0868000000000002</v>
      </c>
      <c r="K100" s="9">
        <v>2094.9229999999998</v>
      </c>
      <c r="L100" s="6"/>
      <c r="M100" s="9">
        <v>2378.5169999999998</v>
      </c>
      <c r="O100" s="112">
        <f t="shared" si="1"/>
        <v>283.59400000000005</v>
      </c>
    </row>
    <row r="101" spans="1:15" ht="14.4" x14ac:dyDescent="0.3">
      <c r="A101" s="7">
        <v>44671</v>
      </c>
      <c r="B101" s="2"/>
      <c r="C101" s="3" t="s">
        <v>22</v>
      </c>
      <c r="D101" s="3" t="s">
        <v>14</v>
      </c>
      <c r="E101" s="3" t="s">
        <v>15</v>
      </c>
      <c r="F101" s="3" t="s">
        <v>16</v>
      </c>
      <c r="G101" s="8">
        <v>8.6999999999999993</v>
      </c>
      <c r="H101" s="27">
        <v>31.26</v>
      </c>
      <c r="I101" s="18">
        <v>22.2</v>
      </c>
      <c r="J101" s="9">
        <v>7.7619999999999996</v>
      </c>
      <c r="K101" s="9">
        <v>1978.3630000000001</v>
      </c>
      <c r="L101" s="6"/>
      <c r="M101" s="9">
        <v>2077.2629999999999</v>
      </c>
      <c r="O101" s="112">
        <f t="shared" si="1"/>
        <v>98.899999999999864</v>
      </c>
    </row>
    <row r="102" spans="1:15" ht="14.4" x14ac:dyDescent="0.3">
      <c r="A102" s="7">
        <v>44671</v>
      </c>
      <c r="B102" s="2"/>
      <c r="C102" s="3" t="s">
        <v>23</v>
      </c>
      <c r="D102" s="3" t="s">
        <v>14</v>
      </c>
      <c r="E102" s="3" t="s">
        <v>15</v>
      </c>
      <c r="F102" s="3" t="s">
        <v>16</v>
      </c>
      <c r="G102" s="8">
        <v>9.6</v>
      </c>
      <c r="H102" s="26">
        <v>31.51</v>
      </c>
      <c r="I102" s="18">
        <v>21.79</v>
      </c>
      <c r="J102" s="9">
        <v>7.7229999999999999</v>
      </c>
      <c r="K102" s="9">
        <v>2035.221</v>
      </c>
      <c r="L102" s="6"/>
      <c r="M102" s="9">
        <v>2108.0320000000002</v>
      </c>
      <c r="O102" s="112">
        <f t="shared" si="1"/>
        <v>72.811000000000149</v>
      </c>
    </row>
    <row r="103" spans="1:15" ht="14.4" x14ac:dyDescent="0.3">
      <c r="A103" s="7">
        <v>44672</v>
      </c>
      <c r="B103" s="2"/>
      <c r="C103" s="3" t="s">
        <v>27</v>
      </c>
      <c r="D103" s="3" t="s">
        <v>14</v>
      </c>
      <c r="E103" s="3" t="s">
        <v>15</v>
      </c>
      <c r="F103" s="3" t="s">
        <v>16</v>
      </c>
      <c r="G103" s="8">
        <v>15.2</v>
      </c>
      <c r="H103" s="26">
        <v>32.909999999999997</v>
      </c>
      <c r="I103" s="18">
        <v>22.38</v>
      </c>
      <c r="J103" s="9">
        <v>8.1550999999999991</v>
      </c>
      <c r="K103" s="9">
        <v>1887.319</v>
      </c>
      <c r="L103" s="6"/>
      <c r="M103" s="9">
        <v>2208.2849999999999</v>
      </c>
      <c r="O103" s="112">
        <f t="shared" si="1"/>
        <v>320.96599999999989</v>
      </c>
    </row>
    <row r="104" spans="1:15" ht="14.4" x14ac:dyDescent="0.3">
      <c r="A104" s="28">
        <v>44698</v>
      </c>
      <c r="C104" s="8" t="s">
        <v>24</v>
      </c>
      <c r="D104" s="3" t="s">
        <v>14</v>
      </c>
      <c r="E104" s="3" t="s">
        <v>15</v>
      </c>
      <c r="F104" s="3" t="s">
        <v>16</v>
      </c>
      <c r="G104" s="8">
        <v>14.3</v>
      </c>
      <c r="H104" s="16">
        <v>32.119999999999997</v>
      </c>
      <c r="I104" s="16">
        <v>22.07</v>
      </c>
      <c r="J104" s="9">
        <v>7.7332999999999998</v>
      </c>
      <c r="K104" s="9">
        <v>2031.3510000000001</v>
      </c>
      <c r="M104" s="9">
        <v>2295.2469999999998</v>
      </c>
      <c r="O104" s="112">
        <f t="shared" si="1"/>
        <v>263.89599999999973</v>
      </c>
    </row>
    <row r="105" spans="1:15" ht="14.4" x14ac:dyDescent="0.3">
      <c r="A105" s="28">
        <v>44699</v>
      </c>
      <c r="B105" s="2"/>
      <c r="C105" s="3" t="s">
        <v>27</v>
      </c>
      <c r="D105" s="3" t="s">
        <v>14</v>
      </c>
      <c r="E105" s="3" t="s">
        <v>15</v>
      </c>
      <c r="F105" s="3" t="s">
        <v>16</v>
      </c>
      <c r="G105" s="8">
        <v>12.6</v>
      </c>
      <c r="H105" s="17">
        <v>31.96</v>
      </c>
      <c r="I105" s="41">
        <v>21.96</v>
      </c>
      <c r="J105" s="11">
        <v>7.4621000000000004</v>
      </c>
      <c r="K105" s="11">
        <v>2025.5219999999999</v>
      </c>
      <c r="L105" s="6"/>
      <c r="M105" s="11">
        <v>2163.0949999999998</v>
      </c>
      <c r="O105" s="112">
        <f t="shared" si="1"/>
        <v>137.57299999999987</v>
      </c>
    </row>
    <row r="106" spans="1:15" ht="14.4" x14ac:dyDescent="0.3">
      <c r="A106" s="28">
        <v>44699</v>
      </c>
      <c r="B106" s="2"/>
      <c r="C106" s="3" t="s">
        <v>28</v>
      </c>
      <c r="D106" s="3" t="s">
        <v>14</v>
      </c>
      <c r="E106" s="3" t="s">
        <v>15</v>
      </c>
      <c r="F106" s="3" t="s">
        <v>16</v>
      </c>
      <c r="G106" s="8">
        <v>12.7</v>
      </c>
      <c r="H106" s="17">
        <v>32.409999999999997</v>
      </c>
      <c r="I106" s="41">
        <v>21.99</v>
      </c>
      <c r="J106" s="11">
        <v>7.3044000000000002</v>
      </c>
      <c r="K106" s="11">
        <v>2097.69</v>
      </c>
      <c r="L106" s="6"/>
      <c r="M106" s="11">
        <v>2157.788</v>
      </c>
      <c r="O106" s="112">
        <f t="shared" si="1"/>
        <v>60.097999999999956</v>
      </c>
    </row>
    <row r="107" spans="1:15" ht="14.4" x14ac:dyDescent="0.3">
      <c r="A107" s="28">
        <v>44700</v>
      </c>
      <c r="B107" s="2"/>
      <c r="C107" s="3" t="s">
        <v>13</v>
      </c>
      <c r="D107" s="3" t="s">
        <v>14</v>
      </c>
      <c r="E107" s="3" t="s">
        <v>15</v>
      </c>
      <c r="F107" s="3" t="s">
        <v>16</v>
      </c>
      <c r="H107" s="2"/>
      <c r="I107" s="18">
        <v>22.24</v>
      </c>
      <c r="J107" s="9">
        <v>7.3193999999999999</v>
      </c>
      <c r="K107" s="9">
        <v>1987.846</v>
      </c>
      <c r="L107" s="6"/>
      <c r="M107" s="9">
        <v>2074.7710000000002</v>
      </c>
      <c r="O107" s="112">
        <f t="shared" si="1"/>
        <v>86.925000000000182</v>
      </c>
    </row>
    <row r="108" spans="1:15" ht="14.4" x14ac:dyDescent="0.3">
      <c r="A108" s="7">
        <v>44702</v>
      </c>
      <c r="B108" s="2"/>
      <c r="C108" s="3" t="s">
        <v>28</v>
      </c>
      <c r="D108" s="3" t="s">
        <v>14</v>
      </c>
      <c r="E108" s="3" t="s">
        <v>15</v>
      </c>
      <c r="F108" s="3" t="s">
        <v>16</v>
      </c>
      <c r="G108" s="29">
        <v>16.899999999999999</v>
      </c>
      <c r="H108" s="15">
        <v>32.01</v>
      </c>
      <c r="I108" s="41">
        <v>22.24</v>
      </c>
      <c r="J108" s="11">
        <v>7.6086</v>
      </c>
      <c r="K108" s="11">
        <v>1912.6959999999999</v>
      </c>
      <c r="L108" s="6"/>
      <c r="M108" s="11">
        <v>2109.7220000000002</v>
      </c>
      <c r="O108" s="112">
        <f t="shared" si="1"/>
        <v>197.02600000000029</v>
      </c>
    </row>
    <row r="109" spans="1:15" ht="14.4" x14ac:dyDescent="0.3">
      <c r="A109" s="7">
        <v>44702</v>
      </c>
      <c r="B109" s="2"/>
      <c r="C109" s="3" t="s">
        <v>28</v>
      </c>
      <c r="D109" s="3" t="s">
        <v>14</v>
      </c>
      <c r="E109" s="3" t="s">
        <v>29</v>
      </c>
      <c r="F109" s="3" t="s">
        <v>16</v>
      </c>
      <c r="H109" s="15">
        <v>32.01</v>
      </c>
      <c r="I109" s="41">
        <v>22.24</v>
      </c>
      <c r="J109" s="11">
        <v>6.9924999999999997</v>
      </c>
      <c r="K109" s="11">
        <v>2321.712</v>
      </c>
      <c r="L109" s="6"/>
      <c r="M109" s="11">
        <v>2191.3719999999998</v>
      </c>
      <c r="O109" s="112">
        <f t="shared" si="1"/>
        <v>-130.34000000000015</v>
      </c>
    </row>
    <row r="110" spans="1:15" ht="14.4" x14ac:dyDescent="0.3">
      <c r="A110" s="7">
        <v>44702</v>
      </c>
      <c r="B110" s="2"/>
      <c r="C110" s="3" t="s">
        <v>27</v>
      </c>
      <c r="D110" s="3" t="s">
        <v>30</v>
      </c>
      <c r="E110" s="3" t="s">
        <v>31</v>
      </c>
      <c r="F110" s="3" t="s">
        <v>16</v>
      </c>
      <c r="G110" s="30">
        <v>19</v>
      </c>
      <c r="H110" s="15">
        <v>31.82</v>
      </c>
      <c r="I110" s="41">
        <v>22.4</v>
      </c>
      <c r="J110" s="11">
        <v>7.7008999999999999</v>
      </c>
      <c r="K110" s="11">
        <v>1942.403</v>
      </c>
      <c r="L110" s="6"/>
      <c r="M110" s="11">
        <v>2142.0970000000002</v>
      </c>
      <c r="O110" s="112">
        <f t="shared" si="1"/>
        <v>199.69400000000019</v>
      </c>
    </row>
    <row r="111" spans="1:15" ht="14.4" x14ac:dyDescent="0.3">
      <c r="A111" s="7">
        <v>44702</v>
      </c>
      <c r="B111" s="2"/>
      <c r="C111" s="3" t="s">
        <v>27</v>
      </c>
      <c r="D111" s="3" t="s">
        <v>30</v>
      </c>
      <c r="E111" s="3" t="s">
        <v>29</v>
      </c>
      <c r="F111" s="3" t="s">
        <v>32</v>
      </c>
      <c r="H111" s="15">
        <v>31.82</v>
      </c>
      <c r="I111" s="41">
        <v>22.4</v>
      </c>
      <c r="J111" s="11">
        <v>6.9592999999999998</v>
      </c>
      <c r="K111" s="11">
        <v>2761.16</v>
      </c>
      <c r="L111" s="6"/>
      <c r="M111" s="11">
        <v>2529.395</v>
      </c>
      <c r="O111" s="112">
        <f t="shared" si="1"/>
        <v>-231.76499999999987</v>
      </c>
    </row>
    <row r="112" spans="1:15" ht="14.4" x14ac:dyDescent="0.3">
      <c r="A112" s="7">
        <v>44702</v>
      </c>
      <c r="B112" s="2"/>
      <c r="C112" s="3" t="s">
        <v>27</v>
      </c>
      <c r="D112" s="3" t="s">
        <v>30</v>
      </c>
      <c r="E112" s="3" t="s">
        <v>29</v>
      </c>
      <c r="F112" s="3" t="s">
        <v>33</v>
      </c>
      <c r="H112" s="15">
        <v>31.82</v>
      </c>
      <c r="I112" s="41">
        <v>22.5</v>
      </c>
      <c r="J112" s="11">
        <v>7.2915999999999999</v>
      </c>
      <c r="K112" s="11">
        <v>2542.857</v>
      </c>
      <c r="L112" s="6"/>
      <c r="M112" s="11">
        <v>2538.1529999999998</v>
      </c>
      <c r="O112" s="112">
        <f t="shared" si="1"/>
        <v>-4.7040000000001783</v>
      </c>
    </row>
    <row r="113" spans="1:15" ht="14.4" x14ac:dyDescent="0.3">
      <c r="A113" s="7">
        <v>44703</v>
      </c>
      <c r="B113" s="2"/>
      <c r="C113" s="8" t="s">
        <v>24</v>
      </c>
      <c r="D113" s="3" t="s">
        <v>30</v>
      </c>
      <c r="E113" s="3" t="s">
        <v>15</v>
      </c>
      <c r="F113" s="3" t="s">
        <v>16</v>
      </c>
      <c r="G113" s="29">
        <v>23.6</v>
      </c>
      <c r="H113" s="15">
        <v>32.19</v>
      </c>
      <c r="I113" s="41">
        <v>22.47</v>
      </c>
      <c r="J113" s="11">
        <v>7.7167000000000003</v>
      </c>
      <c r="K113" s="11">
        <v>1961.64</v>
      </c>
      <c r="L113" s="6"/>
      <c r="M113" s="11">
        <v>2196.422</v>
      </c>
      <c r="O113" s="112">
        <f t="shared" si="1"/>
        <v>234.78199999999993</v>
      </c>
    </row>
    <row r="114" spans="1:15" ht="14.4" x14ac:dyDescent="0.3">
      <c r="A114" s="7">
        <v>44703</v>
      </c>
      <c r="B114" s="2"/>
      <c r="C114" s="8" t="s">
        <v>24</v>
      </c>
      <c r="D114" s="3" t="s">
        <v>30</v>
      </c>
      <c r="E114" s="3" t="s">
        <v>29</v>
      </c>
      <c r="F114" s="3" t="s">
        <v>32</v>
      </c>
      <c r="H114" s="15">
        <v>32.19</v>
      </c>
      <c r="I114" s="41">
        <v>22.44</v>
      </c>
      <c r="J114" s="11">
        <v>7.0979999999999999</v>
      </c>
      <c r="K114" s="11">
        <v>2799.442</v>
      </c>
      <c r="L114" s="6"/>
      <c r="M114" s="11">
        <v>2656.933</v>
      </c>
      <c r="O114" s="112">
        <f t="shared" si="1"/>
        <v>-142.50900000000001</v>
      </c>
    </row>
    <row r="115" spans="1:15" ht="14.4" x14ac:dyDescent="0.3">
      <c r="A115" s="7">
        <v>44703</v>
      </c>
      <c r="B115" s="2"/>
      <c r="C115" s="8" t="s">
        <v>24</v>
      </c>
      <c r="D115" s="3" t="s">
        <v>30</v>
      </c>
      <c r="E115" s="3" t="s">
        <v>29</v>
      </c>
      <c r="F115" s="3" t="s">
        <v>33</v>
      </c>
      <c r="H115" s="15">
        <v>32.19</v>
      </c>
      <c r="I115" s="41">
        <v>22.42</v>
      </c>
      <c r="J115" s="11">
        <v>7.1521999999999997</v>
      </c>
      <c r="K115" s="11">
        <v>3037.8629999999998</v>
      </c>
      <c r="L115" s="6"/>
      <c r="M115" s="11">
        <v>2924.5729999999999</v>
      </c>
      <c r="O115" s="112">
        <f t="shared" si="1"/>
        <v>-113.28999999999996</v>
      </c>
    </row>
    <row r="116" spans="1:15" ht="14.4" x14ac:dyDescent="0.3">
      <c r="A116" s="7">
        <v>44713</v>
      </c>
      <c r="B116" s="2"/>
      <c r="C116" s="8" t="s">
        <v>24</v>
      </c>
      <c r="D116" s="3" t="s">
        <v>30</v>
      </c>
      <c r="E116" s="3" t="s">
        <v>15</v>
      </c>
      <c r="F116" s="3" t="s">
        <v>32</v>
      </c>
      <c r="G116" s="8">
        <v>16.5</v>
      </c>
      <c r="H116" s="31">
        <v>29.72</v>
      </c>
      <c r="I116" s="41">
        <v>16.2</v>
      </c>
      <c r="J116" s="25">
        <v>7.9630000000000001</v>
      </c>
      <c r="K116" s="11">
        <v>2203.1550000000002</v>
      </c>
      <c r="L116" s="6"/>
      <c r="M116" s="11">
        <v>2352.7629999999999</v>
      </c>
      <c r="N116" s="22" t="s">
        <v>25</v>
      </c>
      <c r="O116" s="112">
        <f t="shared" si="1"/>
        <v>149.60799999999972</v>
      </c>
    </row>
    <row r="117" spans="1:15" ht="14.4" x14ac:dyDescent="0.3">
      <c r="A117" s="7">
        <v>44713</v>
      </c>
      <c r="B117" s="2"/>
      <c r="C117" s="8" t="s">
        <v>24</v>
      </c>
      <c r="D117" s="3" t="s">
        <v>30</v>
      </c>
      <c r="E117" s="3" t="s">
        <v>29</v>
      </c>
      <c r="F117" s="3" t="s">
        <v>32</v>
      </c>
      <c r="H117" s="31">
        <v>29.72</v>
      </c>
      <c r="I117" s="41">
        <v>16.7</v>
      </c>
      <c r="J117" s="25">
        <v>7.4729999999999999</v>
      </c>
      <c r="K117" s="11">
        <v>3244.03</v>
      </c>
      <c r="L117" s="6"/>
      <c r="M117" s="11">
        <v>3095.5</v>
      </c>
      <c r="N117" s="22" t="s">
        <v>25</v>
      </c>
      <c r="O117" s="112">
        <f t="shared" si="1"/>
        <v>-148.5300000000002</v>
      </c>
    </row>
    <row r="118" spans="1:15" ht="14.4" x14ac:dyDescent="0.3">
      <c r="A118" s="7">
        <v>44713</v>
      </c>
      <c r="B118" s="2"/>
      <c r="C118" s="8" t="s">
        <v>24</v>
      </c>
      <c r="D118" s="3" t="s">
        <v>30</v>
      </c>
      <c r="E118" s="3" t="s">
        <v>34</v>
      </c>
      <c r="F118" s="3" t="s">
        <v>32</v>
      </c>
      <c r="H118" s="31">
        <v>29.72</v>
      </c>
      <c r="I118" s="41">
        <v>17.100000000000001</v>
      </c>
      <c r="J118" s="25">
        <v>7.4109999999999996</v>
      </c>
      <c r="K118" s="11">
        <v>3251.02</v>
      </c>
      <c r="L118" s="6"/>
      <c r="M118" s="11">
        <v>3066.39</v>
      </c>
      <c r="N118" s="22" t="s">
        <v>25</v>
      </c>
      <c r="O118" s="112">
        <f t="shared" si="1"/>
        <v>-184.63000000000011</v>
      </c>
    </row>
    <row r="119" spans="1:15" ht="14.4" x14ac:dyDescent="0.3">
      <c r="A119" s="7">
        <v>44713</v>
      </c>
      <c r="B119" s="2"/>
      <c r="C119" s="8" t="s">
        <v>24</v>
      </c>
      <c r="D119" s="3" t="s">
        <v>30</v>
      </c>
      <c r="E119" s="3" t="s">
        <v>15</v>
      </c>
      <c r="F119" s="3" t="s">
        <v>33</v>
      </c>
      <c r="G119" s="8">
        <v>16.5</v>
      </c>
      <c r="H119" s="31">
        <v>29.72</v>
      </c>
      <c r="I119" s="41">
        <v>16.2</v>
      </c>
      <c r="J119" s="25">
        <v>7.8620000000000001</v>
      </c>
      <c r="K119" s="129">
        <v>2415.1</v>
      </c>
      <c r="L119" s="6"/>
      <c r="M119" s="11">
        <v>2495.1750000000002</v>
      </c>
      <c r="N119" s="22" t="s">
        <v>25</v>
      </c>
      <c r="O119" s="112">
        <f t="shared" si="1"/>
        <v>80.075000000000273</v>
      </c>
    </row>
    <row r="120" spans="1:15" ht="14.4" x14ac:dyDescent="0.3">
      <c r="A120" s="7">
        <v>44713</v>
      </c>
      <c r="B120" s="2"/>
      <c r="C120" s="8" t="s">
        <v>24</v>
      </c>
      <c r="D120" s="3" t="s">
        <v>30</v>
      </c>
      <c r="E120" s="3" t="s">
        <v>29</v>
      </c>
      <c r="F120" s="3" t="s">
        <v>33</v>
      </c>
      <c r="H120" s="31">
        <v>29.72</v>
      </c>
      <c r="I120" s="41">
        <v>17.3</v>
      </c>
      <c r="J120" s="25">
        <v>7.5750000000000002</v>
      </c>
      <c r="K120" s="130">
        <v>3261.9</v>
      </c>
      <c r="L120" s="6"/>
      <c r="M120" s="11">
        <v>3067.0079999999998</v>
      </c>
      <c r="N120" s="22" t="s">
        <v>25</v>
      </c>
      <c r="O120" s="128">
        <f t="shared" si="1"/>
        <v>-194.89200000000028</v>
      </c>
    </row>
    <row r="121" spans="1:15" ht="14.4" x14ac:dyDescent="0.3">
      <c r="A121" s="7">
        <v>44713</v>
      </c>
      <c r="B121" s="2"/>
      <c r="C121" s="8" t="s">
        <v>24</v>
      </c>
      <c r="D121" s="3" t="s">
        <v>30</v>
      </c>
      <c r="E121" s="3" t="s">
        <v>34</v>
      </c>
      <c r="F121" s="3" t="s">
        <v>33</v>
      </c>
      <c r="H121" s="31">
        <v>29.72</v>
      </c>
      <c r="I121" s="41">
        <v>17.600000000000001</v>
      </c>
      <c r="J121" s="25">
        <v>7.4729999999999999</v>
      </c>
      <c r="K121" s="11">
        <v>3029.73</v>
      </c>
      <c r="L121" s="6"/>
      <c r="M121" s="11">
        <v>2861.0169999999998</v>
      </c>
      <c r="N121" s="22" t="s">
        <v>25</v>
      </c>
      <c r="O121" s="112">
        <f t="shared" si="1"/>
        <v>-168.71300000000019</v>
      </c>
    </row>
    <row r="122" spans="1:15" ht="14.4" x14ac:dyDescent="0.3">
      <c r="A122" s="7">
        <v>44714</v>
      </c>
      <c r="B122" s="2"/>
      <c r="C122" s="3" t="s">
        <v>27</v>
      </c>
      <c r="D122" s="3" t="s">
        <v>30</v>
      </c>
      <c r="E122" s="3" t="s">
        <v>31</v>
      </c>
      <c r="F122" s="3" t="s">
        <v>32</v>
      </c>
      <c r="G122" s="8">
        <v>16.8</v>
      </c>
      <c r="H122" s="3">
        <v>31.67</v>
      </c>
      <c r="I122" s="18">
        <v>17.600000000000001</v>
      </c>
      <c r="J122" s="32">
        <v>8.109</v>
      </c>
      <c r="K122" s="130">
        <v>1977.3</v>
      </c>
      <c r="L122" s="6"/>
      <c r="M122" s="11">
        <v>2103.5479999999998</v>
      </c>
      <c r="N122" s="22" t="s">
        <v>25</v>
      </c>
      <c r="O122" s="112">
        <f t="shared" si="1"/>
        <v>126.24799999999982</v>
      </c>
    </row>
    <row r="123" spans="1:15" ht="14.4" x14ac:dyDescent="0.3">
      <c r="A123" s="7">
        <v>44714</v>
      </c>
      <c r="B123" s="2"/>
      <c r="C123" s="3" t="s">
        <v>27</v>
      </c>
      <c r="D123" s="3" t="s">
        <v>30</v>
      </c>
      <c r="E123" s="3" t="s">
        <v>29</v>
      </c>
      <c r="F123" s="3" t="s">
        <v>32</v>
      </c>
      <c r="H123" s="3">
        <v>31.67</v>
      </c>
      <c r="I123" s="18">
        <v>18.3</v>
      </c>
      <c r="J123" s="32">
        <v>7.4960000000000004</v>
      </c>
      <c r="K123" s="11">
        <v>2342.61</v>
      </c>
      <c r="L123" s="6"/>
      <c r="M123" s="11">
        <v>2247.0230000000001</v>
      </c>
      <c r="N123" s="22" t="s">
        <v>25</v>
      </c>
      <c r="O123" s="112">
        <f t="shared" si="1"/>
        <v>-95.586999999999989</v>
      </c>
    </row>
    <row r="124" spans="1:15" ht="14.4" x14ac:dyDescent="0.3">
      <c r="A124" s="7">
        <v>44714</v>
      </c>
      <c r="B124" s="2"/>
      <c r="C124" s="3" t="s">
        <v>27</v>
      </c>
      <c r="D124" s="3" t="s">
        <v>30</v>
      </c>
      <c r="E124" s="3" t="s">
        <v>34</v>
      </c>
      <c r="F124" s="3" t="s">
        <v>32</v>
      </c>
      <c r="H124" s="3">
        <v>31.67</v>
      </c>
      <c r="I124" s="18">
        <v>18.2</v>
      </c>
      <c r="J124" s="32">
        <v>7.3609999999999998</v>
      </c>
      <c r="K124" s="11">
        <v>2591.19</v>
      </c>
      <c r="L124" s="6"/>
      <c r="M124" s="11">
        <v>2277.2289999999998</v>
      </c>
      <c r="N124" s="22" t="s">
        <v>25</v>
      </c>
      <c r="O124" s="112">
        <f t="shared" si="1"/>
        <v>-313.96100000000024</v>
      </c>
    </row>
    <row r="125" spans="1:15" ht="14.4" x14ac:dyDescent="0.3">
      <c r="A125" s="7">
        <v>44714</v>
      </c>
      <c r="B125" s="2"/>
      <c r="C125" s="3" t="s">
        <v>27</v>
      </c>
      <c r="D125" s="3" t="s">
        <v>30</v>
      </c>
      <c r="E125" s="3" t="s">
        <v>15</v>
      </c>
      <c r="F125" s="3" t="s">
        <v>33</v>
      </c>
      <c r="G125" s="8">
        <v>16.8</v>
      </c>
      <c r="H125" s="3">
        <v>31.67</v>
      </c>
      <c r="I125" s="18">
        <v>19.2</v>
      </c>
      <c r="J125" s="32">
        <v>8.1140000000000008</v>
      </c>
      <c r="K125" s="11">
        <v>1963.1210000000001</v>
      </c>
      <c r="L125" s="6"/>
      <c r="M125" s="11">
        <v>2105.078</v>
      </c>
      <c r="N125" s="22" t="s">
        <v>25</v>
      </c>
      <c r="O125" s="112">
        <f t="shared" si="1"/>
        <v>141.95699999999988</v>
      </c>
    </row>
    <row r="126" spans="1:15" ht="14.4" x14ac:dyDescent="0.3">
      <c r="A126" s="7">
        <v>44714</v>
      </c>
      <c r="B126" s="2"/>
      <c r="C126" s="3" t="s">
        <v>27</v>
      </c>
      <c r="D126" s="3" t="s">
        <v>30</v>
      </c>
      <c r="E126" s="3" t="s">
        <v>29</v>
      </c>
      <c r="F126" s="3" t="s">
        <v>33</v>
      </c>
      <c r="H126" s="3">
        <v>31.67</v>
      </c>
      <c r="I126" s="18">
        <v>18.3</v>
      </c>
      <c r="J126" s="32">
        <v>7.5060000000000002</v>
      </c>
      <c r="K126" s="11">
        <v>2575.5909999999999</v>
      </c>
      <c r="L126" s="6"/>
      <c r="M126" s="11">
        <v>2432.5940000000001</v>
      </c>
      <c r="N126" s="22" t="s">
        <v>25</v>
      </c>
      <c r="O126" s="112">
        <f t="shared" si="1"/>
        <v>-142.99699999999984</v>
      </c>
    </row>
    <row r="127" spans="1:15" ht="14.4" x14ac:dyDescent="0.3">
      <c r="A127" s="7">
        <v>44714</v>
      </c>
      <c r="B127" s="2"/>
      <c r="C127" s="3" t="s">
        <v>27</v>
      </c>
      <c r="D127" s="3" t="s">
        <v>30</v>
      </c>
      <c r="E127" s="3" t="s">
        <v>34</v>
      </c>
      <c r="F127" s="3" t="s">
        <v>33</v>
      </c>
      <c r="H127" s="3">
        <v>31.67</v>
      </c>
      <c r="I127" s="18">
        <v>18.2</v>
      </c>
      <c r="J127" s="32">
        <v>7.5369999999999999</v>
      </c>
      <c r="K127" s="11">
        <v>2646.241</v>
      </c>
      <c r="L127" s="6"/>
      <c r="M127" s="11">
        <v>2470.1660000000002</v>
      </c>
      <c r="N127" s="22" t="s">
        <v>25</v>
      </c>
      <c r="O127" s="112">
        <f t="shared" si="1"/>
        <v>-176.07499999999982</v>
      </c>
    </row>
    <row r="128" spans="1:15" ht="14.4" x14ac:dyDescent="0.3">
      <c r="A128" s="7">
        <v>44726</v>
      </c>
      <c r="B128" s="2"/>
      <c r="C128" s="3" t="s">
        <v>23</v>
      </c>
      <c r="D128" s="3" t="s">
        <v>14</v>
      </c>
      <c r="E128" s="3" t="s">
        <v>15</v>
      </c>
      <c r="F128" s="3" t="s">
        <v>16</v>
      </c>
      <c r="G128" s="8">
        <v>20.7</v>
      </c>
      <c r="H128" s="3">
        <v>32.19</v>
      </c>
      <c r="I128" s="18">
        <v>20.8</v>
      </c>
      <c r="J128" s="23">
        <v>7.9089999999999998</v>
      </c>
      <c r="K128" s="9">
        <v>2414.02</v>
      </c>
      <c r="L128" s="6"/>
      <c r="N128" s="22" t="s">
        <v>25</v>
      </c>
      <c r="O128" s="112"/>
    </row>
    <row r="129" spans="1:15" ht="14.4" x14ac:dyDescent="0.3">
      <c r="A129" s="7">
        <v>44726</v>
      </c>
      <c r="B129" s="2"/>
      <c r="C129" s="3" t="s">
        <v>23</v>
      </c>
      <c r="D129" s="3" t="s">
        <v>14</v>
      </c>
      <c r="E129" s="3" t="s">
        <v>17</v>
      </c>
      <c r="F129" s="3" t="s">
        <v>16</v>
      </c>
      <c r="H129" s="3">
        <v>32.19</v>
      </c>
      <c r="I129" s="4"/>
      <c r="J129" s="5"/>
      <c r="K129" s="9">
        <v>2690.56</v>
      </c>
      <c r="L129" s="6"/>
      <c r="O129" s="112"/>
    </row>
    <row r="130" spans="1:15" ht="14.4" x14ac:dyDescent="0.3">
      <c r="A130" s="7">
        <v>44726</v>
      </c>
      <c r="B130" s="2"/>
      <c r="C130" s="3" t="s">
        <v>23</v>
      </c>
      <c r="D130" s="3" t="s">
        <v>14</v>
      </c>
      <c r="E130" s="3" t="s">
        <v>18</v>
      </c>
      <c r="F130" s="3" t="s">
        <v>16</v>
      </c>
      <c r="H130" s="3">
        <v>32.19</v>
      </c>
      <c r="I130" s="4"/>
      <c r="J130" s="5"/>
      <c r="K130" s="11">
        <v>2635.14</v>
      </c>
      <c r="L130" s="6"/>
      <c r="O130" s="112"/>
    </row>
    <row r="131" spans="1:15" ht="14.4" x14ac:dyDescent="0.3">
      <c r="A131" s="7">
        <v>44726</v>
      </c>
      <c r="B131" s="2"/>
      <c r="C131" s="3" t="s">
        <v>23</v>
      </c>
      <c r="D131" s="3" t="s">
        <v>14</v>
      </c>
      <c r="E131" s="3" t="s">
        <v>19</v>
      </c>
      <c r="F131" s="3" t="s">
        <v>16</v>
      </c>
      <c r="H131" s="3">
        <v>32.19</v>
      </c>
      <c r="I131" s="4"/>
      <c r="J131" s="5"/>
      <c r="K131" s="11">
        <v>2760.6</v>
      </c>
      <c r="L131" s="6"/>
      <c r="O131" s="112"/>
    </row>
    <row r="132" spans="1:15" ht="14.4" x14ac:dyDescent="0.3">
      <c r="A132" s="7">
        <v>44726</v>
      </c>
      <c r="B132" s="2"/>
      <c r="C132" s="3" t="s">
        <v>23</v>
      </c>
      <c r="D132" s="3" t="s">
        <v>14</v>
      </c>
      <c r="E132" s="3" t="s">
        <v>20</v>
      </c>
      <c r="F132" s="3" t="s">
        <v>16</v>
      </c>
      <c r="G132" s="16">
        <v>21</v>
      </c>
      <c r="H132" s="3">
        <v>32.19</v>
      </c>
      <c r="I132" s="4"/>
      <c r="J132" s="5"/>
      <c r="K132" s="11">
        <v>2589.1999999999998</v>
      </c>
      <c r="L132" s="6"/>
      <c r="O132" s="112"/>
    </row>
    <row r="133" spans="1:15" ht="14.4" x14ac:dyDescent="0.3">
      <c r="A133" s="7">
        <v>44726</v>
      </c>
      <c r="B133" s="2"/>
      <c r="C133" s="3" t="s">
        <v>23</v>
      </c>
      <c r="D133" s="3" t="s">
        <v>14</v>
      </c>
      <c r="E133" s="3" t="s">
        <v>21</v>
      </c>
      <c r="F133" s="3" t="s">
        <v>16</v>
      </c>
      <c r="H133" s="3">
        <v>32.19</v>
      </c>
      <c r="I133" s="4"/>
      <c r="J133" s="5"/>
      <c r="K133" s="9">
        <v>2435.14</v>
      </c>
      <c r="L133" s="6"/>
      <c r="O133" s="112"/>
    </row>
    <row r="134" spans="1:15" ht="14.4" x14ac:dyDescent="0.3">
      <c r="A134" s="7">
        <v>44727</v>
      </c>
      <c r="B134" s="2"/>
      <c r="C134" s="2" t="s">
        <v>27</v>
      </c>
      <c r="D134" s="2" t="s">
        <v>14</v>
      </c>
      <c r="E134" s="2" t="s">
        <v>15</v>
      </c>
      <c r="F134" s="2" t="s">
        <v>16</v>
      </c>
      <c r="G134" s="8">
        <v>18.600000000000001</v>
      </c>
      <c r="H134" s="3">
        <v>32.57</v>
      </c>
      <c r="I134" s="18">
        <v>19.100000000000001</v>
      </c>
      <c r="J134" s="23">
        <v>8.0380000000000003</v>
      </c>
      <c r="K134" s="9">
        <v>2428.9299999999998</v>
      </c>
      <c r="L134" s="6"/>
      <c r="M134" s="112">
        <v>2166.4</v>
      </c>
      <c r="N134" s="22" t="s">
        <v>25</v>
      </c>
      <c r="O134" s="112"/>
    </row>
    <row r="135" spans="1:15" ht="14.4" x14ac:dyDescent="0.3">
      <c r="A135" s="7">
        <v>44727</v>
      </c>
      <c r="B135" s="2"/>
      <c r="C135" s="2" t="s">
        <v>27</v>
      </c>
      <c r="D135" s="2" t="s">
        <v>14</v>
      </c>
      <c r="E135" s="2" t="s">
        <v>29</v>
      </c>
      <c r="F135" s="2" t="s">
        <v>16</v>
      </c>
      <c r="H135" s="3">
        <v>32.57</v>
      </c>
      <c r="I135" s="4"/>
      <c r="J135" s="5"/>
      <c r="K135" s="9">
        <v>2781.87</v>
      </c>
      <c r="L135" s="6"/>
      <c r="M135" s="112">
        <v>2274.5</v>
      </c>
      <c r="O135" s="112"/>
    </row>
    <row r="136" spans="1:15" ht="14.4" x14ac:dyDescent="0.3">
      <c r="A136" s="7">
        <v>44727</v>
      </c>
      <c r="B136" s="2"/>
      <c r="C136" s="2" t="s">
        <v>27</v>
      </c>
      <c r="D136" s="2" t="s">
        <v>14</v>
      </c>
      <c r="E136" s="2" t="s">
        <v>34</v>
      </c>
      <c r="F136" s="2" t="s">
        <v>16</v>
      </c>
      <c r="H136" s="3">
        <v>32.57</v>
      </c>
      <c r="I136" s="4"/>
      <c r="J136" s="5"/>
      <c r="K136" s="9">
        <v>2667.51</v>
      </c>
      <c r="L136" s="6"/>
      <c r="M136" s="112">
        <v>2200.4</v>
      </c>
      <c r="O136" s="112"/>
    </row>
    <row r="137" spans="1:15" ht="14.4" x14ac:dyDescent="0.3">
      <c r="A137" s="7">
        <v>44727</v>
      </c>
      <c r="B137" s="2"/>
      <c r="C137" s="2" t="s">
        <v>27</v>
      </c>
      <c r="D137" s="2" t="s">
        <v>14</v>
      </c>
      <c r="E137" s="2" t="s">
        <v>35</v>
      </c>
      <c r="F137" s="2" t="s">
        <v>16</v>
      </c>
      <c r="H137" s="3">
        <v>32.57</v>
      </c>
      <c r="I137" s="4"/>
      <c r="J137" s="5"/>
      <c r="K137" s="9">
        <v>2762.24</v>
      </c>
      <c r="L137" s="6"/>
      <c r="M137" s="112">
        <v>2256.5</v>
      </c>
      <c r="O137" s="112"/>
    </row>
    <row r="138" spans="1:15" ht="14.4" x14ac:dyDescent="0.3">
      <c r="A138" s="7">
        <v>44727</v>
      </c>
      <c r="B138" s="2"/>
      <c r="C138" s="2" t="s">
        <v>27</v>
      </c>
      <c r="D138" s="2" t="s">
        <v>14</v>
      </c>
      <c r="E138" s="2" t="s">
        <v>36</v>
      </c>
      <c r="F138" s="2" t="s">
        <v>16</v>
      </c>
      <c r="G138" s="8">
        <v>19.600000000000001</v>
      </c>
      <c r="H138" s="3">
        <v>32.57</v>
      </c>
      <c r="I138" s="4"/>
      <c r="J138" s="5"/>
      <c r="K138" s="9">
        <v>2852.54</v>
      </c>
      <c r="L138" s="6"/>
      <c r="M138" s="112">
        <v>2343.1999999999998</v>
      </c>
      <c r="O138" s="112"/>
    </row>
    <row r="139" spans="1:15" ht="14.4" x14ac:dyDescent="0.3">
      <c r="A139" s="7">
        <v>44727</v>
      </c>
      <c r="B139" s="2"/>
      <c r="C139" s="2" t="s">
        <v>27</v>
      </c>
      <c r="D139" s="2" t="s">
        <v>14</v>
      </c>
      <c r="E139" s="2" t="s">
        <v>37</v>
      </c>
      <c r="F139" s="2" t="s">
        <v>16</v>
      </c>
      <c r="H139" s="3">
        <v>32.57</v>
      </c>
      <c r="I139" s="4"/>
      <c r="J139" s="5"/>
      <c r="K139" s="9">
        <v>2997.01</v>
      </c>
      <c r="L139" s="6"/>
      <c r="M139" s="112">
        <v>2431.8000000000002</v>
      </c>
      <c r="O139" s="112"/>
    </row>
    <row r="140" spans="1:15" ht="14.4" x14ac:dyDescent="0.3">
      <c r="A140" s="7">
        <v>44727</v>
      </c>
      <c r="B140" s="2"/>
      <c r="C140" s="2" t="s">
        <v>27</v>
      </c>
      <c r="D140" s="2" t="s">
        <v>30</v>
      </c>
      <c r="E140" s="2" t="s">
        <v>15</v>
      </c>
      <c r="F140" s="2" t="s">
        <v>38</v>
      </c>
      <c r="G140" s="8">
        <v>18.100000000000001</v>
      </c>
      <c r="H140" s="3">
        <v>32.450000000000003</v>
      </c>
      <c r="I140" s="41">
        <v>19.3</v>
      </c>
      <c r="J140" s="33">
        <v>7.6920000000000002</v>
      </c>
      <c r="K140" s="9">
        <v>2803.51</v>
      </c>
      <c r="L140" s="6"/>
      <c r="M140" s="112">
        <v>2366.5</v>
      </c>
      <c r="N140" s="22" t="s">
        <v>25</v>
      </c>
      <c r="O140" s="112"/>
    </row>
    <row r="141" spans="1:15" ht="14.4" x14ac:dyDescent="0.3">
      <c r="A141" s="7">
        <v>44727</v>
      </c>
      <c r="B141" s="2"/>
      <c r="C141" s="2" t="s">
        <v>27</v>
      </c>
      <c r="D141" s="2" t="s">
        <v>30</v>
      </c>
      <c r="E141" s="2" t="s">
        <v>15</v>
      </c>
      <c r="F141" s="2" t="s">
        <v>39</v>
      </c>
      <c r="G141" s="8">
        <v>18.100000000000001</v>
      </c>
      <c r="H141" s="3">
        <v>32.450000000000003</v>
      </c>
      <c r="I141" s="41">
        <v>18.7</v>
      </c>
      <c r="J141" s="33">
        <v>7.8079999999999998</v>
      </c>
      <c r="K141" s="9">
        <v>2707.61</v>
      </c>
      <c r="L141" s="6"/>
      <c r="M141" s="112">
        <v>2320.6999999999998</v>
      </c>
      <c r="N141" s="22" t="s">
        <v>25</v>
      </c>
      <c r="O141" s="112"/>
    </row>
    <row r="142" spans="1:15" ht="14.4" x14ac:dyDescent="0.3">
      <c r="A142" s="7">
        <v>44727</v>
      </c>
      <c r="B142" s="2"/>
      <c r="C142" s="2" t="s">
        <v>27</v>
      </c>
      <c r="D142" s="2" t="s">
        <v>30</v>
      </c>
      <c r="E142" s="2" t="s">
        <v>29</v>
      </c>
      <c r="F142" s="2" t="s">
        <v>38</v>
      </c>
      <c r="H142" s="3">
        <v>32.450000000000003</v>
      </c>
      <c r="I142" s="4"/>
      <c r="J142" s="5"/>
      <c r="K142" s="9">
        <v>4204.97</v>
      </c>
      <c r="L142" s="6"/>
      <c r="M142" s="112">
        <v>3467.9</v>
      </c>
      <c r="O142" s="112"/>
    </row>
    <row r="143" spans="1:15" ht="14.4" x14ac:dyDescent="0.3">
      <c r="A143" s="7">
        <v>44727</v>
      </c>
      <c r="B143" s="2"/>
      <c r="C143" s="2" t="s">
        <v>27</v>
      </c>
      <c r="D143" s="2" t="s">
        <v>30</v>
      </c>
      <c r="E143" s="2" t="s">
        <v>29</v>
      </c>
      <c r="F143" s="2" t="s">
        <v>39</v>
      </c>
      <c r="H143" s="3">
        <v>32.450000000000003</v>
      </c>
      <c r="I143" s="4"/>
      <c r="J143" s="5"/>
      <c r="K143" s="9">
        <v>3516.66</v>
      </c>
      <c r="L143" s="6"/>
      <c r="M143" s="112">
        <v>2860.6</v>
      </c>
      <c r="O143" s="112"/>
    </row>
    <row r="144" spans="1:15" ht="14.4" x14ac:dyDescent="0.3">
      <c r="A144" s="7">
        <v>44727</v>
      </c>
      <c r="B144" s="2"/>
      <c r="C144" s="2" t="s">
        <v>27</v>
      </c>
      <c r="D144" s="2" t="s">
        <v>30</v>
      </c>
      <c r="E144" s="3" t="s">
        <v>34</v>
      </c>
      <c r="F144" s="2" t="s">
        <v>38</v>
      </c>
      <c r="H144" s="3">
        <v>32.450000000000003</v>
      </c>
      <c r="I144" s="4"/>
      <c r="J144" s="5"/>
      <c r="K144" s="9">
        <v>4572.34</v>
      </c>
      <c r="L144" s="6"/>
      <c r="M144" s="112">
        <v>3783.5</v>
      </c>
      <c r="O144" s="112"/>
    </row>
    <row r="145" spans="1:15" ht="14.4" x14ac:dyDescent="0.3">
      <c r="A145" s="7">
        <v>44727</v>
      </c>
      <c r="B145" s="2"/>
      <c r="C145" s="2" t="s">
        <v>27</v>
      </c>
      <c r="D145" s="2" t="s">
        <v>30</v>
      </c>
      <c r="E145" s="3" t="s">
        <v>34</v>
      </c>
      <c r="F145" s="2" t="s">
        <v>39</v>
      </c>
      <c r="H145" s="3">
        <v>32.450000000000003</v>
      </c>
      <c r="I145" s="4"/>
      <c r="J145" s="5"/>
      <c r="K145" s="9">
        <v>3619.55</v>
      </c>
      <c r="L145" s="6"/>
      <c r="M145" s="112">
        <v>3149.7</v>
      </c>
      <c r="O145" s="112"/>
    </row>
    <row r="146" spans="1:15" ht="14.4" x14ac:dyDescent="0.3">
      <c r="A146" s="7">
        <v>44728</v>
      </c>
      <c r="B146" s="2"/>
      <c r="C146" s="3" t="s">
        <v>22</v>
      </c>
      <c r="D146" s="3" t="s">
        <v>14</v>
      </c>
      <c r="E146" s="3" t="s">
        <v>15</v>
      </c>
      <c r="F146" s="3" t="s">
        <v>16</v>
      </c>
      <c r="G146">
        <v>18.3</v>
      </c>
      <c r="H146" s="3">
        <v>32.340000000000003</v>
      </c>
      <c r="I146" s="4">
        <v>19.3</v>
      </c>
      <c r="J146" s="5">
        <v>7.9329999999999998</v>
      </c>
      <c r="K146" s="9">
        <v>1999.325</v>
      </c>
      <c r="L146" s="6"/>
      <c r="M146" s="9">
        <v>2108.4110000000001</v>
      </c>
      <c r="O146" s="112">
        <f t="shared" ref="O146:O194" si="2">M146-K146</f>
        <v>109.08600000000001</v>
      </c>
    </row>
    <row r="147" spans="1:15" ht="14.4" x14ac:dyDescent="0.3">
      <c r="A147" s="7">
        <v>44729</v>
      </c>
      <c r="B147" s="2"/>
      <c r="C147" s="3" t="s">
        <v>13</v>
      </c>
      <c r="D147" s="3" t="s">
        <v>14</v>
      </c>
      <c r="E147" s="3" t="s">
        <v>15</v>
      </c>
      <c r="F147" s="3" t="s">
        <v>16</v>
      </c>
      <c r="G147" s="8">
        <v>21.3</v>
      </c>
      <c r="H147" s="9">
        <v>31.4</v>
      </c>
      <c r="I147" s="18">
        <v>21.5</v>
      </c>
      <c r="J147" s="34">
        <v>7.7629999999999999</v>
      </c>
      <c r="K147" s="11">
        <v>1977.991</v>
      </c>
      <c r="L147" s="6"/>
      <c r="M147" s="11">
        <v>2015.37</v>
      </c>
      <c r="O147" s="112">
        <f t="shared" si="2"/>
        <v>37.378999999999905</v>
      </c>
    </row>
    <row r="148" spans="1:15" ht="14.4" x14ac:dyDescent="0.3">
      <c r="A148" s="7">
        <v>44729</v>
      </c>
      <c r="B148" s="2"/>
      <c r="C148" s="3" t="s">
        <v>13</v>
      </c>
      <c r="D148" s="3" t="s">
        <v>14</v>
      </c>
      <c r="E148" s="3" t="s">
        <v>17</v>
      </c>
      <c r="F148" s="3" t="s">
        <v>16</v>
      </c>
      <c r="H148" s="9">
        <v>31.4</v>
      </c>
      <c r="I148" s="4"/>
      <c r="J148" s="5"/>
      <c r="K148" s="11">
        <v>2530.038</v>
      </c>
      <c r="L148" s="6"/>
      <c r="M148" s="11">
        <v>2540.17</v>
      </c>
      <c r="O148" s="112">
        <f t="shared" si="2"/>
        <v>10.132000000000062</v>
      </c>
    </row>
    <row r="149" spans="1:15" ht="14.4" x14ac:dyDescent="0.3">
      <c r="A149" s="7">
        <v>44729</v>
      </c>
      <c r="B149" s="2"/>
      <c r="C149" s="3" t="s">
        <v>13</v>
      </c>
      <c r="D149" s="3" t="s">
        <v>14</v>
      </c>
      <c r="E149" s="3" t="s">
        <v>18</v>
      </c>
      <c r="F149" s="3" t="s">
        <v>16</v>
      </c>
      <c r="H149" s="9">
        <v>31.4</v>
      </c>
      <c r="I149" s="4"/>
      <c r="J149" s="5"/>
      <c r="K149" s="11">
        <v>2728.4609999999998</v>
      </c>
      <c r="L149" s="6"/>
      <c r="M149" s="11">
        <v>2668.12</v>
      </c>
      <c r="O149" s="112">
        <f t="shared" si="2"/>
        <v>-60.340999999999894</v>
      </c>
    </row>
    <row r="150" spans="1:15" ht="14.4" x14ac:dyDescent="0.3">
      <c r="A150" s="7">
        <v>44729</v>
      </c>
      <c r="B150" s="2"/>
      <c r="C150" s="3" t="s">
        <v>13</v>
      </c>
      <c r="D150" s="3" t="s">
        <v>14</v>
      </c>
      <c r="E150" s="3" t="s">
        <v>19</v>
      </c>
      <c r="F150" s="3" t="s">
        <v>16</v>
      </c>
      <c r="H150" s="9">
        <v>31.4</v>
      </c>
      <c r="I150" s="4"/>
      <c r="J150" s="5"/>
      <c r="K150" s="11">
        <v>3626.9969999999998</v>
      </c>
      <c r="L150" s="6"/>
      <c r="M150" s="11">
        <v>4031.34</v>
      </c>
      <c r="O150" s="112">
        <f t="shared" si="2"/>
        <v>404.3430000000003</v>
      </c>
    </row>
    <row r="151" spans="1:15" ht="14.4" x14ac:dyDescent="0.3">
      <c r="A151" s="7">
        <v>44729</v>
      </c>
      <c r="B151" s="2"/>
      <c r="C151" s="3" t="s">
        <v>13</v>
      </c>
      <c r="D151" s="3" t="s">
        <v>14</v>
      </c>
      <c r="E151" s="3" t="s">
        <v>20</v>
      </c>
      <c r="F151" s="3" t="s">
        <v>16</v>
      </c>
      <c r="H151" s="9">
        <v>31.4</v>
      </c>
      <c r="I151" s="4"/>
      <c r="J151" s="5"/>
      <c r="K151" s="11">
        <v>2578.2559999999999</v>
      </c>
      <c r="L151" s="6"/>
      <c r="M151" s="11">
        <v>2546.62</v>
      </c>
      <c r="O151" s="112">
        <f t="shared" si="2"/>
        <v>-31.635999999999967</v>
      </c>
    </row>
    <row r="152" spans="1:15" ht="14.4" x14ac:dyDescent="0.3">
      <c r="A152" s="7">
        <v>44729</v>
      </c>
      <c r="B152" s="2"/>
      <c r="C152" s="3" t="s">
        <v>13</v>
      </c>
      <c r="D152" s="3" t="s">
        <v>14</v>
      </c>
      <c r="E152" s="3" t="s">
        <v>21</v>
      </c>
      <c r="F152" s="3" t="s">
        <v>16</v>
      </c>
      <c r="H152" s="9">
        <v>31.4</v>
      </c>
      <c r="I152" s="4"/>
      <c r="J152" s="5"/>
      <c r="K152" s="11">
        <v>2444.6439999999998</v>
      </c>
      <c r="L152" s="6"/>
      <c r="M152" s="11">
        <v>2427.86</v>
      </c>
      <c r="O152" s="112">
        <f t="shared" si="2"/>
        <v>-16.783999999999651</v>
      </c>
    </row>
    <row r="153" spans="1:15" ht="14.4" x14ac:dyDescent="0.3">
      <c r="A153" s="7">
        <v>44729</v>
      </c>
      <c r="B153" s="2"/>
      <c r="C153" s="8" t="s">
        <v>24</v>
      </c>
      <c r="D153" s="3" t="s">
        <v>14</v>
      </c>
      <c r="E153" s="3" t="s">
        <v>15</v>
      </c>
      <c r="F153" s="3" t="s">
        <v>16</v>
      </c>
      <c r="G153" s="8">
        <v>18.7</v>
      </c>
      <c r="H153" s="3">
        <v>32.31</v>
      </c>
      <c r="I153" s="4">
        <v>20.2</v>
      </c>
      <c r="J153" s="5">
        <v>7.9870000000000001</v>
      </c>
      <c r="K153" s="11">
        <v>1977.5820000000001</v>
      </c>
      <c r="L153" s="6"/>
      <c r="M153" s="11">
        <v>2109.71</v>
      </c>
      <c r="O153" s="112">
        <f t="shared" si="2"/>
        <v>132.12799999999993</v>
      </c>
    </row>
    <row r="154" spans="1:15" ht="14.4" x14ac:dyDescent="0.3">
      <c r="A154" s="7">
        <v>44729</v>
      </c>
      <c r="B154" s="2"/>
      <c r="C154" s="8" t="s">
        <v>24</v>
      </c>
      <c r="D154" s="3" t="s">
        <v>30</v>
      </c>
      <c r="E154" s="3" t="s">
        <v>15</v>
      </c>
      <c r="F154" s="3" t="s">
        <v>32</v>
      </c>
      <c r="G154" s="8">
        <v>18.899999999999999</v>
      </c>
      <c r="H154" s="9">
        <v>32.5</v>
      </c>
      <c r="I154" s="4">
        <v>20.9</v>
      </c>
      <c r="J154" s="5">
        <v>8.0139999999999993</v>
      </c>
      <c r="K154" s="11">
        <v>1991.9970000000001</v>
      </c>
      <c r="L154" s="6"/>
      <c r="M154" s="11">
        <v>2134.44</v>
      </c>
      <c r="O154" s="112">
        <f t="shared" si="2"/>
        <v>142.44299999999998</v>
      </c>
    </row>
    <row r="155" spans="1:15" ht="14.4" x14ac:dyDescent="0.3">
      <c r="A155" s="7">
        <v>44729</v>
      </c>
      <c r="B155" s="2"/>
      <c r="C155" s="8" t="s">
        <v>24</v>
      </c>
      <c r="D155" s="3" t="s">
        <v>30</v>
      </c>
      <c r="E155" s="3" t="s">
        <v>29</v>
      </c>
      <c r="F155" s="3" t="s">
        <v>32</v>
      </c>
      <c r="H155" s="9">
        <v>32.5</v>
      </c>
      <c r="I155" s="4"/>
      <c r="J155" s="5"/>
      <c r="K155" s="11">
        <v>2888.2510000000002</v>
      </c>
      <c r="L155" s="6"/>
      <c r="M155" s="11">
        <v>3253.85</v>
      </c>
      <c r="O155" s="112">
        <f t="shared" si="2"/>
        <v>365.59899999999971</v>
      </c>
    </row>
    <row r="156" spans="1:15" ht="14.4" x14ac:dyDescent="0.3">
      <c r="A156" s="7">
        <v>44729</v>
      </c>
      <c r="B156" s="2"/>
      <c r="C156" s="8" t="s">
        <v>24</v>
      </c>
      <c r="D156" s="3" t="s">
        <v>30</v>
      </c>
      <c r="E156" s="3" t="s">
        <v>34</v>
      </c>
      <c r="F156" s="3" t="s">
        <v>32</v>
      </c>
      <c r="H156" s="9">
        <v>32.5</v>
      </c>
      <c r="I156" s="4"/>
      <c r="J156" s="5"/>
      <c r="K156" s="11">
        <v>3077.4960000000001</v>
      </c>
      <c r="L156" s="6"/>
      <c r="M156" s="11">
        <v>2970.29</v>
      </c>
      <c r="O156" s="112">
        <f t="shared" si="2"/>
        <v>-107.20600000000013</v>
      </c>
    </row>
    <row r="157" spans="1:15" ht="14.4" x14ac:dyDescent="0.3">
      <c r="A157" s="7">
        <v>44729</v>
      </c>
      <c r="B157" s="2"/>
      <c r="C157" s="8" t="s">
        <v>24</v>
      </c>
      <c r="D157" s="3" t="s">
        <v>30</v>
      </c>
      <c r="E157" s="3" t="s">
        <v>15</v>
      </c>
      <c r="F157" s="3" t="s">
        <v>33</v>
      </c>
      <c r="G157" s="8">
        <v>18.899999999999999</v>
      </c>
      <c r="H157" s="9">
        <v>32.5</v>
      </c>
      <c r="I157" s="4">
        <v>21.5</v>
      </c>
      <c r="J157" s="5">
        <v>8.0030000000000001</v>
      </c>
      <c r="K157" s="9">
        <v>1989.8589999999999</v>
      </c>
      <c r="L157" s="6"/>
      <c r="M157" s="9">
        <v>2140.58</v>
      </c>
      <c r="O157" s="112">
        <f t="shared" si="2"/>
        <v>150.721</v>
      </c>
    </row>
    <row r="158" spans="1:15" ht="14.4" x14ac:dyDescent="0.3">
      <c r="A158" s="7">
        <v>44729</v>
      </c>
      <c r="B158" s="2"/>
      <c r="C158" s="8" t="s">
        <v>24</v>
      </c>
      <c r="D158" s="3" t="s">
        <v>30</v>
      </c>
      <c r="E158" s="3" t="s">
        <v>29</v>
      </c>
      <c r="F158" s="3" t="s">
        <v>33</v>
      </c>
      <c r="H158" s="9">
        <v>32.5</v>
      </c>
      <c r="I158" s="4"/>
      <c r="J158" s="5"/>
      <c r="K158" s="11">
        <v>3339.7539999999999</v>
      </c>
      <c r="L158" s="6"/>
      <c r="M158" s="11">
        <v>2705.92</v>
      </c>
      <c r="O158" s="112">
        <f t="shared" si="2"/>
        <v>-633.83399999999983</v>
      </c>
    </row>
    <row r="159" spans="1:15" ht="14.4" x14ac:dyDescent="0.3">
      <c r="A159" s="7">
        <v>44729</v>
      </c>
      <c r="B159" s="2"/>
      <c r="C159" s="8" t="s">
        <v>24</v>
      </c>
      <c r="D159" s="3" t="s">
        <v>30</v>
      </c>
      <c r="E159" s="3" t="s">
        <v>34</v>
      </c>
      <c r="F159" s="3" t="s">
        <v>33</v>
      </c>
      <c r="H159" s="9">
        <v>32.5</v>
      </c>
      <c r="I159" s="4"/>
      <c r="J159" s="5"/>
      <c r="K159" s="11">
        <v>3322.5039999999999</v>
      </c>
      <c r="L159" s="6"/>
      <c r="M159" s="11">
        <v>3179.53</v>
      </c>
      <c r="O159" s="112">
        <f t="shared" si="2"/>
        <v>-142.97399999999971</v>
      </c>
    </row>
    <row r="160" spans="1:15" ht="14.4" x14ac:dyDescent="0.3">
      <c r="A160" s="7">
        <v>44740</v>
      </c>
      <c r="B160" s="2"/>
      <c r="C160" s="8" t="s">
        <v>24</v>
      </c>
      <c r="D160" s="3" t="s">
        <v>14</v>
      </c>
      <c r="E160" s="3" t="s">
        <v>15</v>
      </c>
      <c r="F160" s="3" t="s">
        <v>16</v>
      </c>
      <c r="G160">
        <v>18.600000000000001</v>
      </c>
      <c r="H160" s="175">
        <v>30.57</v>
      </c>
      <c r="I160" s="41">
        <v>18.3</v>
      </c>
      <c r="J160" s="35">
        <v>7.6269999999999998</v>
      </c>
      <c r="K160" s="9">
        <v>2304.902</v>
      </c>
      <c r="L160" s="6"/>
      <c r="M160" s="9">
        <v>2341.0079999999998</v>
      </c>
      <c r="O160" s="112">
        <f t="shared" si="2"/>
        <v>36.105999999999767</v>
      </c>
    </row>
    <row r="161" spans="1:15" ht="14.4" x14ac:dyDescent="0.3">
      <c r="A161" s="7">
        <v>44740</v>
      </c>
      <c r="B161" s="2"/>
      <c r="C161" s="8" t="s">
        <v>24</v>
      </c>
      <c r="D161" s="3" t="s">
        <v>30</v>
      </c>
      <c r="E161" s="3" t="s">
        <v>15</v>
      </c>
      <c r="F161" s="3" t="s">
        <v>39</v>
      </c>
      <c r="H161" s="175">
        <v>30.57</v>
      </c>
      <c r="I161" s="41">
        <v>18.100000000000001</v>
      </c>
      <c r="J161" s="35">
        <v>7.3259999999999996</v>
      </c>
      <c r="K161" s="11">
        <v>2532.0940999999998</v>
      </c>
      <c r="L161" s="6"/>
      <c r="M161" s="11">
        <v>2559.6390000000001</v>
      </c>
      <c r="O161" s="112">
        <f t="shared" si="2"/>
        <v>27.544900000000325</v>
      </c>
    </row>
    <row r="162" spans="1:15" ht="14.4" x14ac:dyDescent="0.3">
      <c r="A162" s="7">
        <v>44740</v>
      </c>
      <c r="B162" s="2"/>
      <c r="C162" s="8" t="s">
        <v>24</v>
      </c>
      <c r="D162" s="3" t="s">
        <v>30</v>
      </c>
      <c r="E162" s="3" t="s">
        <v>15</v>
      </c>
      <c r="F162" s="3" t="s">
        <v>38</v>
      </c>
      <c r="H162" s="175">
        <v>30.57</v>
      </c>
      <c r="I162" s="41">
        <v>18.100000000000001</v>
      </c>
      <c r="J162" s="35">
        <v>7.4450000000000003</v>
      </c>
      <c r="K162" s="11">
        <v>2381.5749999999998</v>
      </c>
      <c r="L162" s="6"/>
      <c r="M162" s="11">
        <v>2344.0410000000002</v>
      </c>
      <c r="O162" s="112">
        <f t="shared" si="2"/>
        <v>-37.533999999999651</v>
      </c>
    </row>
    <row r="163" spans="1:15" ht="14.4" x14ac:dyDescent="0.3">
      <c r="A163" s="7">
        <v>44740</v>
      </c>
      <c r="B163" s="2"/>
      <c r="C163" s="8" t="s">
        <v>24</v>
      </c>
      <c r="D163" s="3" t="s">
        <v>30</v>
      </c>
      <c r="E163" s="3" t="s">
        <v>40</v>
      </c>
      <c r="F163" s="3" t="s">
        <v>39</v>
      </c>
      <c r="H163" s="175">
        <v>30.57</v>
      </c>
      <c r="I163" s="41">
        <v>18.100000000000001</v>
      </c>
      <c r="J163" s="35">
        <v>7.1609999999999996</v>
      </c>
      <c r="K163" s="9">
        <v>3198.6959999999999</v>
      </c>
      <c r="L163" s="6"/>
      <c r="O163" s="112"/>
    </row>
    <row r="164" spans="1:15" ht="14.4" x14ac:dyDescent="0.3">
      <c r="A164" s="7">
        <v>44740</v>
      </c>
      <c r="B164" s="2"/>
      <c r="C164" s="8" t="s">
        <v>24</v>
      </c>
      <c r="D164" s="3" t="s">
        <v>30</v>
      </c>
      <c r="E164" s="3" t="s">
        <v>40</v>
      </c>
      <c r="F164" s="3" t="s">
        <v>38</v>
      </c>
      <c r="H164" s="175">
        <v>30.57</v>
      </c>
      <c r="I164" s="41">
        <v>18.399999999999999</v>
      </c>
      <c r="J164" s="35">
        <v>7.2149999999999999</v>
      </c>
      <c r="K164" s="9">
        <v>3217.0059999999999</v>
      </c>
      <c r="L164" s="6"/>
      <c r="O164" s="112"/>
    </row>
    <row r="165" spans="1:15" ht="14.4" x14ac:dyDescent="0.3">
      <c r="A165" s="7">
        <v>44740</v>
      </c>
      <c r="B165" s="2"/>
      <c r="C165" s="8" t="s">
        <v>24</v>
      </c>
      <c r="D165" s="3" t="s">
        <v>30</v>
      </c>
      <c r="E165" s="3" t="s">
        <v>29</v>
      </c>
      <c r="F165" s="3" t="s">
        <v>39</v>
      </c>
      <c r="H165" s="175">
        <v>30.57</v>
      </c>
      <c r="I165" s="41">
        <v>18.7</v>
      </c>
      <c r="J165" s="35">
        <v>7.2560000000000002</v>
      </c>
      <c r="K165" s="11">
        <v>2937.3310000000001</v>
      </c>
      <c r="L165" s="6"/>
      <c r="O165" s="112"/>
    </row>
    <row r="166" spans="1:15" ht="14.4" x14ac:dyDescent="0.3">
      <c r="A166" s="7">
        <v>44740</v>
      </c>
      <c r="B166" s="2"/>
      <c r="C166" s="8" t="s">
        <v>24</v>
      </c>
      <c r="D166" s="3" t="s">
        <v>30</v>
      </c>
      <c r="E166" s="3" t="s">
        <v>29</v>
      </c>
      <c r="F166" s="3" t="s">
        <v>38</v>
      </c>
      <c r="H166" s="175">
        <v>30.57</v>
      </c>
      <c r="I166" s="41">
        <v>19.3</v>
      </c>
      <c r="J166" s="35">
        <v>7.1360000000000001</v>
      </c>
      <c r="K166" s="11">
        <v>3281.4389999999999</v>
      </c>
      <c r="L166" s="6"/>
      <c r="O166" s="112"/>
    </row>
    <row r="167" spans="1:15" ht="14.4" x14ac:dyDescent="0.3">
      <c r="A167" s="7">
        <v>44742</v>
      </c>
      <c r="B167" s="2"/>
      <c r="C167" s="3" t="s">
        <v>13</v>
      </c>
      <c r="D167" s="3" t="s">
        <v>14</v>
      </c>
      <c r="E167" s="3" t="s">
        <v>15</v>
      </c>
      <c r="F167" s="3" t="s">
        <v>16</v>
      </c>
      <c r="H167" s="2"/>
      <c r="I167" s="41">
        <v>13.8</v>
      </c>
      <c r="J167" s="35">
        <v>7.9960000000000004</v>
      </c>
      <c r="K167" s="9">
        <v>1928.4159999999999</v>
      </c>
      <c r="L167" s="6"/>
      <c r="M167" s="9">
        <v>2048.8270000000002</v>
      </c>
      <c r="O167" s="112">
        <f t="shared" si="2"/>
        <v>120.41100000000029</v>
      </c>
    </row>
    <row r="168" spans="1:15" ht="14.4" x14ac:dyDescent="0.3">
      <c r="A168" s="7">
        <v>44742</v>
      </c>
      <c r="B168" s="2"/>
      <c r="C168" s="3" t="s">
        <v>13</v>
      </c>
      <c r="D168" s="3" t="s">
        <v>30</v>
      </c>
      <c r="E168" s="3" t="s">
        <v>15</v>
      </c>
      <c r="F168" s="3" t="s">
        <v>39</v>
      </c>
      <c r="H168" s="2"/>
      <c r="I168" s="41">
        <v>10.6</v>
      </c>
      <c r="J168" s="35">
        <v>7.9859999999999998</v>
      </c>
      <c r="K168" s="9">
        <v>1907.412</v>
      </c>
      <c r="L168" s="6"/>
      <c r="M168" s="9">
        <v>2017.2059999999999</v>
      </c>
      <c r="O168" s="112">
        <f t="shared" si="2"/>
        <v>109.79399999999987</v>
      </c>
    </row>
    <row r="169" spans="1:15" ht="14.4" x14ac:dyDescent="0.3">
      <c r="A169" s="7">
        <v>44742</v>
      </c>
      <c r="B169" s="2"/>
      <c r="C169" s="3" t="s">
        <v>13</v>
      </c>
      <c r="D169" s="3" t="s">
        <v>30</v>
      </c>
      <c r="E169" s="3" t="s">
        <v>15</v>
      </c>
      <c r="F169" s="3" t="s">
        <v>38</v>
      </c>
      <c r="H169" s="2"/>
      <c r="I169" s="41">
        <v>12.5</v>
      </c>
      <c r="J169" s="35">
        <v>7.9729999999999999</v>
      </c>
      <c r="K169" s="9">
        <v>1906.9760000000001</v>
      </c>
      <c r="L169" s="6"/>
      <c r="M169" s="9">
        <v>2016.702</v>
      </c>
      <c r="O169" s="112">
        <f t="shared" si="2"/>
        <v>109.72599999999989</v>
      </c>
    </row>
    <row r="170" spans="1:15" ht="14.4" x14ac:dyDescent="0.3">
      <c r="A170" s="7">
        <v>44742</v>
      </c>
      <c r="B170" s="2"/>
      <c r="C170" s="3" t="s">
        <v>13</v>
      </c>
      <c r="D170" s="3" t="s">
        <v>30</v>
      </c>
      <c r="E170" s="3" t="s">
        <v>40</v>
      </c>
      <c r="F170" s="3" t="s">
        <v>39</v>
      </c>
      <c r="H170" s="2"/>
      <c r="I170" s="41">
        <v>12.1</v>
      </c>
      <c r="J170" s="35">
        <v>7.4109999999999996</v>
      </c>
      <c r="K170" s="9">
        <v>3194.0459999999998</v>
      </c>
      <c r="L170" s="6"/>
      <c r="O170" s="112"/>
    </row>
    <row r="171" spans="1:15" ht="14.4" x14ac:dyDescent="0.3">
      <c r="A171" s="7">
        <v>44742</v>
      </c>
      <c r="B171" s="2"/>
      <c r="C171" s="3" t="s">
        <v>13</v>
      </c>
      <c r="D171" s="3" t="s">
        <v>30</v>
      </c>
      <c r="E171" s="3" t="s">
        <v>40</v>
      </c>
      <c r="F171" s="3" t="s">
        <v>38</v>
      </c>
      <c r="H171" s="2"/>
      <c r="I171" s="41">
        <v>11.4</v>
      </c>
      <c r="J171" s="35">
        <v>7.7190000000000003</v>
      </c>
      <c r="K171" s="9">
        <v>2325.7849999999999</v>
      </c>
      <c r="L171" s="6"/>
      <c r="M171" s="9">
        <v>2259.9899999999998</v>
      </c>
      <c r="O171" s="112">
        <f t="shared" si="2"/>
        <v>-65.795000000000073</v>
      </c>
    </row>
    <row r="172" spans="1:15" ht="14.4" x14ac:dyDescent="0.3">
      <c r="A172" s="7">
        <v>44742</v>
      </c>
      <c r="B172" s="2"/>
      <c r="C172" s="3" t="s">
        <v>13</v>
      </c>
      <c r="D172" s="3" t="s">
        <v>30</v>
      </c>
      <c r="E172" s="3" t="s">
        <v>29</v>
      </c>
      <c r="F172" s="3" t="s">
        <v>39</v>
      </c>
      <c r="H172" s="2"/>
      <c r="I172" s="41">
        <v>11.2</v>
      </c>
      <c r="J172" s="35">
        <v>7.548</v>
      </c>
      <c r="K172" s="9">
        <v>2143.81</v>
      </c>
      <c r="L172" s="6"/>
      <c r="M172" s="9">
        <v>2074.7939999999999</v>
      </c>
      <c r="O172" s="112">
        <f t="shared" si="2"/>
        <v>-69.016000000000076</v>
      </c>
    </row>
    <row r="173" spans="1:15" ht="14.4" x14ac:dyDescent="0.3">
      <c r="A173" s="7">
        <v>44742</v>
      </c>
      <c r="B173" s="2"/>
      <c r="C173" s="3" t="s">
        <v>13</v>
      </c>
      <c r="D173" s="3" t="s">
        <v>30</v>
      </c>
      <c r="E173" s="3" t="s">
        <v>29</v>
      </c>
      <c r="F173" s="3" t="s">
        <v>38</v>
      </c>
      <c r="H173" s="2"/>
      <c r="I173" s="41">
        <v>10.4</v>
      </c>
      <c r="J173" s="35">
        <v>7.4039999999999999</v>
      </c>
      <c r="K173" s="9">
        <v>3350.192</v>
      </c>
      <c r="L173" s="6"/>
      <c r="O173" s="112"/>
    </row>
    <row r="174" spans="1:15" ht="14.4" x14ac:dyDescent="0.3">
      <c r="A174" s="7">
        <v>44743</v>
      </c>
      <c r="B174" s="2"/>
      <c r="C174" s="3" t="s">
        <v>27</v>
      </c>
      <c r="D174" s="3" t="s">
        <v>14</v>
      </c>
      <c r="E174" s="3" t="s">
        <v>15</v>
      </c>
      <c r="F174" s="3" t="s">
        <v>16</v>
      </c>
      <c r="G174" s="8">
        <v>21.7</v>
      </c>
      <c r="H174" s="3">
        <v>32.67</v>
      </c>
      <c r="I174" s="18">
        <v>11.1</v>
      </c>
      <c r="J174" s="34">
        <v>8.1739999999999995</v>
      </c>
      <c r="K174" s="9">
        <v>1932.2639999999999</v>
      </c>
      <c r="L174" s="6"/>
      <c r="M174" s="9">
        <v>2140.9989999999998</v>
      </c>
      <c r="O174" s="112">
        <f t="shared" si="2"/>
        <v>208.7349999999999</v>
      </c>
    </row>
    <row r="175" spans="1:15" ht="14.4" x14ac:dyDescent="0.3">
      <c r="A175" s="7">
        <v>44743</v>
      </c>
      <c r="B175" s="2"/>
      <c r="C175" s="3" t="s">
        <v>27</v>
      </c>
      <c r="D175" s="3" t="s">
        <v>30</v>
      </c>
      <c r="E175" s="3" t="s">
        <v>15</v>
      </c>
      <c r="F175" s="3" t="s">
        <v>39</v>
      </c>
      <c r="H175" s="3">
        <v>32.67</v>
      </c>
      <c r="I175" s="18">
        <v>14.1</v>
      </c>
      <c r="J175" s="34">
        <v>8.2260000000000009</v>
      </c>
      <c r="K175" s="9">
        <v>1921.713</v>
      </c>
      <c r="L175" s="6"/>
      <c r="M175" s="9">
        <v>2129.201</v>
      </c>
      <c r="O175" s="112">
        <f t="shared" si="2"/>
        <v>207.48800000000006</v>
      </c>
    </row>
    <row r="176" spans="1:15" ht="14.4" x14ac:dyDescent="0.3">
      <c r="A176" s="7">
        <v>44743</v>
      </c>
      <c r="B176" s="2"/>
      <c r="C176" s="3" t="s">
        <v>27</v>
      </c>
      <c r="D176" s="3" t="s">
        <v>30</v>
      </c>
      <c r="E176" s="3" t="s">
        <v>15</v>
      </c>
      <c r="F176" s="3" t="s">
        <v>38</v>
      </c>
      <c r="H176" s="3">
        <v>32.67</v>
      </c>
      <c r="I176" s="18">
        <v>13.3</v>
      </c>
      <c r="J176" s="34">
        <v>8.2119999999999997</v>
      </c>
      <c r="K176" s="9">
        <v>1930.57</v>
      </c>
      <c r="L176" s="6"/>
      <c r="M176" s="9">
        <v>2129.2710000000002</v>
      </c>
      <c r="O176" s="112">
        <f t="shared" si="2"/>
        <v>198.70100000000025</v>
      </c>
    </row>
    <row r="177" spans="1:15" ht="14.4" x14ac:dyDescent="0.3">
      <c r="A177" s="7">
        <v>44743</v>
      </c>
      <c r="B177" s="2"/>
      <c r="C177" s="3" t="s">
        <v>27</v>
      </c>
      <c r="D177" s="3" t="s">
        <v>30</v>
      </c>
      <c r="E177" s="3" t="s">
        <v>40</v>
      </c>
      <c r="F177" s="3" t="s">
        <v>39</v>
      </c>
      <c r="H177" s="3">
        <v>32.67</v>
      </c>
      <c r="I177" s="18">
        <v>14.5</v>
      </c>
      <c r="J177" s="34">
        <v>7.67</v>
      </c>
      <c r="K177" s="9">
        <v>2304.9259999999999</v>
      </c>
      <c r="L177" s="6"/>
      <c r="M177" s="9">
        <v>2295.1219999999998</v>
      </c>
      <c r="O177" s="112">
        <f t="shared" si="2"/>
        <v>-9.8040000000000873</v>
      </c>
    </row>
    <row r="178" spans="1:15" ht="14.4" x14ac:dyDescent="0.3">
      <c r="A178" s="7">
        <v>44743</v>
      </c>
      <c r="B178" s="2"/>
      <c r="C178" s="3" t="s">
        <v>27</v>
      </c>
      <c r="D178" s="3" t="s">
        <v>30</v>
      </c>
      <c r="E178" s="3" t="s">
        <v>40</v>
      </c>
      <c r="F178" s="3" t="s">
        <v>38</v>
      </c>
      <c r="H178" s="3">
        <v>32.67</v>
      </c>
      <c r="I178" s="18">
        <v>14.8</v>
      </c>
      <c r="J178" s="34">
        <v>7.4939999999999998</v>
      </c>
      <c r="K178" s="9">
        <v>2279.7649999999999</v>
      </c>
      <c r="L178" s="6"/>
      <c r="O178" s="112"/>
    </row>
    <row r="179" spans="1:15" ht="14.4" x14ac:dyDescent="0.3">
      <c r="A179" s="7">
        <v>44743</v>
      </c>
      <c r="B179" s="2"/>
      <c r="C179" s="3" t="s">
        <v>27</v>
      </c>
      <c r="D179" s="3" t="s">
        <v>30</v>
      </c>
      <c r="E179" s="3" t="s">
        <v>29</v>
      </c>
      <c r="F179" s="3" t="s">
        <v>39</v>
      </c>
      <c r="H179" s="3">
        <v>32.67</v>
      </c>
      <c r="I179" s="18">
        <v>15.8</v>
      </c>
      <c r="J179" s="34">
        <v>7.6109999999999998</v>
      </c>
      <c r="K179" s="9">
        <v>2224.973</v>
      </c>
      <c r="L179" s="6"/>
      <c r="M179" s="9">
        <v>2200.665</v>
      </c>
      <c r="O179" s="112">
        <f t="shared" si="2"/>
        <v>-24.307999999999993</v>
      </c>
    </row>
    <row r="180" spans="1:15" ht="14.4" x14ac:dyDescent="0.3">
      <c r="A180" s="7">
        <v>44743</v>
      </c>
      <c r="B180" s="2"/>
      <c r="C180" s="3" t="s">
        <v>27</v>
      </c>
      <c r="D180" s="3" t="s">
        <v>30</v>
      </c>
      <c r="E180" s="3" t="s">
        <v>29</v>
      </c>
      <c r="F180" s="3" t="s">
        <v>38</v>
      </c>
      <c r="H180" s="3">
        <v>32.67</v>
      </c>
      <c r="I180" s="18">
        <v>14.6</v>
      </c>
      <c r="J180" s="34">
        <v>7.5339999999999998</v>
      </c>
      <c r="K180" s="9">
        <v>2234.58</v>
      </c>
      <c r="L180" s="6"/>
      <c r="M180" s="9">
        <v>2191.444</v>
      </c>
      <c r="O180" s="112">
        <f t="shared" si="2"/>
        <v>-43.135999999999967</v>
      </c>
    </row>
    <row r="181" spans="1:15" ht="14.4" x14ac:dyDescent="0.3">
      <c r="A181" s="1">
        <v>44755</v>
      </c>
      <c r="B181" s="2">
        <v>101</v>
      </c>
      <c r="C181" s="2" t="s">
        <v>22</v>
      </c>
      <c r="D181" s="2" t="s">
        <v>14</v>
      </c>
      <c r="E181" s="2" t="s">
        <v>29</v>
      </c>
      <c r="F181" s="2" t="s">
        <v>16</v>
      </c>
      <c r="H181" s="2">
        <v>32.74</v>
      </c>
      <c r="I181" s="4">
        <v>24.6</v>
      </c>
      <c r="J181" s="5">
        <v>7.1189999999999998</v>
      </c>
      <c r="K181" s="6">
        <v>4441.3900000000003</v>
      </c>
      <c r="L181" s="6"/>
      <c r="O181" s="112"/>
    </row>
    <row r="182" spans="1:15" ht="14.4" x14ac:dyDescent="0.3">
      <c r="A182" s="1">
        <v>44755</v>
      </c>
      <c r="B182" s="2">
        <v>102</v>
      </c>
      <c r="C182" s="2" t="s">
        <v>22</v>
      </c>
      <c r="D182" s="2" t="s">
        <v>14</v>
      </c>
      <c r="E182" s="2" t="s">
        <v>34</v>
      </c>
      <c r="F182" s="2" t="s">
        <v>16</v>
      </c>
      <c r="H182" s="2">
        <v>32.74</v>
      </c>
      <c r="I182" s="4">
        <v>24.4</v>
      </c>
      <c r="J182" s="5">
        <v>7.0860000000000003</v>
      </c>
      <c r="K182" s="6">
        <v>5110.67</v>
      </c>
      <c r="L182" s="6"/>
      <c r="O182" s="112"/>
    </row>
    <row r="183" spans="1:15" ht="14.4" x14ac:dyDescent="0.3">
      <c r="A183" s="1">
        <v>44755</v>
      </c>
      <c r="B183" s="2">
        <v>103</v>
      </c>
      <c r="C183" s="2" t="s">
        <v>22</v>
      </c>
      <c r="D183" s="2" t="s">
        <v>14</v>
      </c>
      <c r="E183" s="2" t="s">
        <v>35</v>
      </c>
      <c r="F183" s="2" t="s">
        <v>16</v>
      </c>
      <c r="H183" s="2">
        <v>32.74</v>
      </c>
      <c r="I183" s="4">
        <v>24.5</v>
      </c>
      <c r="J183" s="5">
        <v>6.81</v>
      </c>
      <c r="K183" s="6">
        <v>5702.04</v>
      </c>
      <c r="L183" s="6"/>
      <c r="O183" s="112"/>
    </row>
    <row r="184" spans="1:15" ht="14.4" x14ac:dyDescent="0.3">
      <c r="A184" s="1">
        <v>44755</v>
      </c>
      <c r="B184" s="2">
        <v>104</v>
      </c>
      <c r="C184" s="2" t="s">
        <v>22</v>
      </c>
      <c r="D184" s="2" t="s">
        <v>14</v>
      </c>
      <c r="E184" s="2" t="s">
        <v>36</v>
      </c>
      <c r="F184" s="2" t="s">
        <v>16</v>
      </c>
      <c r="G184" s="2">
        <v>19.100000000000001</v>
      </c>
      <c r="H184" s="2">
        <v>32.74</v>
      </c>
      <c r="I184" s="4">
        <v>24.2</v>
      </c>
      <c r="J184" s="5">
        <v>6.7670000000000003</v>
      </c>
      <c r="K184" s="6">
        <v>6127.76</v>
      </c>
      <c r="L184" s="6"/>
      <c r="O184" s="112"/>
    </row>
    <row r="185" spans="1:15" ht="14.4" x14ac:dyDescent="0.3">
      <c r="A185" s="1">
        <v>44755</v>
      </c>
      <c r="B185" s="2">
        <v>105</v>
      </c>
      <c r="C185" s="2" t="s">
        <v>22</v>
      </c>
      <c r="D185" s="2" t="s">
        <v>14</v>
      </c>
      <c r="E185" s="2" t="s">
        <v>37</v>
      </c>
      <c r="F185" s="2" t="s">
        <v>16</v>
      </c>
      <c r="H185" s="2">
        <v>32.74</v>
      </c>
      <c r="I185" s="4">
        <v>24</v>
      </c>
      <c r="J185" s="5">
        <v>6.8070000000000004</v>
      </c>
      <c r="K185" s="6">
        <v>7368.69</v>
      </c>
      <c r="L185" s="6"/>
      <c r="O185" s="112"/>
    </row>
    <row r="186" spans="1:15" ht="14.4" x14ac:dyDescent="0.3">
      <c r="A186" s="1">
        <v>44755</v>
      </c>
      <c r="B186" s="2">
        <v>106</v>
      </c>
      <c r="C186" s="2" t="s">
        <v>22</v>
      </c>
      <c r="D186" s="2" t="s">
        <v>14</v>
      </c>
      <c r="E186" s="2" t="s">
        <v>15</v>
      </c>
      <c r="F186" s="2" t="s">
        <v>16</v>
      </c>
      <c r="G186" s="2">
        <v>21.9</v>
      </c>
      <c r="H186" s="2">
        <v>32.74</v>
      </c>
      <c r="I186" s="4">
        <v>24.5</v>
      </c>
      <c r="J186" s="5">
        <v>7.7080000000000002</v>
      </c>
      <c r="K186" s="6">
        <v>2110.39</v>
      </c>
      <c r="L186" s="6"/>
      <c r="M186" s="2">
        <v>2116.25</v>
      </c>
      <c r="O186" s="112">
        <f t="shared" si="2"/>
        <v>5.8600000000001273</v>
      </c>
    </row>
    <row r="187" spans="1:15" ht="14.4" x14ac:dyDescent="0.3">
      <c r="A187" s="1">
        <v>44756</v>
      </c>
      <c r="B187" s="2">
        <v>107</v>
      </c>
      <c r="C187" s="2" t="s">
        <v>27</v>
      </c>
      <c r="D187" s="2" t="s">
        <v>30</v>
      </c>
      <c r="E187" s="2" t="s">
        <v>29</v>
      </c>
      <c r="F187" s="2" t="s">
        <v>38</v>
      </c>
      <c r="H187" s="2">
        <v>32.29</v>
      </c>
      <c r="I187" s="4">
        <v>23.3</v>
      </c>
      <c r="J187" s="5">
        <v>7.2560000000000002</v>
      </c>
      <c r="K187" s="6">
        <v>2746.33</v>
      </c>
      <c r="L187" s="6"/>
      <c r="O187" s="112"/>
    </row>
    <row r="188" spans="1:15" ht="14.4" x14ac:dyDescent="0.3">
      <c r="A188" s="1">
        <v>44756</v>
      </c>
      <c r="B188" s="2">
        <v>108</v>
      </c>
      <c r="C188" s="2" t="s">
        <v>27</v>
      </c>
      <c r="D188" s="2" t="s">
        <v>30</v>
      </c>
      <c r="E188" s="2" t="s">
        <v>29</v>
      </c>
      <c r="F188" s="2" t="s">
        <v>39</v>
      </c>
      <c r="H188" s="2">
        <v>32.29</v>
      </c>
      <c r="I188" s="4">
        <v>23.6</v>
      </c>
      <c r="J188" s="5">
        <v>7.4020000000000001</v>
      </c>
      <c r="K188" s="6">
        <v>2810.49</v>
      </c>
      <c r="L188" s="6"/>
      <c r="O188" s="112"/>
    </row>
    <row r="189" spans="1:15" ht="14.4" x14ac:dyDescent="0.3">
      <c r="A189" s="1">
        <v>44756</v>
      </c>
      <c r="B189" s="2">
        <v>109</v>
      </c>
      <c r="C189" s="2" t="s">
        <v>27</v>
      </c>
      <c r="D189" s="2" t="s">
        <v>30</v>
      </c>
      <c r="E189" s="2" t="s">
        <v>15</v>
      </c>
      <c r="F189" s="2" t="s">
        <v>38</v>
      </c>
      <c r="G189" s="2">
        <v>21.3</v>
      </c>
      <c r="H189" s="2">
        <v>32.29</v>
      </c>
      <c r="I189" s="4">
        <v>22.9</v>
      </c>
      <c r="J189" s="5">
        <v>7.53</v>
      </c>
      <c r="K189" s="6">
        <v>2319.2399999999998</v>
      </c>
      <c r="L189" s="6"/>
      <c r="M189" s="2">
        <v>2326.0500000000002</v>
      </c>
      <c r="O189" s="112">
        <f t="shared" si="2"/>
        <v>6.8100000000004002</v>
      </c>
    </row>
    <row r="190" spans="1:15" ht="14.4" x14ac:dyDescent="0.3">
      <c r="A190" s="1">
        <v>44756</v>
      </c>
      <c r="B190" s="2">
        <v>110</v>
      </c>
      <c r="C190" s="2" t="s">
        <v>27</v>
      </c>
      <c r="D190" s="2" t="s">
        <v>30</v>
      </c>
      <c r="E190" s="2" t="s">
        <v>15</v>
      </c>
      <c r="F190" s="2" t="s">
        <v>39</v>
      </c>
      <c r="G190" s="2">
        <v>21.3</v>
      </c>
      <c r="H190" s="2">
        <v>32.29</v>
      </c>
      <c r="I190" s="4">
        <v>23.1</v>
      </c>
      <c r="J190" s="5">
        <v>7.5060000000000002</v>
      </c>
      <c r="K190" s="6">
        <v>2342.98</v>
      </c>
      <c r="L190" s="6"/>
      <c r="M190" s="2">
        <v>2352.5700000000002</v>
      </c>
      <c r="O190" s="112">
        <f t="shared" si="2"/>
        <v>9.5900000000001455</v>
      </c>
    </row>
    <row r="191" spans="1:15" ht="14.4" x14ac:dyDescent="0.3">
      <c r="A191" s="1">
        <v>44756</v>
      </c>
      <c r="B191" s="2">
        <v>111</v>
      </c>
      <c r="C191" s="2" t="s">
        <v>27</v>
      </c>
      <c r="D191" s="2" t="s">
        <v>14</v>
      </c>
      <c r="E191" s="2" t="s">
        <v>29</v>
      </c>
      <c r="F191" s="2" t="s">
        <v>16</v>
      </c>
      <c r="H191" s="2">
        <v>32.950000000000003</v>
      </c>
      <c r="I191" s="4">
        <v>23</v>
      </c>
      <c r="J191" s="5">
        <v>7.3090000000000002</v>
      </c>
      <c r="K191" s="6">
        <v>2376.86</v>
      </c>
      <c r="L191" s="6"/>
      <c r="M191" s="36">
        <v>2315.73</v>
      </c>
      <c r="O191" s="112">
        <f t="shared" si="2"/>
        <v>-61.130000000000109</v>
      </c>
    </row>
    <row r="192" spans="1:15" ht="14.4" x14ac:dyDescent="0.3">
      <c r="A192" s="1">
        <v>44756</v>
      </c>
      <c r="B192" s="2">
        <v>112</v>
      </c>
      <c r="C192" s="2" t="s">
        <v>27</v>
      </c>
      <c r="D192" s="2" t="s">
        <v>14</v>
      </c>
      <c r="E192" s="2" t="s">
        <v>34</v>
      </c>
      <c r="F192" s="2" t="s">
        <v>16</v>
      </c>
      <c r="H192" s="2">
        <v>32.950000000000003</v>
      </c>
      <c r="I192" s="4">
        <v>22.9</v>
      </c>
      <c r="J192" s="5">
        <v>7.3570000000000002</v>
      </c>
      <c r="K192" s="6">
        <v>2343.63</v>
      </c>
      <c r="L192" s="6"/>
      <c r="M192" s="36">
        <v>2289.38</v>
      </c>
      <c r="O192" s="112">
        <f t="shared" si="2"/>
        <v>-54.25</v>
      </c>
    </row>
    <row r="193" spans="1:15" ht="14.4" x14ac:dyDescent="0.3">
      <c r="A193" s="1">
        <v>44756</v>
      </c>
      <c r="B193" s="2">
        <v>113</v>
      </c>
      <c r="C193" s="2" t="s">
        <v>27</v>
      </c>
      <c r="D193" s="2" t="s">
        <v>14</v>
      </c>
      <c r="E193" s="2" t="s">
        <v>35</v>
      </c>
      <c r="F193" s="2" t="s">
        <v>16</v>
      </c>
      <c r="H193" s="2">
        <v>32.950000000000003</v>
      </c>
      <c r="I193" s="4">
        <v>23</v>
      </c>
      <c r="J193" s="5">
        <v>7.194</v>
      </c>
      <c r="K193" s="6">
        <v>2441.6999999999998</v>
      </c>
      <c r="L193" s="6"/>
      <c r="M193" s="36">
        <v>2310.59</v>
      </c>
      <c r="O193" s="112">
        <f t="shared" si="2"/>
        <v>-131.10999999999967</v>
      </c>
    </row>
    <row r="194" spans="1:15" ht="14.4" x14ac:dyDescent="0.3">
      <c r="A194" s="1">
        <v>44756</v>
      </c>
      <c r="B194" s="2">
        <v>114</v>
      </c>
      <c r="C194" s="2" t="s">
        <v>27</v>
      </c>
      <c r="D194" s="2" t="s">
        <v>14</v>
      </c>
      <c r="E194" s="2" t="s">
        <v>36</v>
      </c>
      <c r="F194" s="2" t="s">
        <v>16</v>
      </c>
      <c r="G194" s="2">
        <v>21.9</v>
      </c>
      <c r="H194" s="2">
        <v>32.950000000000003</v>
      </c>
      <c r="I194" s="4">
        <v>23.2</v>
      </c>
      <c r="J194" s="5">
        <v>7.0869999999999997</v>
      </c>
      <c r="K194" s="6">
        <v>2464.33</v>
      </c>
      <c r="L194" s="6"/>
      <c r="M194" s="36">
        <v>2311.54</v>
      </c>
      <c r="O194" s="112">
        <f t="shared" si="2"/>
        <v>-152.78999999999996</v>
      </c>
    </row>
    <row r="195" spans="1:15" ht="14.4" x14ac:dyDescent="0.3">
      <c r="A195" s="1">
        <v>44756</v>
      </c>
      <c r="B195" s="2">
        <v>115</v>
      </c>
      <c r="C195" s="2" t="s">
        <v>27</v>
      </c>
      <c r="D195" s="2" t="s">
        <v>14</v>
      </c>
      <c r="E195" s="2" t="s">
        <v>37</v>
      </c>
      <c r="F195" s="2" t="s">
        <v>16</v>
      </c>
      <c r="H195" s="2">
        <v>32.950000000000003</v>
      </c>
      <c r="I195" s="4">
        <v>23.6</v>
      </c>
      <c r="J195" s="5">
        <v>7.1040000000000001</v>
      </c>
      <c r="K195" s="6">
        <v>2456.67</v>
      </c>
      <c r="L195" s="6"/>
      <c r="M195" s="36">
        <v>2316.38</v>
      </c>
      <c r="O195" s="112">
        <f t="shared" ref="O195:O237" si="3">M195-K195</f>
        <v>-140.28999999999996</v>
      </c>
    </row>
    <row r="196" spans="1:15" ht="14.4" x14ac:dyDescent="0.3">
      <c r="A196" s="1">
        <v>44756</v>
      </c>
      <c r="B196" s="2">
        <v>116</v>
      </c>
      <c r="C196" s="2" t="s">
        <v>27</v>
      </c>
      <c r="D196" s="2" t="s">
        <v>14</v>
      </c>
      <c r="E196" s="2" t="s">
        <v>15</v>
      </c>
      <c r="F196" s="2" t="s">
        <v>16</v>
      </c>
      <c r="G196" s="2">
        <v>21.7</v>
      </c>
      <c r="H196" s="2">
        <v>32.950000000000003</v>
      </c>
      <c r="I196" s="4">
        <v>23.1</v>
      </c>
      <c r="J196" s="5">
        <v>7.9139999999999997</v>
      </c>
      <c r="K196" s="6">
        <v>2020.98</v>
      </c>
      <c r="L196" s="6"/>
      <c r="M196" s="2">
        <v>2153.9</v>
      </c>
      <c r="O196" s="112">
        <f t="shared" si="3"/>
        <v>132.92000000000007</v>
      </c>
    </row>
    <row r="197" spans="1:15" ht="14.4" x14ac:dyDescent="0.3">
      <c r="A197" s="1">
        <v>44757</v>
      </c>
      <c r="B197" s="2">
        <v>117</v>
      </c>
      <c r="C197" s="2" t="s">
        <v>13</v>
      </c>
      <c r="D197" s="2" t="s">
        <v>30</v>
      </c>
      <c r="E197" s="2" t="s">
        <v>29</v>
      </c>
      <c r="F197" s="2" t="s">
        <v>38</v>
      </c>
      <c r="H197" s="2">
        <v>31.42</v>
      </c>
      <c r="I197" s="4">
        <v>25.6</v>
      </c>
      <c r="J197" s="5">
        <v>7.29</v>
      </c>
      <c r="K197" s="6">
        <v>2475.23</v>
      </c>
      <c r="L197" s="6"/>
      <c r="M197" s="36">
        <v>2371.5100000000002</v>
      </c>
      <c r="O197" s="112">
        <f t="shared" si="3"/>
        <v>-103.7199999999998</v>
      </c>
    </row>
    <row r="198" spans="1:15" ht="14.4" x14ac:dyDescent="0.3">
      <c r="A198" s="1">
        <v>44757</v>
      </c>
      <c r="B198" s="2">
        <v>118</v>
      </c>
      <c r="C198" s="2" t="s">
        <v>13</v>
      </c>
      <c r="D198" s="2" t="s">
        <v>30</v>
      </c>
      <c r="E198" s="2" t="s">
        <v>29</v>
      </c>
      <c r="F198" s="2" t="s">
        <v>39</v>
      </c>
      <c r="H198" s="2">
        <v>31.42</v>
      </c>
      <c r="I198" s="4">
        <v>26.1</v>
      </c>
      <c r="J198" s="5">
        <v>7.2249999999999996</v>
      </c>
      <c r="K198" s="6">
        <v>3329.76</v>
      </c>
      <c r="L198" s="6"/>
      <c r="O198" s="112"/>
    </row>
    <row r="199" spans="1:15" ht="15.75" customHeight="1" x14ac:dyDescent="0.3">
      <c r="A199" s="1">
        <v>44757</v>
      </c>
      <c r="B199" s="2">
        <v>119</v>
      </c>
      <c r="C199" s="2" t="s">
        <v>13</v>
      </c>
      <c r="D199" s="2" t="s">
        <v>30</v>
      </c>
      <c r="E199" s="2" t="s">
        <v>15</v>
      </c>
      <c r="F199" s="2" t="s">
        <v>38</v>
      </c>
      <c r="G199" s="2">
        <v>25.5</v>
      </c>
      <c r="H199" s="2">
        <v>31.42</v>
      </c>
      <c r="I199" s="4">
        <v>27.9</v>
      </c>
      <c r="J199" s="5">
        <v>7.8650000000000002</v>
      </c>
      <c r="K199" s="6">
        <v>1829.03</v>
      </c>
      <c r="L199" s="6"/>
      <c r="M199" s="2">
        <v>1946.55</v>
      </c>
      <c r="O199" s="112">
        <f t="shared" si="3"/>
        <v>117.51999999999998</v>
      </c>
    </row>
    <row r="200" spans="1:15" ht="15.75" customHeight="1" x14ac:dyDescent="0.3">
      <c r="A200" s="1">
        <v>44757</v>
      </c>
      <c r="B200" s="2">
        <v>120</v>
      </c>
      <c r="C200" s="2" t="s">
        <v>13</v>
      </c>
      <c r="D200" s="2" t="s">
        <v>30</v>
      </c>
      <c r="E200" s="2" t="s">
        <v>15</v>
      </c>
      <c r="F200" s="2" t="s">
        <v>39</v>
      </c>
      <c r="G200" s="2">
        <v>25.5</v>
      </c>
      <c r="H200" s="2">
        <v>31.42</v>
      </c>
      <c r="I200" s="4">
        <v>27.6</v>
      </c>
      <c r="J200" s="5">
        <v>7.87</v>
      </c>
      <c r="K200" s="6">
        <v>1822.25</v>
      </c>
      <c r="L200" s="6"/>
      <c r="M200" s="2">
        <v>1947.61</v>
      </c>
      <c r="O200" s="112">
        <f t="shared" si="3"/>
        <v>125.3599999999999</v>
      </c>
    </row>
    <row r="201" spans="1:15" ht="15.75" customHeight="1" x14ac:dyDescent="0.3">
      <c r="A201" s="1">
        <v>44757</v>
      </c>
      <c r="B201" s="2">
        <v>121</v>
      </c>
      <c r="C201" s="2" t="s">
        <v>13</v>
      </c>
      <c r="D201" s="2" t="s">
        <v>14</v>
      </c>
      <c r="E201" s="2" t="s">
        <v>29</v>
      </c>
      <c r="F201" s="2" t="s">
        <v>16</v>
      </c>
      <c r="H201" s="2">
        <v>31.42</v>
      </c>
      <c r="I201" s="4">
        <v>25.8</v>
      </c>
      <c r="J201" s="5">
        <v>7.1779999999999999</v>
      </c>
      <c r="K201" s="6">
        <v>2771.18</v>
      </c>
      <c r="L201" s="6"/>
      <c r="M201" s="36">
        <v>2715.8</v>
      </c>
      <c r="O201" s="112">
        <f t="shared" si="3"/>
        <v>-55.379999999999654</v>
      </c>
    </row>
    <row r="202" spans="1:15" ht="15.75" customHeight="1" x14ac:dyDescent="0.3">
      <c r="A202" s="1">
        <v>44757</v>
      </c>
      <c r="B202" s="2">
        <v>122</v>
      </c>
      <c r="C202" s="2" t="s">
        <v>13</v>
      </c>
      <c r="D202" s="2" t="s">
        <v>14</v>
      </c>
      <c r="E202" s="2" t="s">
        <v>34</v>
      </c>
      <c r="F202" s="2" t="s">
        <v>16</v>
      </c>
      <c r="H202" s="2">
        <v>31.42</v>
      </c>
      <c r="I202" s="4">
        <v>25.3</v>
      </c>
      <c r="J202" s="5">
        <v>7.2720000000000002</v>
      </c>
      <c r="K202" s="6">
        <v>2095.4299999999998</v>
      </c>
      <c r="L202" s="6"/>
      <c r="M202" s="36">
        <v>1927.67</v>
      </c>
      <c r="O202" s="112">
        <f t="shared" si="3"/>
        <v>-167.75999999999976</v>
      </c>
    </row>
    <row r="203" spans="1:15" ht="15.75" customHeight="1" x14ac:dyDescent="0.3">
      <c r="A203" s="1">
        <v>44757</v>
      </c>
      <c r="B203" s="2">
        <v>123</v>
      </c>
      <c r="C203" s="2" t="s">
        <v>13</v>
      </c>
      <c r="D203" s="2" t="s">
        <v>14</v>
      </c>
      <c r="E203" s="2" t="s">
        <v>35</v>
      </c>
      <c r="F203" s="2" t="s">
        <v>16</v>
      </c>
      <c r="H203" s="2">
        <v>31.42</v>
      </c>
      <c r="I203" s="4">
        <v>25.4</v>
      </c>
      <c r="J203" s="5">
        <v>7.1779999999999999</v>
      </c>
      <c r="K203" s="6">
        <v>2676.67</v>
      </c>
      <c r="L203" s="6"/>
      <c r="O203" s="112"/>
    </row>
    <row r="204" spans="1:15" ht="15.75" customHeight="1" x14ac:dyDescent="0.3">
      <c r="A204" s="1">
        <v>44757</v>
      </c>
      <c r="B204" s="2">
        <v>124</v>
      </c>
      <c r="C204" s="2" t="s">
        <v>13</v>
      </c>
      <c r="D204" s="2" t="s">
        <v>14</v>
      </c>
      <c r="E204" s="2" t="s">
        <v>36</v>
      </c>
      <c r="F204" s="2" t="s">
        <v>16</v>
      </c>
      <c r="G204" s="2">
        <v>24.2</v>
      </c>
      <c r="H204" s="2">
        <v>31.42</v>
      </c>
      <c r="I204" s="4">
        <v>25.3</v>
      </c>
      <c r="J204" s="5">
        <v>7.1950000000000003</v>
      </c>
      <c r="K204" s="6">
        <v>2798.78</v>
      </c>
      <c r="L204" s="6"/>
      <c r="O204" s="112"/>
    </row>
    <row r="205" spans="1:15" ht="15.75" customHeight="1" x14ac:dyDescent="0.3">
      <c r="A205" s="1">
        <v>44757</v>
      </c>
      <c r="B205" s="2">
        <v>125</v>
      </c>
      <c r="C205" s="2" t="s">
        <v>13</v>
      </c>
      <c r="D205" s="2" t="s">
        <v>14</v>
      </c>
      <c r="E205" s="2" t="s">
        <v>37</v>
      </c>
      <c r="F205" s="2" t="s">
        <v>16</v>
      </c>
      <c r="H205" s="2">
        <v>31.42</v>
      </c>
      <c r="I205" s="4">
        <v>25.4</v>
      </c>
      <c r="J205" s="5">
        <v>7.2690000000000001</v>
      </c>
      <c r="K205" s="6">
        <v>2407.11</v>
      </c>
      <c r="L205" s="6"/>
      <c r="M205" s="36">
        <v>2254.64</v>
      </c>
      <c r="O205" s="112">
        <f t="shared" si="3"/>
        <v>-152.47000000000025</v>
      </c>
    </row>
    <row r="206" spans="1:15" ht="15.75" customHeight="1" x14ac:dyDescent="0.3">
      <c r="A206" s="1">
        <v>44757</v>
      </c>
      <c r="B206" s="2">
        <v>126</v>
      </c>
      <c r="C206" s="2" t="s">
        <v>13</v>
      </c>
      <c r="D206" s="2" t="s">
        <v>14</v>
      </c>
      <c r="E206" s="2" t="s">
        <v>15</v>
      </c>
      <c r="F206" s="2" t="s">
        <v>16</v>
      </c>
      <c r="G206" s="2">
        <v>25.5</v>
      </c>
      <c r="H206" s="2">
        <v>31.42</v>
      </c>
      <c r="I206" s="4">
        <v>28.2</v>
      </c>
      <c r="J206" s="5">
        <v>7.8479999999999999</v>
      </c>
      <c r="K206" s="6">
        <v>1825.44</v>
      </c>
      <c r="L206" s="6"/>
      <c r="M206" s="2">
        <v>1895.46</v>
      </c>
      <c r="O206" s="112">
        <f t="shared" si="3"/>
        <v>70.019999999999982</v>
      </c>
    </row>
    <row r="207" spans="1:15" ht="15.75" customHeight="1" x14ac:dyDescent="0.3">
      <c r="A207" s="1">
        <v>44757</v>
      </c>
      <c r="B207" s="2">
        <v>127</v>
      </c>
      <c r="C207" s="2" t="s">
        <v>41</v>
      </c>
      <c r="D207" s="2" t="s">
        <v>14</v>
      </c>
      <c r="E207" s="2" t="s">
        <v>29</v>
      </c>
      <c r="F207" s="2" t="s">
        <v>16</v>
      </c>
      <c r="H207" s="2">
        <v>32.590000000000003</v>
      </c>
      <c r="I207" s="4">
        <v>23.3</v>
      </c>
      <c r="J207" s="5">
        <v>7.3</v>
      </c>
      <c r="K207" s="6">
        <v>2039.64</v>
      </c>
      <c r="L207" s="6"/>
      <c r="M207" s="36">
        <v>1930.11</v>
      </c>
      <c r="O207" s="112">
        <f t="shared" si="3"/>
        <v>-109.5300000000002</v>
      </c>
    </row>
    <row r="208" spans="1:15" ht="15.75" customHeight="1" x14ac:dyDescent="0.3">
      <c r="A208" s="1">
        <v>44757</v>
      </c>
      <c r="B208" s="2">
        <v>128</v>
      </c>
      <c r="C208" s="2" t="s">
        <v>41</v>
      </c>
      <c r="D208" s="2" t="s">
        <v>14</v>
      </c>
      <c r="E208" s="2" t="s">
        <v>34</v>
      </c>
      <c r="F208" s="2" t="s">
        <v>16</v>
      </c>
      <c r="H208" s="2">
        <v>32.590000000000003</v>
      </c>
      <c r="I208" s="4">
        <v>22.9</v>
      </c>
      <c r="J208" s="5">
        <v>7.2549999999999999</v>
      </c>
      <c r="K208" s="6">
        <v>2231.33</v>
      </c>
      <c r="L208" s="6"/>
      <c r="M208" s="36">
        <v>2084.4</v>
      </c>
      <c r="O208" s="112">
        <f t="shared" si="3"/>
        <v>-146.92999999999984</v>
      </c>
    </row>
    <row r="209" spans="1:15" ht="15.75" customHeight="1" x14ac:dyDescent="0.3">
      <c r="A209" s="1">
        <v>44757</v>
      </c>
      <c r="B209" s="2">
        <v>129</v>
      </c>
      <c r="C209" s="2" t="s">
        <v>41</v>
      </c>
      <c r="D209" s="2" t="s">
        <v>14</v>
      </c>
      <c r="E209" s="2" t="s">
        <v>35</v>
      </c>
      <c r="F209" s="2" t="s">
        <v>16</v>
      </c>
      <c r="H209" s="2">
        <v>32.590000000000003</v>
      </c>
      <c r="I209" s="4">
        <v>22.7</v>
      </c>
      <c r="J209" s="5">
        <v>7.61</v>
      </c>
      <c r="K209" s="6">
        <v>1915.69</v>
      </c>
      <c r="L209" s="6"/>
      <c r="M209" s="2">
        <v>1932.15</v>
      </c>
      <c r="O209" s="112">
        <f t="shared" si="3"/>
        <v>16.460000000000036</v>
      </c>
    </row>
    <row r="210" spans="1:15" ht="15.75" customHeight="1" x14ac:dyDescent="0.3">
      <c r="A210" s="1">
        <v>44757</v>
      </c>
      <c r="B210" s="2">
        <v>130</v>
      </c>
      <c r="C210" s="2" t="s">
        <v>41</v>
      </c>
      <c r="D210" s="2" t="s">
        <v>14</v>
      </c>
      <c r="E210" s="2" t="s">
        <v>36</v>
      </c>
      <c r="F210" s="2" t="s">
        <v>16</v>
      </c>
      <c r="G210" s="2">
        <v>24.4</v>
      </c>
      <c r="H210" s="2">
        <v>32.590000000000003</v>
      </c>
      <c r="I210" s="4">
        <v>22.8</v>
      </c>
      <c r="J210" s="5">
        <v>7.2089999999999996</v>
      </c>
      <c r="K210" s="6">
        <v>2197.0100000000002</v>
      </c>
      <c r="L210" s="6"/>
      <c r="M210" s="36">
        <v>2027.45</v>
      </c>
      <c r="O210" s="112">
        <f t="shared" si="3"/>
        <v>-169.56000000000017</v>
      </c>
    </row>
    <row r="211" spans="1:15" ht="15.75" customHeight="1" x14ac:dyDescent="0.3">
      <c r="A211" s="1">
        <v>44757</v>
      </c>
      <c r="B211" s="2">
        <v>131</v>
      </c>
      <c r="C211" s="2" t="s">
        <v>41</v>
      </c>
      <c r="D211" s="2" t="s">
        <v>14</v>
      </c>
      <c r="E211" s="2" t="s">
        <v>37</v>
      </c>
      <c r="F211" s="2" t="s">
        <v>16</v>
      </c>
      <c r="H211" s="2">
        <v>32.590000000000003</v>
      </c>
      <c r="I211" s="4">
        <v>22.7</v>
      </c>
      <c r="J211" s="5">
        <v>7.0970000000000004</v>
      </c>
      <c r="K211" s="6">
        <v>2381.09</v>
      </c>
      <c r="L211" s="6"/>
      <c r="M211" s="36">
        <v>2178.77</v>
      </c>
      <c r="O211" s="112">
        <f t="shared" si="3"/>
        <v>-202.32000000000016</v>
      </c>
    </row>
    <row r="212" spans="1:15" ht="15.75" customHeight="1" x14ac:dyDescent="0.3">
      <c r="A212" s="1">
        <v>44757</v>
      </c>
      <c r="B212" s="2">
        <v>132</v>
      </c>
      <c r="C212" s="2" t="s">
        <v>41</v>
      </c>
      <c r="D212" s="2" t="s">
        <v>14</v>
      </c>
      <c r="E212" s="2" t="s">
        <v>15</v>
      </c>
      <c r="F212" s="2" t="s">
        <v>16</v>
      </c>
      <c r="G212" s="2">
        <v>24.8</v>
      </c>
      <c r="H212" s="2">
        <v>32.590000000000003</v>
      </c>
      <c r="I212" s="4">
        <v>22.8</v>
      </c>
      <c r="J212" s="5">
        <v>8.0609999999999999</v>
      </c>
      <c r="K212" s="6">
        <v>1874.89</v>
      </c>
      <c r="L212" s="6"/>
      <c r="M212" s="2">
        <v>2052.3000000000002</v>
      </c>
      <c r="O212" s="112">
        <f t="shared" si="3"/>
        <v>177.41000000000008</v>
      </c>
    </row>
    <row r="213" spans="1:15" ht="15.75" customHeight="1" x14ac:dyDescent="0.3">
      <c r="A213" s="1">
        <v>44760</v>
      </c>
      <c r="B213" s="2">
        <v>133</v>
      </c>
      <c r="C213" s="2" t="s">
        <v>42</v>
      </c>
      <c r="D213" s="2" t="s">
        <v>30</v>
      </c>
      <c r="E213" s="2" t="s">
        <v>29</v>
      </c>
      <c r="F213" s="2" t="s">
        <v>38</v>
      </c>
      <c r="H213" s="2">
        <v>32.78</v>
      </c>
      <c r="I213" s="4">
        <v>25</v>
      </c>
      <c r="J213" s="5">
        <v>7.1849999999999996</v>
      </c>
      <c r="K213" s="6">
        <v>2744.55</v>
      </c>
      <c r="L213" s="6"/>
      <c r="O213" s="112"/>
    </row>
    <row r="214" spans="1:15" ht="15.75" customHeight="1" x14ac:dyDescent="0.3">
      <c r="A214" s="1">
        <v>44760</v>
      </c>
      <c r="B214" s="2">
        <v>134</v>
      </c>
      <c r="C214" s="2" t="s">
        <v>42</v>
      </c>
      <c r="D214" s="2" t="s">
        <v>30</v>
      </c>
      <c r="E214" s="2" t="s">
        <v>29</v>
      </c>
      <c r="F214" s="2" t="s">
        <v>39</v>
      </c>
      <c r="H214" s="2">
        <v>32.78</v>
      </c>
      <c r="I214" s="4">
        <v>26.6</v>
      </c>
      <c r="J214" s="5">
        <v>7.2720000000000002</v>
      </c>
      <c r="K214" s="6">
        <v>2747.64</v>
      </c>
      <c r="L214" s="6"/>
      <c r="O214" s="112"/>
    </row>
    <row r="215" spans="1:15" ht="15.75" customHeight="1" x14ac:dyDescent="0.3">
      <c r="A215" s="1">
        <v>44760</v>
      </c>
      <c r="B215" s="2">
        <v>135</v>
      </c>
      <c r="C215" s="2" t="s">
        <v>42</v>
      </c>
      <c r="D215" s="2" t="s">
        <v>30</v>
      </c>
      <c r="E215" s="2" t="s">
        <v>15</v>
      </c>
      <c r="F215" s="2" t="s">
        <v>38</v>
      </c>
      <c r="G215" s="2">
        <v>23.7</v>
      </c>
      <c r="H215" s="2">
        <v>32.78</v>
      </c>
      <c r="I215" s="4">
        <v>25.8</v>
      </c>
      <c r="J215" s="5">
        <v>8.0079999999999991</v>
      </c>
      <c r="K215" s="6">
        <v>1913.41</v>
      </c>
      <c r="L215" s="6"/>
      <c r="M215" s="2">
        <v>2042.29</v>
      </c>
      <c r="O215" s="112">
        <f t="shared" si="3"/>
        <v>128.87999999999988</v>
      </c>
    </row>
    <row r="216" spans="1:15" ht="15.75" customHeight="1" x14ac:dyDescent="0.3">
      <c r="A216" s="1">
        <v>44760</v>
      </c>
      <c r="B216" s="2">
        <v>136</v>
      </c>
      <c r="C216" s="2" t="s">
        <v>42</v>
      </c>
      <c r="D216" s="2" t="s">
        <v>30</v>
      </c>
      <c r="E216" s="2" t="s">
        <v>15</v>
      </c>
      <c r="F216" s="2" t="s">
        <v>39</v>
      </c>
      <c r="G216" s="2">
        <v>23.7</v>
      </c>
      <c r="H216" s="2">
        <v>32.78</v>
      </c>
      <c r="I216" s="4">
        <v>27.3</v>
      </c>
      <c r="J216" s="5">
        <v>8.0109999999999992</v>
      </c>
      <c r="K216" s="6">
        <v>1913.46</v>
      </c>
      <c r="L216" s="6"/>
      <c r="M216" s="2">
        <v>2045.86</v>
      </c>
      <c r="O216" s="112">
        <f t="shared" si="3"/>
        <v>132.39999999999986</v>
      </c>
    </row>
    <row r="217" spans="1:15" ht="15.75" customHeight="1" x14ac:dyDescent="0.3">
      <c r="A217" s="1">
        <v>44760</v>
      </c>
      <c r="B217" s="2">
        <v>137</v>
      </c>
      <c r="C217" s="2" t="s">
        <v>42</v>
      </c>
      <c r="D217" s="2" t="s">
        <v>14</v>
      </c>
      <c r="E217" s="2" t="s">
        <v>29</v>
      </c>
      <c r="F217" s="2" t="s">
        <v>16</v>
      </c>
      <c r="H217" s="2">
        <v>31.91</v>
      </c>
      <c r="I217" s="4">
        <v>27.9</v>
      </c>
      <c r="J217" s="5">
        <v>7.2889999999999997</v>
      </c>
      <c r="K217" s="6">
        <v>2263.6999999999998</v>
      </c>
      <c r="L217" s="6"/>
      <c r="M217" s="36">
        <v>2166.7800000000002</v>
      </c>
      <c r="O217" s="112">
        <f t="shared" si="3"/>
        <v>-96.919999999999618</v>
      </c>
    </row>
    <row r="218" spans="1:15" ht="15.75" customHeight="1" x14ac:dyDescent="0.3">
      <c r="A218" s="1">
        <v>44760</v>
      </c>
      <c r="B218" s="2">
        <v>138</v>
      </c>
      <c r="C218" s="2" t="s">
        <v>42</v>
      </c>
      <c r="D218" s="2" t="s">
        <v>14</v>
      </c>
      <c r="E218" s="2" t="s">
        <v>34</v>
      </c>
      <c r="F218" s="2" t="s">
        <v>16</v>
      </c>
      <c r="H218" s="2">
        <v>31.91</v>
      </c>
      <c r="I218" s="4">
        <v>27.6</v>
      </c>
      <c r="J218" s="5">
        <v>7.0529999999999999</v>
      </c>
      <c r="K218" s="6">
        <v>2700.76</v>
      </c>
      <c r="L218" s="6"/>
      <c r="M218" s="36">
        <v>2513.81</v>
      </c>
      <c r="O218" s="112">
        <f t="shared" si="3"/>
        <v>-186.95000000000027</v>
      </c>
    </row>
    <row r="219" spans="1:15" ht="15.75" customHeight="1" x14ac:dyDescent="0.3">
      <c r="A219" s="1">
        <v>44760</v>
      </c>
      <c r="B219" s="2">
        <v>139</v>
      </c>
      <c r="C219" s="2" t="s">
        <v>42</v>
      </c>
      <c r="D219" s="2" t="s">
        <v>14</v>
      </c>
      <c r="E219" s="2" t="s">
        <v>35</v>
      </c>
      <c r="F219" s="2" t="s">
        <v>16</v>
      </c>
      <c r="H219" s="2">
        <v>31.91</v>
      </c>
      <c r="I219" s="4">
        <v>27.7</v>
      </c>
      <c r="J219" s="5">
        <v>7.085</v>
      </c>
      <c r="K219" s="6">
        <v>2570.6999999999998</v>
      </c>
      <c r="L219" s="6"/>
      <c r="M219" s="36">
        <v>2378.61</v>
      </c>
      <c r="O219" s="112">
        <f t="shared" si="3"/>
        <v>-192.08999999999969</v>
      </c>
    </row>
    <row r="220" spans="1:15" ht="15.75" customHeight="1" x14ac:dyDescent="0.3">
      <c r="A220" s="1">
        <v>44760</v>
      </c>
      <c r="B220" s="2">
        <v>140</v>
      </c>
      <c r="C220" s="2" t="s">
        <v>42</v>
      </c>
      <c r="D220" s="2" t="s">
        <v>14</v>
      </c>
      <c r="E220" s="2" t="s">
        <v>36</v>
      </c>
      <c r="F220" s="2" t="s">
        <v>16</v>
      </c>
      <c r="G220" s="2">
        <v>21.6</v>
      </c>
      <c r="H220" s="2">
        <v>31.91</v>
      </c>
      <c r="I220" s="4">
        <v>28</v>
      </c>
      <c r="J220" s="5">
        <v>7.016</v>
      </c>
      <c r="K220" s="6">
        <v>2775.47</v>
      </c>
      <c r="L220" s="6"/>
      <c r="O220" s="112"/>
    </row>
    <row r="221" spans="1:15" ht="15.75" customHeight="1" x14ac:dyDescent="0.3">
      <c r="A221" s="1">
        <v>44760</v>
      </c>
      <c r="B221" s="2">
        <v>141</v>
      </c>
      <c r="C221" s="2" t="s">
        <v>42</v>
      </c>
      <c r="D221" s="2" t="s">
        <v>14</v>
      </c>
      <c r="E221" s="2" t="s">
        <v>37</v>
      </c>
      <c r="F221" s="2" t="s">
        <v>16</v>
      </c>
      <c r="H221" s="2">
        <v>31.91</v>
      </c>
      <c r="I221" s="4">
        <v>27.7</v>
      </c>
      <c r="J221" s="5">
        <v>6.99</v>
      </c>
      <c r="K221" s="6">
        <v>4129.38</v>
      </c>
      <c r="L221" s="6"/>
      <c r="O221" s="112"/>
    </row>
    <row r="222" spans="1:15" ht="15.75" customHeight="1" x14ac:dyDescent="0.3">
      <c r="A222" s="1">
        <v>44760</v>
      </c>
      <c r="B222" s="2">
        <v>142</v>
      </c>
      <c r="C222" s="2" t="s">
        <v>42</v>
      </c>
      <c r="D222" s="2" t="s">
        <v>14</v>
      </c>
      <c r="E222" s="2" t="s">
        <v>15</v>
      </c>
      <c r="F222" s="2" t="s">
        <v>16</v>
      </c>
      <c r="G222" s="2">
        <v>24.9</v>
      </c>
      <c r="H222" s="2">
        <v>31.91</v>
      </c>
      <c r="I222" s="4">
        <v>28.9</v>
      </c>
      <c r="J222" s="5">
        <v>7.8639999999999999</v>
      </c>
      <c r="K222" s="6">
        <v>1939.29</v>
      </c>
      <c r="L222" s="6"/>
      <c r="M222" s="2">
        <v>1995.5</v>
      </c>
      <c r="O222" s="112">
        <f t="shared" si="3"/>
        <v>56.210000000000036</v>
      </c>
    </row>
    <row r="223" spans="1:15" ht="15.75" customHeight="1" x14ac:dyDescent="0.3">
      <c r="A223" s="94">
        <v>44774</v>
      </c>
      <c r="B223" s="95">
        <v>1</v>
      </c>
      <c r="C223" s="95" t="s">
        <v>13</v>
      </c>
      <c r="D223" s="95" t="s">
        <v>30</v>
      </c>
      <c r="E223" s="96" t="s">
        <v>15</v>
      </c>
      <c r="F223" s="96" t="s">
        <v>16</v>
      </c>
      <c r="G223" s="96">
        <v>25.6</v>
      </c>
      <c r="H223" s="96">
        <v>32.76</v>
      </c>
      <c r="I223" s="97">
        <v>23.5</v>
      </c>
      <c r="J223" s="98">
        <v>7.8319999999999999</v>
      </c>
      <c r="K223" s="99">
        <v>1925.31</v>
      </c>
      <c r="L223" s="99"/>
      <c r="M223" s="96">
        <v>2005.85</v>
      </c>
      <c r="O223" s="112">
        <f t="shared" si="3"/>
        <v>80.539999999999964</v>
      </c>
    </row>
    <row r="224" spans="1:15" ht="15.75" customHeight="1" x14ac:dyDescent="0.3">
      <c r="A224" s="94">
        <v>44774</v>
      </c>
      <c r="B224" s="95">
        <v>2</v>
      </c>
      <c r="C224" s="95" t="s">
        <v>13</v>
      </c>
      <c r="D224" s="95" t="s">
        <v>30</v>
      </c>
      <c r="E224" s="96" t="s">
        <v>15</v>
      </c>
      <c r="F224" s="96" t="s">
        <v>39</v>
      </c>
      <c r="G224" s="96">
        <v>25.6</v>
      </c>
      <c r="H224" s="96">
        <v>32.76</v>
      </c>
      <c r="I224" s="97">
        <v>23.1</v>
      </c>
      <c r="J224" s="98">
        <v>7.8220000000000001</v>
      </c>
      <c r="K224" s="99">
        <v>1929.64</v>
      </c>
      <c r="L224" s="99"/>
      <c r="M224" s="96">
        <v>2004.69</v>
      </c>
      <c r="O224" s="112">
        <f t="shared" si="3"/>
        <v>75.049999999999955</v>
      </c>
    </row>
    <row r="225" spans="1:15" ht="15.75" customHeight="1" x14ac:dyDescent="0.3">
      <c r="A225" s="94">
        <v>44774</v>
      </c>
      <c r="B225" s="95">
        <v>3</v>
      </c>
      <c r="C225" s="95" t="s">
        <v>13</v>
      </c>
      <c r="D225" s="95" t="s">
        <v>30</v>
      </c>
      <c r="E225" s="96" t="s">
        <v>15</v>
      </c>
      <c r="F225" s="96" t="s">
        <v>38</v>
      </c>
      <c r="G225" s="96">
        <v>25.6</v>
      </c>
      <c r="H225" s="96">
        <v>32.76</v>
      </c>
      <c r="I225" s="97">
        <v>24.1</v>
      </c>
      <c r="J225" s="98">
        <v>7.8220000000000001</v>
      </c>
      <c r="K225" s="99">
        <v>1930.68</v>
      </c>
      <c r="L225" s="99"/>
      <c r="M225" s="96">
        <v>2005.97</v>
      </c>
      <c r="O225" s="112">
        <f t="shared" si="3"/>
        <v>75.289999999999964</v>
      </c>
    </row>
    <row r="226" spans="1:15" ht="15.75" customHeight="1" x14ac:dyDescent="0.3">
      <c r="A226" s="94">
        <v>44774</v>
      </c>
      <c r="B226" s="95">
        <v>4</v>
      </c>
      <c r="C226" s="95" t="s">
        <v>13</v>
      </c>
      <c r="D226" s="95" t="s">
        <v>30</v>
      </c>
      <c r="E226" s="96" t="s">
        <v>29</v>
      </c>
      <c r="F226" s="96" t="s">
        <v>39</v>
      </c>
      <c r="G226" s="96"/>
      <c r="H226" s="96">
        <v>32.76</v>
      </c>
      <c r="I226" s="97">
        <v>21.8</v>
      </c>
      <c r="J226" s="98">
        <v>7.3819999999999997</v>
      </c>
      <c r="K226" s="101"/>
      <c r="L226" s="99"/>
      <c r="M226" s="99">
        <v>2407.81</v>
      </c>
      <c r="O226" s="112"/>
    </row>
    <row r="227" spans="1:15" ht="15.75" customHeight="1" x14ac:dyDescent="0.3">
      <c r="A227" s="94">
        <v>44774</v>
      </c>
      <c r="B227" s="95">
        <v>5</v>
      </c>
      <c r="C227" s="95" t="s">
        <v>13</v>
      </c>
      <c r="D227" s="95" t="s">
        <v>30</v>
      </c>
      <c r="E227" s="96" t="s">
        <v>29</v>
      </c>
      <c r="F227" s="96" t="s">
        <v>38</v>
      </c>
      <c r="G227" s="96"/>
      <c r="H227" s="96">
        <v>32.76</v>
      </c>
      <c r="I227" s="97">
        <v>21.3</v>
      </c>
      <c r="J227" s="98">
        <v>7.3620000000000001</v>
      </c>
      <c r="K227" s="99">
        <v>2210.81</v>
      </c>
      <c r="L227" s="99"/>
      <c r="M227" s="96">
        <v>2296.7199999999998</v>
      </c>
      <c r="O227" s="112">
        <f t="shared" si="3"/>
        <v>85.909999999999854</v>
      </c>
    </row>
    <row r="228" spans="1:15" ht="15.75" customHeight="1" x14ac:dyDescent="0.3">
      <c r="A228" s="94">
        <v>44776</v>
      </c>
      <c r="B228" s="95">
        <v>1</v>
      </c>
      <c r="C228" s="95" t="s">
        <v>27</v>
      </c>
      <c r="D228" s="95" t="s">
        <v>30</v>
      </c>
      <c r="E228" s="96" t="s">
        <v>15</v>
      </c>
      <c r="F228" s="96" t="s">
        <v>16</v>
      </c>
      <c r="G228" s="96">
        <v>24.5</v>
      </c>
      <c r="H228" s="96">
        <v>32.82</v>
      </c>
      <c r="I228" s="97">
        <v>10.5</v>
      </c>
      <c r="J228" s="98">
        <v>8.1549999999999994</v>
      </c>
      <c r="K228" s="99">
        <v>1971.36</v>
      </c>
      <c r="L228" s="99"/>
      <c r="M228" s="96">
        <v>2125.0500000000002</v>
      </c>
      <c r="O228" s="112">
        <f t="shared" si="3"/>
        <v>153.69000000000028</v>
      </c>
    </row>
    <row r="229" spans="1:15" ht="15.75" customHeight="1" x14ac:dyDescent="0.3">
      <c r="A229" s="94">
        <v>44776</v>
      </c>
      <c r="B229" s="95">
        <v>2</v>
      </c>
      <c r="C229" s="95" t="s">
        <v>27</v>
      </c>
      <c r="D229" s="95" t="s">
        <v>30</v>
      </c>
      <c r="E229" s="96" t="s">
        <v>15</v>
      </c>
      <c r="F229" s="96" t="s">
        <v>39</v>
      </c>
      <c r="G229" s="96">
        <v>24.5</v>
      </c>
      <c r="H229" s="96">
        <v>32.82</v>
      </c>
      <c r="I229" s="97">
        <v>11.4</v>
      </c>
      <c r="J229" s="98">
        <v>8.1329999999999991</v>
      </c>
      <c r="K229" s="99">
        <v>1982.92</v>
      </c>
      <c r="L229" s="99"/>
      <c r="M229" s="96">
        <v>2123.6799999999998</v>
      </c>
      <c r="O229" s="112">
        <f t="shared" si="3"/>
        <v>140.75999999999976</v>
      </c>
    </row>
    <row r="230" spans="1:15" ht="15.75" customHeight="1" x14ac:dyDescent="0.3">
      <c r="A230" s="94">
        <v>44776</v>
      </c>
      <c r="B230" s="95">
        <v>3</v>
      </c>
      <c r="C230" s="95" t="s">
        <v>27</v>
      </c>
      <c r="D230" s="95" t="s">
        <v>30</v>
      </c>
      <c r="E230" s="96" t="s">
        <v>15</v>
      </c>
      <c r="F230" s="96" t="s">
        <v>38</v>
      </c>
      <c r="G230" s="96">
        <v>24.5</v>
      </c>
      <c r="H230" s="96">
        <v>32.82</v>
      </c>
      <c r="I230" s="97">
        <v>11.5</v>
      </c>
      <c r="J230" s="98">
        <v>8.1329999999999991</v>
      </c>
      <c r="K230" s="99">
        <v>1975.27</v>
      </c>
      <c r="L230" s="99"/>
      <c r="M230" s="96">
        <v>2119.7399999999998</v>
      </c>
      <c r="O230" s="112">
        <f t="shared" si="3"/>
        <v>144.4699999999998</v>
      </c>
    </row>
    <row r="231" spans="1:15" ht="15.75" customHeight="1" x14ac:dyDescent="0.3">
      <c r="A231" s="94">
        <v>44776</v>
      </c>
      <c r="B231" s="95">
        <v>4</v>
      </c>
      <c r="C231" s="95" t="s">
        <v>27</v>
      </c>
      <c r="D231" s="95" t="s">
        <v>30</v>
      </c>
      <c r="E231" s="96" t="s">
        <v>29</v>
      </c>
      <c r="F231" s="96" t="s">
        <v>39</v>
      </c>
      <c r="G231" s="96"/>
      <c r="H231" s="96">
        <v>32.82</v>
      </c>
      <c r="I231" s="97">
        <v>13</v>
      </c>
      <c r="J231" s="98">
        <v>7.5339999999999998</v>
      </c>
      <c r="K231" s="99">
        <v>2668.48</v>
      </c>
      <c r="L231" s="99"/>
      <c r="M231" s="96"/>
      <c r="O231" s="112"/>
    </row>
    <row r="232" spans="1:15" ht="15.75" customHeight="1" x14ac:dyDescent="0.3">
      <c r="A232" s="94">
        <v>44776</v>
      </c>
      <c r="B232" s="95">
        <v>5</v>
      </c>
      <c r="C232" s="95" t="s">
        <v>27</v>
      </c>
      <c r="D232" s="95" t="s">
        <v>30</v>
      </c>
      <c r="E232" s="96" t="s">
        <v>29</v>
      </c>
      <c r="F232" s="96" t="s">
        <v>38</v>
      </c>
      <c r="G232" s="96"/>
      <c r="H232" s="96">
        <v>32.82</v>
      </c>
      <c r="I232" s="97">
        <v>13.2</v>
      </c>
      <c r="J232" s="98">
        <v>7.4829999999999997</v>
      </c>
      <c r="K232" s="99">
        <v>2686.08</v>
      </c>
      <c r="L232" s="99"/>
      <c r="M232" s="96"/>
      <c r="O232" s="112"/>
    </row>
    <row r="233" spans="1:15" ht="15.75" customHeight="1" x14ac:dyDescent="0.3">
      <c r="A233" s="94">
        <v>44776</v>
      </c>
      <c r="B233" s="95">
        <v>6</v>
      </c>
      <c r="C233" s="95" t="s">
        <v>27</v>
      </c>
      <c r="D233" s="95" t="s">
        <v>30</v>
      </c>
      <c r="E233" s="100" t="s">
        <v>40</v>
      </c>
      <c r="F233" s="100" t="s">
        <v>39</v>
      </c>
      <c r="G233" s="96"/>
      <c r="H233" s="96">
        <v>32.82</v>
      </c>
      <c r="I233" s="97">
        <v>14.1</v>
      </c>
      <c r="J233" s="98">
        <v>7.4770000000000003</v>
      </c>
      <c r="K233" s="99">
        <v>2665.01</v>
      </c>
      <c r="L233" s="99"/>
      <c r="M233" s="96"/>
      <c r="O233" s="112"/>
    </row>
    <row r="234" spans="1:15" ht="15.75" customHeight="1" x14ac:dyDescent="0.3">
      <c r="A234" s="94">
        <v>44776</v>
      </c>
      <c r="B234" s="95">
        <v>7</v>
      </c>
      <c r="C234" s="95" t="s">
        <v>27</v>
      </c>
      <c r="D234" s="95" t="s">
        <v>30</v>
      </c>
      <c r="E234" s="100" t="s">
        <v>40</v>
      </c>
      <c r="F234" s="100" t="s">
        <v>38</v>
      </c>
      <c r="G234" s="96"/>
      <c r="H234" s="96">
        <v>32.82</v>
      </c>
      <c r="I234" s="97">
        <v>14.9</v>
      </c>
      <c r="J234" s="98">
        <v>7.43</v>
      </c>
      <c r="K234" s="99">
        <v>2718.3</v>
      </c>
      <c r="L234" s="99"/>
      <c r="M234" s="96"/>
      <c r="O234" s="112"/>
    </row>
    <row r="235" spans="1:15" ht="15.75" customHeight="1" x14ac:dyDescent="0.3">
      <c r="A235" s="94">
        <v>44777</v>
      </c>
      <c r="B235" s="95">
        <v>1</v>
      </c>
      <c r="C235" s="95" t="s">
        <v>24</v>
      </c>
      <c r="D235" s="95" t="s">
        <v>30</v>
      </c>
      <c r="E235" s="96" t="s">
        <v>15</v>
      </c>
      <c r="F235" s="96" t="s">
        <v>16</v>
      </c>
      <c r="G235" s="96">
        <v>24.9</v>
      </c>
      <c r="H235" s="96">
        <v>33.03</v>
      </c>
      <c r="I235" s="97">
        <v>23</v>
      </c>
      <c r="J235" s="98">
        <v>8.0960000000000001</v>
      </c>
      <c r="K235" s="99">
        <v>1891.26</v>
      </c>
      <c r="L235" s="99"/>
      <c r="M235" s="96">
        <v>2068.56</v>
      </c>
      <c r="O235" s="112">
        <f t="shared" si="3"/>
        <v>177.29999999999995</v>
      </c>
    </row>
    <row r="236" spans="1:15" ht="15.75" customHeight="1" x14ac:dyDescent="0.3">
      <c r="A236" s="94">
        <v>44777</v>
      </c>
      <c r="B236" s="95">
        <v>2</v>
      </c>
      <c r="C236" s="95" t="s">
        <v>24</v>
      </c>
      <c r="D236" s="95" t="s">
        <v>30</v>
      </c>
      <c r="E236" s="96" t="s">
        <v>15</v>
      </c>
      <c r="F236" s="96" t="s">
        <v>39</v>
      </c>
      <c r="G236" s="96">
        <v>24.9</v>
      </c>
      <c r="H236" s="96">
        <v>33.03</v>
      </c>
      <c r="I236" s="97">
        <v>23.3</v>
      </c>
      <c r="J236" s="98">
        <v>8.0920000000000005</v>
      </c>
      <c r="K236" s="99">
        <v>1882.41</v>
      </c>
      <c r="L236" s="99"/>
      <c r="M236" s="96">
        <v>2065.81</v>
      </c>
      <c r="O236" s="112">
        <f t="shared" si="3"/>
        <v>183.39999999999986</v>
      </c>
    </row>
    <row r="237" spans="1:15" ht="15.75" customHeight="1" x14ac:dyDescent="0.3">
      <c r="A237" s="94">
        <v>44777</v>
      </c>
      <c r="B237" s="95">
        <v>3</v>
      </c>
      <c r="C237" s="95" t="s">
        <v>24</v>
      </c>
      <c r="D237" s="95" t="s">
        <v>30</v>
      </c>
      <c r="E237" s="96" t="s">
        <v>15</v>
      </c>
      <c r="F237" s="96" t="s">
        <v>38</v>
      </c>
      <c r="G237" s="96">
        <v>24.9</v>
      </c>
      <c r="H237" s="96">
        <v>33.03</v>
      </c>
      <c r="I237" s="97">
        <v>23.3</v>
      </c>
      <c r="J237" s="98">
        <v>8.0939999999999994</v>
      </c>
      <c r="K237" s="99">
        <v>1893.28</v>
      </c>
      <c r="L237" s="99"/>
      <c r="M237" s="96">
        <v>2089.0500000000002</v>
      </c>
      <c r="O237" s="112">
        <f t="shared" si="3"/>
        <v>195.77000000000021</v>
      </c>
    </row>
    <row r="238" spans="1:15" ht="15.75" customHeight="1" x14ac:dyDescent="0.3">
      <c r="A238" s="94">
        <v>44777</v>
      </c>
      <c r="B238" s="95">
        <v>4</v>
      </c>
      <c r="C238" s="95" t="s">
        <v>24</v>
      </c>
      <c r="D238" s="95" t="s">
        <v>30</v>
      </c>
      <c r="E238" s="96" t="s">
        <v>29</v>
      </c>
      <c r="F238" s="96" t="s">
        <v>39</v>
      </c>
      <c r="G238" s="96"/>
      <c r="H238" s="96">
        <v>33.03</v>
      </c>
      <c r="I238" s="97">
        <v>22.4</v>
      </c>
      <c r="J238" s="98">
        <v>7.306</v>
      </c>
      <c r="K238" s="99">
        <v>2450.31</v>
      </c>
      <c r="L238" s="99"/>
      <c r="M238" s="96"/>
      <c r="O238" s="112"/>
    </row>
    <row r="239" spans="1:15" ht="15.75" customHeight="1" x14ac:dyDescent="0.3">
      <c r="A239" s="94">
        <v>44777</v>
      </c>
      <c r="B239" s="95">
        <v>5</v>
      </c>
      <c r="C239" s="95" t="s">
        <v>24</v>
      </c>
      <c r="D239" s="95" t="s">
        <v>30</v>
      </c>
      <c r="E239" s="96" t="s">
        <v>29</v>
      </c>
      <c r="F239" s="96" t="s">
        <v>38</v>
      </c>
      <c r="G239" s="96"/>
      <c r="H239" s="96">
        <v>33.03</v>
      </c>
      <c r="I239" s="97">
        <v>22.5</v>
      </c>
      <c r="J239" s="98">
        <v>7.2030000000000003</v>
      </c>
      <c r="K239" s="99">
        <v>2626.78</v>
      </c>
      <c r="L239" s="99"/>
      <c r="M239" s="96"/>
      <c r="O239" s="112"/>
    </row>
    <row r="240" spans="1:15" ht="15.75" customHeight="1" x14ac:dyDescent="0.3">
      <c r="A240" s="94">
        <v>44777</v>
      </c>
      <c r="B240" s="95">
        <v>6</v>
      </c>
      <c r="C240" s="95" t="s">
        <v>24</v>
      </c>
      <c r="D240" s="95" t="s">
        <v>30</v>
      </c>
      <c r="E240" s="100" t="s">
        <v>40</v>
      </c>
      <c r="F240" s="100" t="s">
        <v>39</v>
      </c>
      <c r="G240" s="96"/>
      <c r="H240" s="96">
        <v>33.03</v>
      </c>
      <c r="I240" s="97">
        <v>22.6</v>
      </c>
      <c r="J240" s="98">
        <v>7.2190000000000003</v>
      </c>
      <c r="K240" s="99">
        <v>2613.3000000000002</v>
      </c>
      <c r="L240" s="99"/>
      <c r="M240" s="96"/>
      <c r="O240" s="112"/>
    </row>
    <row r="241" spans="1:15" ht="15.75" customHeight="1" x14ac:dyDescent="0.3">
      <c r="A241" s="94">
        <v>44777</v>
      </c>
      <c r="B241" s="95">
        <v>7</v>
      </c>
      <c r="C241" s="95" t="s">
        <v>24</v>
      </c>
      <c r="D241" s="95" t="s">
        <v>30</v>
      </c>
      <c r="E241" s="100" t="s">
        <v>40</v>
      </c>
      <c r="F241" s="100" t="s">
        <v>38</v>
      </c>
      <c r="G241" s="96"/>
      <c r="H241" s="96">
        <v>33.03</v>
      </c>
      <c r="I241" s="97">
        <v>22.8</v>
      </c>
      <c r="J241" s="98">
        <v>7.2030000000000003</v>
      </c>
      <c r="K241" s="99"/>
      <c r="L241" s="99"/>
      <c r="M241" s="96">
        <v>2812.37</v>
      </c>
      <c r="O241" s="112"/>
    </row>
    <row r="242" spans="1:15" ht="15.75" customHeight="1" x14ac:dyDescent="0.3">
      <c r="A242" s="1">
        <v>44786</v>
      </c>
      <c r="B242" s="2">
        <v>801</v>
      </c>
      <c r="C242" s="2" t="s">
        <v>41</v>
      </c>
      <c r="D242" s="2" t="s">
        <v>14</v>
      </c>
      <c r="E242" s="2" t="s">
        <v>29</v>
      </c>
      <c r="F242" s="2" t="s">
        <v>16</v>
      </c>
      <c r="H242" s="2">
        <v>32.78</v>
      </c>
      <c r="I242" s="4">
        <v>21.1</v>
      </c>
      <c r="J242" s="5">
        <v>7.4690000000000003</v>
      </c>
      <c r="K242" s="6">
        <v>2399.16</v>
      </c>
      <c r="L242" s="37">
        <f>2159.7+47</f>
        <v>2206.6999999999998</v>
      </c>
      <c r="O242" s="112">
        <f>L242-K242</f>
        <v>-192.46000000000004</v>
      </c>
    </row>
    <row r="243" spans="1:15" ht="15.75" customHeight="1" x14ac:dyDescent="0.3">
      <c r="A243" s="1">
        <v>44786</v>
      </c>
      <c r="B243" s="2">
        <v>802</v>
      </c>
      <c r="C243" s="2" t="s">
        <v>41</v>
      </c>
      <c r="D243" s="2" t="s">
        <v>14</v>
      </c>
      <c r="E243" s="2" t="s">
        <v>34</v>
      </c>
      <c r="F243" s="2" t="s">
        <v>16</v>
      </c>
      <c r="H243" s="2">
        <v>32.78</v>
      </c>
      <c r="I243" s="4">
        <v>20.399999999999999</v>
      </c>
      <c r="J243" s="5">
        <v>7.5</v>
      </c>
      <c r="K243" s="6">
        <v>2149.69</v>
      </c>
      <c r="L243" s="6">
        <f>2143.1+47</f>
        <v>2190.1</v>
      </c>
      <c r="O243" s="112">
        <f t="shared" ref="O243:O282" si="4">L243-K243</f>
        <v>40.409999999999854</v>
      </c>
    </row>
    <row r="244" spans="1:15" ht="15.75" customHeight="1" x14ac:dyDescent="0.3">
      <c r="A244" s="1">
        <v>44786</v>
      </c>
      <c r="B244" s="2">
        <v>803</v>
      </c>
      <c r="C244" s="2" t="s">
        <v>41</v>
      </c>
      <c r="D244" s="2" t="s">
        <v>14</v>
      </c>
      <c r="E244" s="2" t="s">
        <v>35</v>
      </c>
      <c r="F244" s="2" t="s">
        <v>16</v>
      </c>
      <c r="H244" s="2">
        <v>32.78</v>
      </c>
      <c r="I244" s="4">
        <v>20.2</v>
      </c>
      <c r="J244" s="5">
        <v>7.5759999999999996</v>
      </c>
      <c r="K244" s="6">
        <v>1992.31</v>
      </c>
      <c r="L244" s="6">
        <f>1956.6+47</f>
        <v>2003.6</v>
      </c>
      <c r="O244" s="112">
        <f t="shared" si="4"/>
        <v>11.289999999999964</v>
      </c>
    </row>
    <row r="245" spans="1:15" ht="15.75" customHeight="1" x14ac:dyDescent="0.3">
      <c r="A245" s="1">
        <v>44786</v>
      </c>
      <c r="B245" s="2">
        <v>804</v>
      </c>
      <c r="C245" s="2" t="s">
        <v>41</v>
      </c>
      <c r="D245" s="2" t="s">
        <v>14</v>
      </c>
      <c r="E245" s="2" t="s">
        <v>36</v>
      </c>
      <c r="F245" s="2" t="s">
        <v>16</v>
      </c>
      <c r="G245" s="2">
        <v>22.3</v>
      </c>
      <c r="H245" s="2">
        <v>32.78</v>
      </c>
      <c r="I245" s="4">
        <v>20.100000000000001</v>
      </c>
      <c r="J245" s="5">
        <v>7.5359999999999996</v>
      </c>
      <c r="K245" s="6">
        <v>2091.52</v>
      </c>
      <c r="L245" s="37">
        <f>2006.1+47</f>
        <v>2053.1</v>
      </c>
      <c r="O245" s="112">
        <f t="shared" si="4"/>
        <v>-38.420000000000073</v>
      </c>
    </row>
    <row r="246" spans="1:15" ht="15.75" customHeight="1" x14ac:dyDescent="0.3">
      <c r="A246" s="1">
        <v>44786</v>
      </c>
      <c r="B246" s="2">
        <v>805</v>
      </c>
      <c r="C246" s="2" t="s">
        <v>41</v>
      </c>
      <c r="D246" s="2" t="s">
        <v>14</v>
      </c>
      <c r="E246" s="2" t="s">
        <v>37</v>
      </c>
      <c r="F246" s="2" t="s">
        <v>16</v>
      </c>
      <c r="H246" s="2">
        <v>32.78</v>
      </c>
      <c r="I246" s="4">
        <v>20</v>
      </c>
      <c r="J246" s="5">
        <v>7.3129999999999997</v>
      </c>
      <c r="K246" s="6">
        <v>2033.46</v>
      </c>
      <c r="L246" s="37">
        <f>1919+47</f>
        <v>1966</v>
      </c>
      <c r="O246" s="112">
        <f t="shared" si="4"/>
        <v>-67.460000000000036</v>
      </c>
    </row>
    <row r="247" spans="1:15" ht="15.75" customHeight="1" x14ac:dyDescent="0.3">
      <c r="A247" s="1">
        <v>44786</v>
      </c>
      <c r="B247" s="2">
        <v>806</v>
      </c>
      <c r="C247" s="2" t="s">
        <v>41</v>
      </c>
      <c r="D247" s="2" t="s">
        <v>14</v>
      </c>
      <c r="E247" s="2" t="s">
        <v>15</v>
      </c>
      <c r="F247" s="2" t="s">
        <v>16</v>
      </c>
      <c r="G247" s="2">
        <v>21.9</v>
      </c>
      <c r="H247" s="2">
        <v>32.78</v>
      </c>
      <c r="I247" s="4">
        <v>20.6</v>
      </c>
      <c r="J247" s="5">
        <v>7.9589999999999996</v>
      </c>
      <c r="K247" s="6">
        <v>1954.49</v>
      </c>
      <c r="L247" s="6">
        <f>2078.8+47</f>
        <v>2125.8000000000002</v>
      </c>
      <c r="O247" s="112">
        <f t="shared" si="4"/>
        <v>171.31000000000017</v>
      </c>
    </row>
    <row r="248" spans="1:15" ht="15.75" customHeight="1" x14ac:dyDescent="0.3">
      <c r="A248" s="1">
        <v>44787</v>
      </c>
      <c r="B248" s="2">
        <v>807</v>
      </c>
      <c r="C248" s="2" t="s">
        <v>27</v>
      </c>
      <c r="D248" s="2" t="s">
        <v>14</v>
      </c>
      <c r="E248" s="2" t="s">
        <v>29</v>
      </c>
      <c r="F248" s="2" t="s">
        <v>16</v>
      </c>
      <c r="H248" s="2">
        <v>32.99</v>
      </c>
      <c r="I248" s="4">
        <v>23.2</v>
      </c>
      <c r="J248" s="5">
        <v>7.125</v>
      </c>
      <c r="K248" s="6">
        <v>3027.63</v>
      </c>
      <c r="L248" s="37">
        <f>2759.6+47</f>
        <v>2806.6</v>
      </c>
      <c r="O248" s="112">
        <f t="shared" si="4"/>
        <v>-221.0300000000002</v>
      </c>
    </row>
    <row r="249" spans="1:15" ht="15.75" customHeight="1" x14ac:dyDescent="0.3">
      <c r="A249" s="1">
        <v>44787</v>
      </c>
      <c r="B249" s="2">
        <v>808</v>
      </c>
      <c r="C249" s="2" t="s">
        <v>27</v>
      </c>
      <c r="D249" s="2" t="s">
        <v>14</v>
      </c>
      <c r="E249" s="2" t="s">
        <v>34</v>
      </c>
      <c r="F249" s="2" t="s">
        <v>16</v>
      </c>
      <c r="H249" s="2">
        <v>32.99</v>
      </c>
      <c r="I249" s="4">
        <v>23.4</v>
      </c>
      <c r="J249" s="5">
        <v>7.2729999999999997</v>
      </c>
      <c r="K249" s="6">
        <v>3272.94</v>
      </c>
      <c r="L249" s="37">
        <f>3014.8+47</f>
        <v>3061.8</v>
      </c>
      <c r="O249" s="112">
        <f t="shared" si="4"/>
        <v>-211.13999999999987</v>
      </c>
    </row>
    <row r="250" spans="1:15" ht="15.75" customHeight="1" x14ac:dyDescent="0.3">
      <c r="A250" s="1">
        <v>44787</v>
      </c>
      <c r="B250" s="2">
        <v>809</v>
      </c>
      <c r="C250" s="2" t="s">
        <v>27</v>
      </c>
      <c r="D250" s="2" t="s">
        <v>14</v>
      </c>
      <c r="E250" s="2" t="s">
        <v>35</v>
      </c>
      <c r="F250" s="2" t="s">
        <v>16</v>
      </c>
      <c r="H250" s="2">
        <v>32.99</v>
      </c>
      <c r="I250" s="4">
        <v>23.5</v>
      </c>
      <c r="J250" s="5">
        <v>7.1970000000000001</v>
      </c>
      <c r="K250" s="6">
        <v>3995.07</v>
      </c>
      <c r="L250" s="6">
        <f>4175.8+47</f>
        <v>4222.8</v>
      </c>
      <c r="O250" s="112">
        <f t="shared" si="4"/>
        <v>227.73000000000002</v>
      </c>
    </row>
    <row r="251" spans="1:15" ht="15.75" customHeight="1" x14ac:dyDescent="0.3">
      <c r="A251" s="1">
        <v>44787</v>
      </c>
      <c r="B251" s="2">
        <v>810</v>
      </c>
      <c r="C251" s="2" t="s">
        <v>27</v>
      </c>
      <c r="D251" s="2" t="s">
        <v>14</v>
      </c>
      <c r="E251" s="2" t="s">
        <v>36</v>
      </c>
      <c r="F251" s="2" t="s">
        <v>16</v>
      </c>
      <c r="G251" s="2">
        <v>17.399999999999999</v>
      </c>
      <c r="H251" s="2">
        <v>32.99</v>
      </c>
      <c r="I251" s="4">
        <v>23.5</v>
      </c>
      <c r="J251" s="5">
        <v>7.2350000000000003</v>
      </c>
      <c r="K251" s="6">
        <v>3796.86</v>
      </c>
      <c r="L251" s="6">
        <f>4471+47</f>
        <v>4518</v>
      </c>
      <c r="O251" s="112">
        <f t="shared" si="4"/>
        <v>721.13999999999987</v>
      </c>
    </row>
    <row r="252" spans="1:15" ht="15.75" customHeight="1" x14ac:dyDescent="0.3">
      <c r="A252" s="1">
        <v>44787</v>
      </c>
      <c r="B252" s="2">
        <v>811</v>
      </c>
      <c r="C252" s="2" t="s">
        <v>27</v>
      </c>
      <c r="D252" s="2" t="s">
        <v>14</v>
      </c>
      <c r="E252" s="2" t="s">
        <v>37</v>
      </c>
      <c r="F252" s="2" t="s">
        <v>16</v>
      </c>
      <c r="H252" s="2">
        <v>32.99</v>
      </c>
      <c r="I252" s="4">
        <v>23.6</v>
      </c>
      <c r="J252" s="5">
        <v>7.165</v>
      </c>
      <c r="K252" s="6">
        <v>4343.43</v>
      </c>
      <c r="L252" s="6">
        <f>4457.7+47</f>
        <v>4504.7</v>
      </c>
      <c r="O252" s="112">
        <f t="shared" si="4"/>
        <v>161.26999999999953</v>
      </c>
    </row>
    <row r="253" spans="1:15" ht="15.75" customHeight="1" x14ac:dyDescent="0.3">
      <c r="A253" s="1">
        <v>44787</v>
      </c>
      <c r="B253" s="2">
        <v>812</v>
      </c>
      <c r="C253" s="2" t="s">
        <v>27</v>
      </c>
      <c r="D253" s="2" t="s">
        <v>14</v>
      </c>
      <c r="E253" s="2" t="s">
        <v>15</v>
      </c>
      <c r="F253" s="2" t="s">
        <v>16</v>
      </c>
      <c r="G253" s="2">
        <v>16.600000000000001</v>
      </c>
      <c r="H253" s="2">
        <v>32.99</v>
      </c>
      <c r="I253" s="4">
        <v>20.9</v>
      </c>
      <c r="J253" s="5">
        <v>7.75</v>
      </c>
      <c r="K253" s="6">
        <v>2173.42</v>
      </c>
      <c r="L253" s="6">
        <f>2215.1+47</f>
        <v>2262.1</v>
      </c>
      <c r="O253" s="112">
        <f t="shared" si="4"/>
        <v>88.679999999999836</v>
      </c>
    </row>
    <row r="254" spans="1:15" ht="15.75" customHeight="1" x14ac:dyDescent="0.3">
      <c r="A254" s="1">
        <v>44787</v>
      </c>
      <c r="B254" s="2">
        <v>813</v>
      </c>
      <c r="C254" s="2" t="s">
        <v>27</v>
      </c>
      <c r="D254" s="2" t="s">
        <v>30</v>
      </c>
      <c r="E254" s="2" t="s">
        <v>15</v>
      </c>
      <c r="F254" s="2" t="s">
        <v>38</v>
      </c>
      <c r="G254" s="2">
        <v>16.600000000000001</v>
      </c>
      <c r="H254" s="2">
        <v>33.03</v>
      </c>
      <c r="I254" s="4">
        <v>22.2</v>
      </c>
      <c r="J254" s="5">
        <v>7.5279999999999996</v>
      </c>
      <c r="K254" s="6">
        <v>2433.5500000000002</v>
      </c>
      <c r="L254" s="37">
        <f>2332.3+47</f>
        <v>2379.3000000000002</v>
      </c>
      <c r="O254" s="112">
        <f t="shared" si="4"/>
        <v>-54.25</v>
      </c>
    </row>
    <row r="255" spans="1:15" ht="15.75" customHeight="1" x14ac:dyDescent="0.3">
      <c r="A255" s="1">
        <v>44787</v>
      </c>
      <c r="B255" s="2">
        <v>814</v>
      </c>
      <c r="C255" s="2" t="s">
        <v>27</v>
      </c>
      <c r="D255" s="2" t="s">
        <v>30</v>
      </c>
      <c r="E255" s="2" t="s">
        <v>15</v>
      </c>
      <c r="F255" s="2" t="s">
        <v>39</v>
      </c>
      <c r="G255" s="2">
        <v>16.600000000000001</v>
      </c>
      <c r="H255" s="2">
        <v>33.03</v>
      </c>
      <c r="I255" s="4">
        <v>22.4</v>
      </c>
      <c r="J255" s="5">
        <v>7.5179999999999998</v>
      </c>
      <c r="K255" s="6">
        <v>2456.5700000000002</v>
      </c>
      <c r="L255" s="6"/>
      <c r="O255" s="112"/>
    </row>
    <row r="256" spans="1:15" ht="15.75" customHeight="1" x14ac:dyDescent="0.3">
      <c r="A256" s="1">
        <v>44787</v>
      </c>
      <c r="B256" s="2">
        <v>815</v>
      </c>
      <c r="C256" s="2" t="s">
        <v>27</v>
      </c>
      <c r="D256" s="2" t="s">
        <v>30</v>
      </c>
      <c r="E256" s="2" t="s">
        <v>29</v>
      </c>
      <c r="F256" s="2" t="s">
        <v>38</v>
      </c>
      <c r="H256" s="2">
        <v>33.03</v>
      </c>
      <c r="I256" s="4">
        <v>22.2</v>
      </c>
      <c r="J256" s="5">
        <v>7.1749999999999998</v>
      </c>
      <c r="K256" s="6">
        <v>3312.23</v>
      </c>
      <c r="L256" s="37">
        <f>3201.7+47</f>
        <v>3248.7</v>
      </c>
      <c r="O256" s="112">
        <f t="shared" si="4"/>
        <v>-63.5300000000002</v>
      </c>
    </row>
    <row r="257" spans="1:15" ht="15.75" customHeight="1" x14ac:dyDescent="0.3">
      <c r="A257" s="1">
        <v>44787</v>
      </c>
      <c r="B257" s="2">
        <v>816</v>
      </c>
      <c r="C257" s="2" t="s">
        <v>27</v>
      </c>
      <c r="D257" s="2" t="s">
        <v>30</v>
      </c>
      <c r="E257" s="2" t="s">
        <v>29</v>
      </c>
      <c r="F257" s="2" t="s">
        <v>39</v>
      </c>
      <c r="H257" s="2">
        <v>33.03</v>
      </c>
      <c r="I257" s="4">
        <v>22.4</v>
      </c>
      <c r="J257" s="5">
        <v>7.3810000000000002</v>
      </c>
      <c r="K257" s="6">
        <v>3018.07</v>
      </c>
      <c r="L257" s="37">
        <f>2572.5+47</f>
        <v>2619.5</v>
      </c>
      <c r="O257" s="112">
        <f t="shared" si="4"/>
        <v>-398.57000000000016</v>
      </c>
    </row>
    <row r="258" spans="1:15" ht="15.75" customHeight="1" x14ac:dyDescent="0.3">
      <c r="A258" s="1">
        <v>44787</v>
      </c>
      <c r="B258" s="2">
        <v>817</v>
      </c>
      <c r="C258" s="2" t="s">
        <v>27</v>
      </c>
      <c r="D258" s="2" t="s">
        <v>43</v>
      </c>
      <c r="E258" s="2" t="s">
        <v>15</v>
      </c>
      <c r="F258" s="2" t="s">
        <v>16</v>
      </c>
      <c r="I258" s="4"/>
      <c r="J258" s="5"/>
      <c r="K258" s="6">
        <v>2093.8000000000002</v>
      </c>
      <c r="L258" s="6"/>
      <c r="O258" s="112"/>
    </row>
    <row r="259" spans="1:15" ht="15.75" customHeight="1" x14ac:dyDescent="0.3">
      <c r="A259" s="1">
        <v>44787</v>
      </c>
      <c r="B259" s="2">
        <v>818</v>
      </c>
      <c r="C259" s="2" t="s">
        <v>42</v>
      </c>
      <c r="D259" s="2" t="s">
        <v>14</v>
      </c>
      <c r="E259" s="2" t="s">
        <v>29</v>
      </c>
      <c r="F259" s="2" t="s">
        <v>16</v>
      </c>
      <c r="H259" s="2">
        <v>30.08</v>
      </c>
      <c r="I259" s="4">
        <v>20.6</v>
      </c>
      <c r="J259" s="5">
        <v>7.5229999999999997</v>
      </c>
      <c r="K259" s="6">
        <v>2233.39</v>
      </c>
      <c r="L259" s="37">
        <f>2033+40</f>
        <v>2073</v>
      </c>
      <c r="O259" s="112">
        <f t="shared" si="4"/>
        <v>-160.38999999999987</v>
      </c>
    </row>
    <row r="260" spans="1:15" ht="15.75" customHeight="1" x14ac:dyDescent="0.3">
      <c r="A260" s="1">
        <v>44787</v>
      </c>
      <c r="B260" s="2">
        <v>819</v>
      </c>
      <c r="C260" s="2" t="s">
        <v>42</v>
      </c>
      <c r="D260" s="2" t="s">
        <v>14</v>
      </c>
      <c r="E260" s="2" t="s">
        <v>34</v>
      </c>
      <c r="F260" s="2" t="s">
        <v>16</v>
      </c>
      <c r="H260" s="2">
        <v>30.08</v>
      </c>
      <c r="I260" s="4">
        <v>20.7</v>
      </c>
      <c r="J260" s="5">
        <v>7.0229999999999997</v>
      </c>
      <c r="K260" s="6">
        <v>2627.44</v>
      </c>
      <c r="L260" s="37">
        <f>2393.8+40</f>
        <v>2433.8000000000002</v>
      </c>
      <c r="O260" s="112">
        <f t="shared" si="4"/>
        <v>-193.63999999999987</v>
      </c>
    </row>
    <row r="261" spans="1:15" ht="15.75" customHeight="1" x14ac:dyDescent="0.3">
      <c r="A261" s="1">
        <v>44787</v>
      </c>
      <c r="B261" s="2">
        <v>820</v>
      </c>
      <c r="C261" s="2" t="s">
        <v>42</v>
      </c>
      <c r="D261" s="2" t="s">
        <v>14</v>
      </c>
      <c r="E261" s="2" t="s">
        <v>35</v>
      </c>
      <c r="F261" s="2" t="s">
        <v>16</v>
      </c>
      <c r="H261" s="2">
        <v>30.08</v>
      </c>
      <c r="I261" s="4">
        <v>20.6</v>
      </c>
      <c r="J261" s="5">
        <v>7.0279999999999996</v>
      </c>
      <c r="K261" s="6">
        <v>4140.26</v>
      </c>
      <c r="L261" s="37">
        <f>3801.7+40</f>
        <v>3841.7</v>
      </c>
      <c r="O261" s="112">
        <f t="shared" si="4"/>
        <v>-298.5600000000004</v>
      </c>
    </row>
    <row r="262" spans="1:15" ht="15.75" customHeight="1" x14ac:dyDescent="0.3">
      <c r="A262" s="1">
        <v>44787</v>
      </c>
      <c r="B262" s="2">
        <v>821</v>
      </c>
      <c r="C262" s="2" t="s">
        <v>42</v>
      </c>
      <c r="D262" s="2" t="s">
        <v>14</v>
      </c>
      <c r="E262" s="2" t="s">
        <v>36</v>
      </c>
      <c r="F262" s="2" t="s">
        <v>16</v>
      </c>
      <c r="G262" s="2">
        <v>19.600000000000001</v>
      </c>
      <c r="H262" s="2">
        <v>30.08</v>
      </c>
      <c r="I262" s="4">
        <v>20.8</v>
      </c>
      <c r="J262" s="5">
        <v>7.0890000000000004</v>
      </c>
      <c r="K262" s="6">
        <v>5835.22</v>
      </c>
      <c r="L262" s="6">
        <f>6098.3+40</f>
        <v>6138.3</v>
      </c>
      <c r="O262" s="112">
        <f t="shared" si="4"/>
        <v>303.07999999999993</v>
      </c>
    </row>
    <row r="263" spans="1:15" ht="15.75" customHeight="1" x14ac:dyDescent="0.3">
      <c r="A263" s="1">
        <v>44787</v>
      </c>
      <c r="B263" s="2">
        <v>822</v>
      </c>
      <c r="C263" s="2" t="s">
        <v>42</v>
      </c>
      <c r="D263" s="2" t="s">
        <v>14</v>
      </c>
      <c r="E263" s="2" t="s">
        <v>37</v>
      </c>
      <c r="F263" s="2" t="s">
        <v>16</v>
      </c>
      <c r="H263" s="2">
        <v>30.08</v>
      </c>
      <c r="I263" s="4">
        <v>20.8</v>
      </c>
      <c r="J263" s="5">
        <v>7.133</v>
      </c>
      <c r="K263" s="6">
        <v>5409.94</v>
      </c>
      <c r="L263" s="6">
        <f>5616.8+40</f>
        <v>5656.8</v>
      </c>
      <c r="O263" s="112">
        <f t="shared" si="4"/>
        <v>246.86000000000058</v>
      </c>
    </row>
    <row r="264" spans="1:15" ht="15.75" customHeight="1" x14ac:dyDescent="0.3">
      <c r="A264" s="1">
        <v>44787</v>
      </c>
      <c r="B264" s="2">
        <v>823</v>
      </c>
      <c r="C264" s="2" t="s">
        <v>42</v>
      </c>
      <c r="D264" s="2" t="s">
        <v>14</v>
      </c>
      <c r="E264" s="2" t="s">
        <v>15</v>
      </c>
      <c r="F264" s="2" t="s">
        <v>16</v>
      </c>
      <c r="G264" s="4">
        <v>20</v>
      </c>
      <c r="H264" s="2">
        <v>30.08</v>
      </c>
      <c r="I264" s="4">
        <v>20.7</v>
      </c>
      <c r="J264" s="5">
        <v>7.9859999999999998</v>
      </c>
      <c r="K264" s="6">
        <v>2060.66</v>
      </c>
      <c r="L264" s="6">
        <f>2139.3+40</f>
        <v>2179.3000000000002</v>
      </c>
      <c r="O264" s="112">
        <f t="shared" si="4"/>
        <v>118.64000000000033</v>
      </c>
    </row>
    <row r="265" spans="1:15" ht="15.75" customHeight="1" x14ac:dyDescent="0.3">
      <c r="A265" s="1">
        <v>44787</v>
      </c>
      <c r="B265" s="2">
        <v>824</v>
      </c>
      <c r="C265" s="2" t="s">
        <v>42</v>
      </c>
      <c r="D265" s="2" t="s">
        <v>30</v>
      </c>
      <c r="E265" s="2" t="s">
        <v>15</v>
      </c>
      <c r="F265" s="2" t="s">
        <v>38</v>
      </c>
      <c r="G265" s="2">
        <v>26.3</v>
      </c>
      <c r="H265" s="2">
        <v>32.880000000000003</v>
      </c>
      <c r="I265" s="4">
        <v>20.8</v>
      </c>
      <c r="J265" s="5">
        <v>7.968</v>
      </c>
      <c r="K265" s="6">
        <v>2040.29</v>
      </c>
      <c r="L265" s="6">
        <f>2155.2+40</f>
        <v>2195.1999999999998</v>
      </c>
      <c r="O265" s="112">
        <f t="shared" si="4"/>
        <v>154.90999999999985</v>
      </c>
    </row>
    <row r="266" spans="1:15" ht="15.75" customHeight="1" x14ac:dyDescent="0.3">
      <c r="A266" s="1">
        <v>44787</v>
      </c>
      <c r="B266" s="2">
        <v>825</v>
      </c>
      <c r="C266" s="2" t="s">
        <v>42</v>
      </c>
      <c r="D266" s="2" t="s">
        <v>30</v>
      </c>
      <c r="E266" s="2" t="s">
        <v>15</v>
      </c>
      <c r="F266" s="2" t="s">
        <v>39</v>
      </c>
      <c r="G266" s="2">
        <v>26.3</v>
      </c>
      <c r="H266" s="2">
        <v>32.880000000000003</v>
      </c>
      <c r="I266" s="4">
        <v>20.8</v>
      </c>
      <c r="J266" s="5">
        <v>8.0020000000000007</v>
      </c>
      <c r="K266" s="6">
        <v>2091.5100000000002</v>
      </c>
      <c r="L266" s="6">
        <f>2172.5+40</f>
        <v>2212.5</v>
      </c>
      <c r="O266" s="112">
        <f t="shared" si="4"/>
        <v>120.98999999999978</v>
      </c>
    </row>
    <row r="267" spans="1:15" ht="15.75" customHeight="1" x14ac:dyDescent="0.3">
      <c r="A267" s="1">
        <v>44788</v>
      </c>
      <c r="B267" s="2">
        <v>826</v>
      </c>
      <c r="C267" s="2" t="s">
        <v>13</v>
      </c>
      <c r="D267" s="2" t="s">
        <v>14</v>
      </c>
      <c r="E267" s="2" t="s">
        <v>29</v>
      </c>
      <c r="F267" s="2" t="s">
        <v>16</v>
      </c>
      <c r="H267" s="2">
        <v>32.799999999999997</v>
      </c>
      <c r="I267" s="4">
        <v>26.7</v>
      </c>
      <c r="J267" s="5">
        <v>7.173</v>
      </c>
      <c r="K267" s="6">
        <v>2546.48</v>
      </c>
      <c r="L267" s="37">
        <f>2394.8+44</f>
        <v>2438.8000000000002</v>
      </c>
      <c r="O267" s="112">
        <f t="shared" si="4"/>
        <v>-107.67999999999984</v>
      </c>
    </row>
    <row r="268" spans="1:15" ht="15.75" customHeight="1" x14ac:dyDescent="0.3">
      <c r="A268" s="1">
        <v>44788</v>
      </c>
      <c r="B268" s="2">
        <v>827</v>
      </c>
      <c r="C268" s="2" t="s">
        <v>13</v>
      </c>
      <c r="D268" s="2" t="s">
        <v>14</v>
      </c>
      <c r="E268" s="2" t="s">
        <v>34</v>
      </c>
      <c r="F268" s="2" t="s">
        <v>16</v>
      </c>
      <c r="H268" s="2">
        <v>32.799999999999997</v>
      </c>
      <c r="I268" s="4">
        <v>26.8</v>
      </c>
      <c r="J268" s="5">
        <v>7.1520000000000001</v>
      </c>
      <c r="K268" s="6">
        <v>2564.5100000000002</v>
      </c>
      <c r="L268" s="37">
        <f>2397.2+44</f>
        <v>2441.1999999999998</v>
      </c>
      <c r="O268" s="112">
        <f t="shared" si="4"/>
        <v>-123.3100000000004</v>
      </c>
    </row>
    <row r="269" spans="1:15" ht="15.75" customHeight="1" x14ac:dyDescent="0.3">
      <c r="A269" s="1">
        <v>44788</v>
      </c>
      <c r="B269" s="2">
        <v>828</v>
      </c>
      <c r="C269" s="2" t="s">
        <v>13</v>
      </c>
      <c r="D269" s="2" t="s">
        <v>14</v>
      </c>
      <c r="E269" s="2" t="s">
        <v>35</v>
      </c>
      <c r="F269" s="2" t="s">
        <v>16</v>
      </c>
      <c r="H269" s="2">
        <v>32.799999999999997</v>
      </c>
      <c r="I269" s="4">
        <v>27.1</v>
      </c>
      <c r="J269" s="5">
        <v>7.2859999999999996</v>
      </c>
      <c r="K269" s="6">
        <v>2606.9499999999998</v>
      </c>
      <c r="L269" s="37">
        <f>2499.7+44</f>
        <v>2543.6999999999998</v>
      </c>
      <c r="O269" s="112">
        <f t="shared" si="4"/>
        <v>-63.25</v>
      </c>
    </row>
    <row r="270" spans="1:15" ht="15.75" customHeight="1" x14ac:dyDescent="0.3">
      <c r="A270" s="1">
        <v>44788</v>
      </c>
      <c r="B270" s="2">
        <v>829</v>
      </c>
      <c r="C270" s="2" t="s">
        <v>13</v>
      </c>
      <c r="D270" s="2" t="s">
        <v>14</v>
      </c>
      <c r="E270" s="2" t="s">
        <v>36</v>
      </c>
      <c r="F270" s="2" t="s">
        <v>16</v>
      </c>
      <c r="G270" s="2">
        <v>24.3</v>
      </c>
      <c r="H270" s="2">
        <v>32.799999999999997</v>
      </c>
      <c r="I270" s="4">
        <v>26.6</v>
      </c>
      <c r="J270" s="5">
        <v>7.3380000000000001</v>
      </c>
      <c r="K270" s="6">
        <v>2315.61</v>
      </c>
      <c r="L270" s="37">
        <f>2262.4+44</f>
        <v>2306.4</v>
      </c>
      <c r="O270" s="112">
        <f t="shared" si="4"/>
        <v>-9.2100000000000364</v>
      </c>
    </row>
    <row r="271" spans="1:15" ht="15.75" customHeight="1" x14ac:dyDescent="0.3">
      <c r="A271" s="1">
        <v>44788</v>
      </c>
      <c r="B271" s="2">
        <v>830</v>
      </c>
      <c r="C271" s="2" t="s">
        <v>13</v>
      </c>
      <c r="D271" s="2" t="s">
        <v>14</v>
      </c>
      <c r="E271" s="2" t="s">
        <v>37</v>
      </c>
      <c r="F271" s="2" t="s">
        <v>16</v>
      </c>
      <c r="H271" s="2">
        <v>32.799999999999997</v>
      </c>
      <c r="I271" s="4">
        <v>27.5</v>
      </c>
      <c r="J271" s="5">
        <v>7.33</v>
      </c>
      <c r="K271" s="6">
        <v>2545.46</v>
      </c>
      <c r="L271" s="37">
        <f>2347.7+44</f>
        <v>2391.6999999999998</v>
      </c>
      <c r="O271" s="112">
        <f t="shared" si="4"/>
        <v>-153.76000000000022</v>
      </c>
    </row>
    <row r="272" spans="1:15" ht="15.75" customHeight="1" x14ac:dyDescent="0.3">
      <c r="A272" s="1">
        <v>44788</v>
      </c>
      <c r="B272" s="2">
        <v>831</v>
      </c>
      <c r="C272" s="2" t="s">
        <v>13</v>
      </c>
      <c r="D272" s="2" t="s">
        <v>14</v>
      </c>
      <c r="E272" s="2" t="s">
        <v>15</v>
      </c>
      <c r="F272" s="2" t="s">
        <v>16</v>
      </c>
      <c r="G272" s="2">
        <v>23.9</v>
      </c>
      <c r="H272" s="2">
        <v>32.799999999999997</v>
      </c>
      <c r="I272" s="4">
        <v>27.9</v>
      </c>
      <c r="J272" s="5">
        <v>7.8140000000000001</v>
      </c>
      <c r="K272" s="6">
        <v>1918.44</v>
      </c>
      <c r="L272" s="6">
        <f>1994.3+44</f>
        <v>2038.3</v>
      </c>
      <c r="O272" s="112">
        <f t="shared" si="4"/>
        <v>119.8599999999999</v>
      </c>
    </row>
    <row r="273" spans="1:15" ht="15.75" customHeight="1" x14ac:dyDescent="0.3">
      <c r="A273" s="1">
        <v>44788</v>
      </c>
      <c r="B273" s="2">
        <v>832</v>
      </c>
      <c r="C273" s="2" t="s">
        <v>13</v>
      </c>
      <c r="D273" s="2" t="s">
        <v>30</v>
      </c>
      <c r="E273" s="2" t="s">
        <v>29</v>
      </c>
      <c r="F273" s="2" t="s">
        <v>39</v>
      </c>
      <c r="H273" s="2">
        <v>32.799999999999997</v>
      </c>
      <c r="I273" s="4">
        <v>27.4</v>
      </c>
      <c r="J273" s="38">
        <v>7.4180000000000001</v>
      </c>
      <c r="K273" s="37">
        <v>1948.95</v>
      </c>
      <c r="L273" s="37">
        <f>2120.5+44</f>
        <v>2164.5</v>
      </c>
      <c r="O273" s="112">
        <f t="shared" si="4"/>
        <v>215.54999999999995</v>
      </c>
    </row>
    <row r="274" spans="1:15" ht="15.75" customHeight="1" x14ac:dyDescent="0.3">
      <c r="A274" s="1">
        <v>44788</v>
      </c>
      <c r="B274" s="2">
        <v>833</v>
      </c>
      <c r="C274" s="2" t="s">
        <v>13</v>
      </c>
      <c r="D274" s="2" t="s">
        <v>30</v>
      </c>
      <c r="E274" s="2" t="s">
        <v>29</v>
      </c>
      <c r="F274" s="2" t="s">
        <v>38</v>
      </c>
      <c r="H274" s="2">
        <v>32.799999999999997</v>
      </c>
      <c r="I274" s="4">
        <v>27.7</v>
      </c>
      <c r="J274" s="38">
        <v>7.3780000000000001</v>
      </c>
      <c r="K274" s="37">
        <v>1962.3</v>
      </c>
      <c r="L274" s="37">
        <f>2148.2+44</f>
        <v>2192.1999999999998</v>
      </c>
      <c r="O274" s="112">
        <f t="shared" si="4"/>
        <v>229.89999999999986</v>
      </c>
    </row>
    <row r="275" spans="1:15" ht="15.75" customHeight="1" x14ac:dyDescent="0.3">
      <c r="A275" s="1">
        <v>44788</v>
      </c>
      <c r="B275" s="2">
        <v>834</v>
      </c>
      <c r="C275" s="2" t="s">
        <v>13</v>
      </c>
      <c r="D275" s="2" t="s">
        <v>30</v>
      </c>
      <c r="E275" s="2" t="s">
        <v>15</v>
      </c>
      <c r="F275" s="2" t="s">
        <v>39</v>
      </c>
      <c r="G275" s="2">
        <v>23.9</v>
      </c>
      <c r="H275" s="2">
        <v>32.799999999999997</v>
      </c>
      <c r="I275" s="4">
        <v>27.6</v>
      </c>
      <c r="J275" s="38">
        <v>7.7789999999999999</v>
      </c>
      <c r="K275" s="37">
        <v>2172.5700000000002</v>
      </c>
      <c r="L275" s="37">
        <f>2012.8+44</f>
        <v>2056.8000000000002</v>
      </c>
      <c r="O275" s="112">
        <f t="shared" si="4"/>
        <v>-115.76999999999998</v>
      </c>
    </row>
    <row r="276" spans="1:15" ht="15.75" customHeight="1" x14ac:dyDescent="0.3">
      <c r="A276" s="1">
        <v>44788</v>
      </c>
      <c r="B276" s="2">
        <v>835</v>
      </c>
      <c r="C276" s="2" t="s">
        <v>13</v>
      </c>
      <c r="D276" s="2" t="s">
        <v>30</v>
      </c>
      <c r="E276" s="2" t="s">
        <v>15</v>
      </c>
      <c r="F276" s="2" t="s">
        <v>38</v>
      </c>
      <c r="G276" s="2">
        <v>23.9</v>
      </c>
      <c r="H276" s="2">
        <v>32.799999999999997</v>
      </c>
      <c r="I276" s="4">
        <v>27.4</v>
      </c>
      <c r="J276" s="38">
        <v>7.8049999999999997</v>
      </c>
      <c r="K276" s="37">
        <v>2162.9299999999998</v>
      </c>
      <c r="L276" s="37">
        <f>2016.5+44</f>
        <v>2060.5</v>
      </c>
      <c r="O276" s="112">
        <f t="shared" si="4"/>
        <v>-102.42999999999984</v>
      </c>
    </row>
    <row r="277" spans="1:15" ht="15.75" customHeight="1" x14ac:dyDescent="0.3">
      <c r="A277" s="1">
        <v>44789</v>
      </c>
      <c r="B277" s="2">
        <v>836</v>
      </c>
      <c r="C277" s="2" t="s">
        <v>22</v>
      </c>
      <c r="D277" s="2" t="s">
        <v>14</v>
      </c>
      <c r="E277" s="2" t="s">
        <v>29</v>
      </c>
      <c r="F277" s="2" t="s">
        <v>16</v>
      </c>
      <c r="H277" s="2">
        <v>32.86</v>
      </c>
      <c r="I277" s="4">
        <v>24.8</v>
      </c>
      <c r="J277" s="5">
        <v>7.3360000000000003</v>
      </c>
      <c r="K277" s="6">
        <v>2133.5100000000002</v>
      </c>
      <c r="L277" s="37">
        <f>2034.8+44</f>
        <v>2078.8000000000002</v>
      </c>
      <c r="O277" s="112">
        <f t="shared" si="4"/>
        <v>-54.710000000000036</v>
      </c>
    </row>
    <row r="278" spans="1:15" ht="15.75" customHeight="1" x14ac:dyDescent="0.3">
      <c r="A278" s="1">
        <v>44789</v>
      </c>
      <c r="B278" s="2">
        <v>837</v>
      </c>
      <c r="C278" s="2" t="s">
        <v>22</v>
      </c>
      <c r="D278" s="2" t="s">
        <v>14</v>
      </c>
      <c r="E278" s="2" t="s">
        <v>34</v>
      </c>
      <c r="F278" s="2" t="s">
        <v>16</v>
      </c>
      <c r="H278" s="2">
        <v>32.86</v>
      </c>
      <c r="I278" s="4">
        <v>24.7</v>
      </c>
      <c r="J278" s="5">
        <v>6.9729999999999999</v>
      </c>
      <c r="K278" s="6">
        <v>2479.2600000000002</v>
      </c>
      <c r="L278" s="37">
        <f>2270+44</f>
        <v>2314</v>
      </c>
      <c r="O278" s="112">
        <f t="shared" si="4"/>
        <v>-165.26000000000022</v>
      </c>
    </row>
    <row r="279" spans="1:15" ht="15.75" customHeight="1" x14ac:dyDescent="0.3">
      <c r="A279" s="1">
        <v>44789</v>
      </c>
      <c r="B279" s="2">
        <v>838</v>
      </c>
      <c r="C279" s="2" t="s">
        <v>22</v>
      </c>
      <c r="D279" s="2" t="s">
        <v>14</v>
      </c>
      <c r="E279" s="2" t="s">
        <v>35</v>
      </c>
      <c r="F279" s="2" t="s">
        <v>16</v>
      </c>
      <c r="H279" s="2">
        <v>32.86</v>
      </c>
      <c r="I279" s="4">
        <v>24.9</v>
      </c>
      <c r="J279" s="5">
        <v>6.9470000000000001</v>
      </c>
      <c r="K279" s="6">
        <v>2586</v>
      </c>
      <c r="L279" s="37">
        <f>2297.7+44</f>
        <v>2341.6999999999998</v>
      </c>
      <c r="O279" s="112">
        <f t="shared" si="4"/>
        <v>-244.30000000000018</v>
      </c>
    </row>
    <row r="280" spans="1:15" ht="15.75" customHeight="1" x14ac:dyDescent="0.3">
      <c r="A280" s="1">
        <v>44789</v>
      </c>
      <c r="B280" s="2">
        <v>839</v>
      </c>
      <c r="C280" s="2" t="s">
        <v>22</v>
      </c>
      <c r="D280" s="2" t="s">
        <v>14</v>
      </c>
      <c r="E280" s="2" t="s">
        <v>36</v>
      </c>
      <c r="F280" s="2" t="s">
        <v>16</v>
      </c>
      <c r="G280" s="2">
        <v>19.2</v>
      </c>
      <c r="H280" s="2">
        <v>32.86</v>
      </c>
      <c r="I280" s="4">
        <v>25.1</v>
      </c>
      <c r="J280" s="5">
        <v>6.9359999999999999</v>
      </c>
      <c r="K280" s="6">
        <v>2418.6</v>
      </c>
      <c r="L280" s="37">
        <f>2040.9+44</f>
        <v>2084.9</v>
      </c>
      <c r="O280" s="112">
        <f t="shared" si="4"/>
        <v>-333.69999999999982</v>
      </c>
    </row>
    <row r="281" spans="1:15" ht="15.75" customHeight="1" x14ac:dyDescent="0.3">
      <c r="A281" s="1">
        <v>44789</v>
      </c>
      <c r="B281" s="2">
        <v>840</v>
      </c>
      <c r="C281" s="2" t="s">
        <v>22</v>
      </c>
      <c r="D281" s="2" t="s">
        <v>14</v>
      </c>
      <c r="E281" s="2" t="s">
        <v>37</v>
      </c>
      <c r="F281" s="2" t="s">
        <v>16</v>
      </c>
      <c r="H281" s="2">
        <v>32.86</v>
      </c>
      <c r="I281" s="4">
        <v>24.2</v>
      </c>
      <c r="J281" s="5">
        <v>6.9020000000000001</v>
      </c>
      <c r="K281" s="6">
        <v>3069.05</v>
      </c>
      <c r="L281" s="37">
        <f>2616.3+44</f>
        <v>2660.3</v>
      </c>
      <c r="O281" s="112">
        <f t="shared" si="4"/>
        <v>-408.75</v>
      </c>
    </row>
    <row r="282" spans="1:15" ht="15.75" customHeight="1" x14ac:dyDescent="0.3">
      <c r="A282" s="1">
        <v>44789</v>
      </c>
      <c r="B282" s="2">
        <v>841</v>
      </c>
      <c r="C282" s="2" t="s">
        <v>22</v>
      </c>
      <c r="D282" s="2" t="s">
        <v>14</v>
      </c>
      <c r="E282" s="2" t="s">
        <v>15</v>
      </c>
      <c r="F282" s="2" t="s">
        <v>16</v>
      </c>
      <c r="G282" s="2">
        <v>21.1</v>
      </c>
      <c r="H282" s="2">
        <v>32.86</v>
      </c>
      <c r="I282" s="4">
        <v>26.9</v>
      </c>
      <c r="J282" s="5">
        <v>7.58</v>
      </c>
      <c r="K282" s="6">
        <v>2077.14</v>
      </c>
      <c r="L282" s="6">
        <f>2081.1+44</f>
        <v>2125.1</v>
      </c>
      <c r="O282" s="112">
        <f t="shared" si="4"/>
        <v>47.960000000000036</v>
      </c>
    </row>
    <row r="283" spans="1:15" ht="15.75" customHeight="1" x14ac:dyDescent="0.3">
      <c r="A283" s="1">
        <v>44801</v>
      </c>
      <c r="B283" s="2"/>
      <c r="C283" s="2" t="s">
        <v>42</v>
      </c>
      <c r="D283" s="2" t="s">
        <v>30</v>
      </c>
      <c r="E283" s="2" t="s">
        <v>15</v>
      </c>
      <c r="F283" s="2" t="s">
        <v>16</v>
      </c>
      <c r="G283" s="2">
        <v>22.6</v>
      </c>
      <c r="H283" s="2">
        <v>32.39</v>
      </c>
      <c r="I283" s="4">
        <v>22.4</v>
      </c>
      <c r="J283" s="5">
        <v>8.0969999999999995</v>
      </c>
      <c r="K283" s="6">
        <v>2281.4</v>
      </c>
      <c r="L283" s="6"/>
      <c r="M283">
        <v>2500.34</v>
      </c>
      <c r="O283" s="112">
        <f t="shared" ref="O283:O293" si="5">M283-K283</f>
        <v>218.94000000000005</v>
      </c>
    </row>
    <row r="284" spans="1:15" ht="15.75" customHeight="1" x14ac:dyDescent="0.3">
      <c r="A284" s="1">
        <v>44802</v>
      </c>
      <c r="B284" s="2"/>
      <c r="C284" s="93" t="s">
        <v>27</v>
      </c>
      <c r="D284" s="2" t="s">
        <v>30</v>
      </c>
      <c r="E284" s="2" t="s">
        <v>15</v>
      </c>
      <c r="F284" s="2" t="s">
        <v>16</v>
      </c>
      <c r="G284" s="93">
        <v>20.7</v>
      </c>
      <c r="H284" s="93">
        <v>32.549999999999997</v>
      </c>
      <c r="I284" s="4"/>
      <c r="J284" s="104">
        <v>7.8579999999999997</v>
      </c>
      <c r="K284" s="6">
        <v>2110.17</v>
      </c>
      <c r="L284" s="6"/>
      <c r="M284">
        <v>2134.11</v>
      </c>
      <c r="N284" s="22" t="s">
        <v>25</v>
      </c>
      <c r="O284" s="112">
        <f t="shared" si="5"/>
        <v>23.940000000000055</v>
      </c>
    </row>
    <row r="285" spans="1:15" ht="15.75" customHeight="1" x14ac:dyDescent="0.3">
      <c r="A285" s="1">
        <v>44802</v>
      </c>
      <c r="B285" s="2"/>
      <c r="C285" s="93" t="s">
        <v>27</v>
      </c>
      <c r="D285" s="2" t="s">
        <v>30</v>
      </c>
      <c r="E285" s="2" t="s">
        <v>15</v>
      </c>
      <c r="F285" s="2" t="s">
        <v>38</v>
      </c>
      <c r="G285" s="93">
        <v>20.7</v>
      </c>
      <c r="H285" s="93">
        <v>32.549999999999997</v>
      </c>
      <c r="I285" s="4"/>
      <c r="J285" s="104">
        <v>7.8710000000000004</v>
      </c>
      <c r="K285" s="6">
        <v>2116.3200000000002</v>
      </c>
      <c r="L285" s="6"/>
      <c r="M285">
        <v>2134.41</v>
      </c>
      <c r="N285" s="22" t="s">
        <v>25</v>
      </c>
      <c r="O285" s="112">
        <f t="shared" si="5"/>
        <v>18.089999999999691</v>
      </c>
    </row>
    <row r="286" spans="1:15" ht="15.75" customHeight="1" x14ac:dyDescent="0.3">
      <c r="A286" s="1">
        <v>44802</v>
      </c>
      <c r="B286" s="2"/>
      <c r="C286" s="93" t="s">
        <v>27</v>
      </c>
      <c r="D286" s="2" t="s">
        <v>30</v>
      </c>
      <c r="E286" s="2" t="s">
        <v>15</v>
      </c>
      <c r="F286" s="2" t="s">
        <v>39</v>
      </c>
      <c r="G286" s="93">
        <v>20.7</v>
      </c>
      <c r="H286" s="93">
        <v>32.549999999999997</v>
      </c>
      <c r="I286" s="4"/>
      <c r="J286" s="104">
        <v>7.8650000000000002</v>
      </c>
      <c r="K286" s="6">
        <v>2105.92</v>
      </c>
      <c r="L286" s="6"/>
      <c r="M286">
        <v>2139.38</v>
      </c>
      <c r="N286" s="22" t="s">
        <v>25</v>
      </c>
      <c r="O286" s="112">
        <f t="shared" si="5"/>
        <v>33.460000000000036</v>
      </c>
    </row>
    <row r="287" spans="1:15" ht="15.75" customHeight="1" x14ac:dyDescent="0.3">
      <c r="A287" s="1">
        <v>44802</v>
      </c>
      <c r="B287" s="2"/>
      <c r="C287" s="93" t="s">
        <v>27</v>
      </c>
      <c r="D287" s="2" t="s">
        <v>30</v>
      </c>
      <c r="E287" s="2" t="s">
        <v>29</v>
      </c>
      <c r="F287" s="2" t="s">
        <v>38</v>
      </c>
      <c r="G287" s="2"/>
      <c r="H287" s="93">
        <v>32.549999999999997</v>
      </c>
      <c r="I287" s="4"/>
      <c r="J287" s="104">
        <v>7.6059999999999999</v>
      </c>
      <c r="K287" s="6">
        <v>2721.66</v>
      </c>
      <c r="L287" s="6"/>
      <c r="N287" s="22" t="s">
        <v>25</v>
      </c>
      <c r="O287" s="112"/>
    </row>
    <row r="288" spans="1:15" ht="15.75" customHeight="1" x14ac:dyDescent="0.3">
      <c r="A288" s="1">
        <v>44802</v>
      </c>
      <c r="B288" s="2"/>
      <c r="C288" s="93" t="s">
        <v>27</v>
      </c>
      <c r="D288" s="2" t="s">
        <v>30</v>
      </c>
      <c r="E288" s="2" t="s">
        <v>29</v>
      </c>
      <c r="F288" s="2" t="s">
        <v>39</v>
      </c>
      <c r="G288" s="2"/>
      <c r="H288" s="93">
        <v>32.549999999999997</v>
      </c>
      <c r="I288" s="4"/>
      <c r="J288" s="104">
        <v>7.7069999999999999</v>
      </c>
      <c r="K288" s="6">
        <v>2761.75</v>
      </c>
      <c r="L288" s="6"/>
      <c r="N288" s="22" t="s">
        <v>25</v>
      </c>
      <c r="O288" s="112"/>
    </row>
    <row r="289" spans="1:15" ht="15.75" customHeight="1" x14ac:dyDescent="0.3">
      <c r="A289" s="1">
        <v>44803</v>
      </c>
      <c r="B289" s="2"/>
      <c r="C289" s="93" t="s">
        <v>13</v>
      </c>
      <c r="D289" s="2" t="s">
        <v>30</v>
      </c>
      <c r="E289" s="2" t="s">
        <v>15</v>
      </c>
      <c r="F289" s="2" t="s">
        <v>16</v>
      </c>
      <c r="G289" s="93">
        <v>25</v>
      </c>
      <c r="H289" s="2">
        <v>32.81</v>
      </c>
      <c r="I289" s="4">
        <v>28.4</v>
      </c>
      <c r="J289" s="5">
        <v>7.7519999999999998</v>
      </c>
      <c r="K289" s="6">
        <v>1909.12</v>
      </c>
      <c r="L289" s="6"/>
      <c r="M289">
        <v>1993.23</v>
      </c>
      <c r="O289" s="112">
        <f t="shared" si="5"/>
        <v>84.110000000000127</v>
      </c>
    </row>
    <row r="290" spans="1:15" ht="15.75" customHeight="1" x14ac:dyDescent="0.3">
      <c r="A290" s="1">
        <v>44803</v>
      </c>
      <c r="B290" s="2"/>
      <c r="C290" s="93" t="s">
        <v>13</v>
      </c>
      <c r="D290" s="2" t="s">
        <v>30</v>
      </c>
      <c r="E290" s="2" t="s">
        <v>15</v>
      </c>
      <c r="F290" s="2" t="s">
        <v>38</v>
      </c>
      <c r="G290" s="93">
        <v>25</v>
      </c>
      <c r="H290" s="2">
        <v>32.81</v>
      </c>
      <c r="I290" s="4">
        <v>28.4</v>
      </c>
      <c r="J290" s="5">
        <v>7.7530000000000001</v>
      </c>
      <c r="K290" s="6">
        <v>1905.3</v>
      </c>
      <c r="L290" s="6"/>
      <c r="M290">
        <v>1974.85</v>
      </c>
      <c r="O290" s="112">
        <f t="shared" si="5"/>
        <v>69.549999999999955</v>
      </c>
    </row>
    <row r="291" spans="1:15" ht="15.75" customHeight="1" x14ac:dyDescent="0.3">
      <c r="A291" s="1">
        <v>44803</v>
      </c>
      <c r="B291" s="2"/>
      <c r="C291" s="93" t="s">
        <v>13</v>
      </c>
      <c r="D291" s="2" t="s">
        <v>30</v>
      </c>
      <c r="E291" s="2" t="s">
        <v>15</v>
      </c>
      <c r="F291" s="2" t="s">
        <v>39</v>
      </c>
      <c r="G291" s="93">
        <v>25</v>
      </c>
      <c r="H291" s="2">
        <v>32.81</v>
      </c>
      <c r="I291" s="4">
        <v>28.2</v>
      </c>
      <c r="J291" s="5">
        <v>7.7560000000000002</v>
      </c>
      <c r="K291" s="6">
        <v>1900.93</v>
      </c>
      <c r="L291" s="6"/>
      <c r="M291">
        <v>1991.7</v>
      </c>
      <c r="O291" s="112">
        <f t="shared" si="5"/>
        <v>90.769999999999982</v>
      </c>
    </row>
    <row r="292" spans="1:15" ht="15.75" customHeight="1" x14ac:dyDescent="0.3">
      <c r="A292" s="1">
        <v>44803</v>
      </c>
      <c r="B292" s="2"/>
      <c r="C292" s="93" t="s">
        <v>13</v>
      </c>
      <c r="D292" s="2" t="s">
        <v>30</v>
      </c>
      <c r="E292" s="2" t="s">
        <v>29</v>
      </c>
      <c r="F292" s="2" t="s">
        <v>38</v>
      </c>
      <c r="G292" s="2"/>
      <c r="H292" s="2">
        <v>32.81</v>
      </c>
      <c r="I292" s="4"/>
      <c r="J292" s="5"/>
      <c r="K292" s="6">
        <v>2382.5100000000002</v>
      </c>
      <c r="L292" s="6"/>
      <c r="M292">
        <v>2267.52</v>
      </c>
      <c r="O292" s="112">
        <f t="shared" si="5"/>
        <v>-114.99000000000024</v>
      </c>
    </row>
    <row r="293" spans="1:15" ht="15.75" customHeight="1" x14ac:dyDescent="0.3">
      <c r="A293" s="1">
        <v>44803</v>
      </c>
      <c r="B293" s="2"/>
      <c r="C293" s="93" t="s">
        <v>13</v>
      </c>
      <c r="D293" s="2" t="s">
        <v>30</v>
      </c>
      <c r="E293" s="2" t="s">
        <v>29</v>
      </c>
      <c r="F293" s="2" t="s">
        <v>39</v>
      </c>
      <c r="G293" s="2"/>
      <c r="H293" s="2">
        <v>32.81</v>
      </c>
      <c r="I293" s="4"/>
      <c r="J293" s="5"/>
      <c r="K293" s="6">
        <v>2311.19</v>
      </c>
      <c r="L293" s="6"/>
      <c r="M293">
        <v>2211.62</v>
      </c>
      <c r="O293" s="112">
        <f t="shared" si="5"/>
        <v>-99.570000000000164</v>
      </c>
    </row>
    <row r="294" spans="1:15" ht="15.75" customHeight="1" x14ac:dyDescent="0.3">
      <c r="A294" s="1">
        <v>44846</v>
      </c>
      <c r="B294" s="3">
        <v>200</v>
      </c>
      <c r="C294" s="2" t="s">
        <v>13</v>
      </c>
      <c r="D294" s="2" t="s">
        <v>30</v>
      </c>
      <c r="E294" s="2" t="s">
        <v>29</v>
      </c>
      <c r="F294" s="2" t="s">
        <v>39</v>
      </c>
      <c r="H294">
        <v>31.56</v>
      </c>
      <c r="I294" s="4">
        <v>17.7</v>
      </c>
      <c r="J294" s="5">
        <v>7.4550000000000001</v>
      </c>
      <c r="K294" s="6"/>
      <c r="L294" s="6">
        <v>2638.67</v>
      </c>
      <c r="M294" s="9">
        <v>2430.0100000000002</v>
      </c>
      <c r="O294" s="112"/>
    </row>
    <row r="295" spans="1:15" ht="15.75" customHeight="1" x14ac:dyDescent="0.3">
      <c r="A295" s="1">
        <v>44846</v>
      </c>
      <c r="B295" s="3">
        <v>201</v>
      </c>
      <c r="C295" s="2" t="s">
        <v>13</v>
      </c>
      <c r="D295" s="2" t="s">
        <v>30</v>
      </c>
      <c r="E295" s="2" t="s">
        <v>29</v>
      </c>
      <c r="F295" s="2" t="s">
        <v>38</v>
      </c>
      <c r="H295">
        <v>31.56</v>
      </c>
      <c r="I295" s="4">
        <v>18.899999999999999</v>
      </c>
      <c r="J295" s="5">
        <v>7.2850000000000001</v>
      </c>
      <c r="K295" s="6"/>
      <c r="L295" s="6">
        <v>3589.4</v>
      </c>
      <c r="M295" s="9">
        <v>3153.0619999999999</v>
      </c>
      <c r="O295" s="112"/>
    </row>
    <row r="296" spans="1:15" ht="15.75" customHeight="1" x14ac:dyDescent="0.3">
      <c r="A296" s="1">
        <v>44846</v>
      </c>
      <c r="B296" s="2">
        <v>202</v>
      </c>
      <c r="C296" s="2" t="s">
        <v>13</v>
      </c>
      <c r="D296" s="2" t="s">
        <v>30</v>
      </c>
      <c r="E296" s="2" t="s">
        <v>15</v>
      </c>
      <c r="F296" s="2" t="s">
        <v>39</v>
      </c>
      <c r="G296">
        <v>15.4</v>
      </c>
      <c r="H296">
        <v>31.56</v>
      </c>
      <c r="I296" s="4">
        <v>17.100000000000001</v>
      </c>
      <c r="J296" s="5">
        <v>7.835</v>
      </c>
      <c r="K296" s="6">
        <v>1859.67</v>
      </c>
      <c r="L296" s="6">
        <v>2000.12</v>
      </c>
      <c r="O296" s="112">
        <f t="shared" ref="O296:O359" si="6">L296-K296</f>
        <v>140.44999999999982</v>
      </c>
    </row>
    <row r="297" spans="1:15" ht="15.75" customHeight="1" x14ac:dyDescent="0.3">
      <c r="A297" s="1">
        <v>44846</v>
      </c>
      <c r="B297" s="2">
        <v>203</v>
      </c>
      <c r="C297" s="2" t="s">
        <v>13</v>
      </c>
      <c r="D297" s="2" t="s">
        <v>30</v>
      </c>
      <c r="E297" s="2" t="s">
        <v>15</v>
      </c>
      <c r="F297" s="2" t="s">
        <v>38</v>
      </c>
      <c r="G297">
        <v>15.4</v>
      </c>
      <c r="H297">
        <v>31.56</v>
      </c>
      <c r="I297" s="4">
        <v>14.6</v>
      </c>
      <c r="J297" s="5">
        <v>7.8550000000000004</v>
      </c>
      <c r="K297" s="6">
        <v>1836.65</v>
      </c>
      <c r="L297" s="6">
        <v>1985.93</v>
      </c>
      <c r="O297" s="112">
        <f t="shared" si="6"/>
        <v>149.27999999999997</v>
      </c>
    </row>
    <row r="298" spans="1:15" ht="15.75" customHeight="1" x14ac:dyDescent="0.3">
      <c r="A298" s="1">
        <v>44846</v>
      </c>
      <c r="B298" s="2">
        <v>204</v>
      </c>
      <c r="C298" s="2" t="s">
        <v>13</v>
      </c>
      <c r="D298" s="2" t="s">
        <v>30</v>
      </c>
      <c r="E298" s="2" t="s">
        <v>15</v>
      </c>
      <c r="F298" s="2" t="s">
        <v>16</v>
      </c>
      <c r="G298">
        <v>15.4</v>
      </c>
      <c r="H298">
        <v>31.56</v>
      </c>
      <c r="I298" s="4">
        <v>16.100000000000001</v>
      </c>
      <c r="J298" s="5">
        <v>7.8449999999999998</v>
      </c>
      <c r="K298" s="6">
        <v>1842.06</v>
      </c>
      <c r="L298" s="6">
        <v>2000.12</v>
      </c>
      <c r="O298" s="112">
        <f t="shared" si="6"/>
        <v>158.05999999999995</v>
      </c>
    </row>
    <row r="299" spans="1:15" ht="15.75" customHeight="1" x14ac:dyDescent="0.3">
      <c r="A299" s="1">
        <v>44845</v>
      </c>
      <c r="B299" s="2">
        <v>205</v>
      </c>
      <c r="C299" s="93" t="s">
        <v>27</v>
      </c>
      <c r="D299" s="2" t="s">
        <v>30</v>
      </c>
      <c r="E299" s="2" t="s">
        <v>29</v>
      </c>
      <c r="F299" s="2" t="s">
        <v>39</v>
      </c>
      <c r="H299">
        <v>32.97</v>
      </c>
      <c r="I299" s="4">
        <v>16.3</v>
      </c>
      <c r="J299" s="5">
        <v>7.4809999999999999</v>
      </c>
      <c r="K299" s="6">
        <v>2827.1</v>
      </c>
      <c r="L299" s="6">
        <v>2497.3000000000002</v>
      </c>
      <c r="O299" s="112">
        <f t="shared" si="6"/>
        <v>-329.79999999999973</v>
      </c>
    </row>
    <row r="300" spans="1:15" ht="15.75" customHeight="1" x14ac:dyDescent="0.3">
      <c r="A300" s="1">
        <v>44845</v>
      </c>
      <c r="B300" s="2">
        <v>206</v>
      </c>
      <c r="C300" s="93" t="s">
        <v>27</v>
      </c>
      <c r="D300" s="2" t="s">
        <v>30</v>
      </c>
      <c r="E300" s="2" t="s">
        <v>29</v>
      </c>
      <c r="F300" s="2" t="s">
        <v>38</v>
      </c>
      <c r="H300">
        <v>32.97</v>
      </c>
      <c r="I300" s="4">
        <v>16.600000000000001</v>
      </c>
      <c r="J300" s="5">
        <v>7.3620000000000001</v>
      </c>
      <c r="K300" s="6">
        <v>2638.19</v>
      </c>
      <c r="L300" s="6">
        <v>2294.94</v>
      </c>
      <c r="O300" s="112">
        <f t="shared" si="6"/>
        <v>-343.25</v>
      </c>
    </row>
    <row r="301" spans="1:15" ht="15.75" customHeight="1" x14ac:dyDescent="0.3">
      <c r="A301" s="1">
        <v>44845</v>
      </c>
      <c r="B301" s="2">
        <v>207</v>
      </c>
      <c r="C301" s="93" t="s">
        <v>27</v>
      </c>
      <c r="D301" s="2" t="s">
        <v>30</v>
      </c>
      <c r="E301" s="2" t="s">
        <v>15</v>
      </c>
      <c r="F301" s="2" t="s">
        <v>39</v>
      </c>
      <c r="G301">
        <v>12.3</v>
      </c>
      <c r="H301">
        <v>32.97</v>
      </c>
      <c r="I301" s="4">
        <v>18.399999999999999</v>
      </c>
      <c r="J301" s="5">
        <v>7.26</v>
      </c>
      <c r="K301" s="6">
        <v>2430.19</v>
      </c>
      <c r="L301" s="6">
        <v>2101.7800000000002</v>
      </c>
      <c r="O301" s="112">
        <f t="shared" si="6"/>
        <v>-328.40999999999985</v>
      </c>
    </row>
    <row r="302" spans="1:15" ht="15.75" customHeight="1" x14ac:dyDescent="0.3">
      <c r="A302" s="1">
        <v>44845</v>
      </c>
      <c r="B302" s="2">
        <v>208</v>
      </c>
      <c r="C302" s="93" t="s">
        <v>27</v>
      </c>
      <c r="D302" s="2" t="s">
        <v>30</v>
      </c>
      <c r="E302" s="2" t="s">
        <v>15</v>
      </c>
      <c r="F302" s="2" t="s">
        <v>38</v>
      </c>
      <c r="G302">
        <v>12.3</v>
      </c>
      <c r="H302">
        <v>32.97</v>
      </c>
      <c r="I302" s="4">
        <v>18.2</v>
      </c>
      <c r="J302" s="5">
        <v>7.2549999999999999</v>
      </c>
      <c r="K302" s="6">
        <v>2436.41</v>
      </c>
      <c r="L302" s="6">
        <v>2221.36</v>
      </c>
      <c r="O302" s="112">
        <f t="shared" si="6"/>
        <v>-215.04999999999973</v>
      </c>
    </row>
    <row r="303" spans="1:15" ht="15.75" customHeight="1" x14ac:dyDescent="0.3">
      <c r="A303" s="1">
        <v>44845</v>
      </c>
      <c r="B303" s="2">
        <v>209</v>
      </c>
      <c r="C303" s="93" t="s">
        <v>27</v>
      </c>
      <c r="D303" s="2" t="s">
        <v>30</v>
      </c>
      <c r="E303" s="2" t="s">
        <v>15</v>
      </c>
      <c r="F303" s="2" t="s">
        <v>16</v>
      </c>
      <c r="G303">
        <v>12.3</v>
      </c>
      <c r="H303">
        <v>32.97</v>
      </c>
      <c r="I303" s="4">
        <v>17.2</v>
      </c>
      <c r="J303" s="5">
        <v>7.5410000000000004</v>
      </c>
      <c r="K303" s="6">
        <v>2255.0100000000002</v>
      </c>
      <c r="L303" s="6">
        <v>2064.9899999999998</v>
      </c>
      <c r="O303" s="112">
        <f t="shared" si="6"/>
        <v>-190.02000000000044</v>
      </c>
    </row>
    <row r="304" spans="1:15" ht="15.75" customHeight="1" x14ac:dyDescent="0.3">
      <c r="A304" s="1">
        <v>44858</v>
      </c>
      <c r="B304" s="2">
        <v>211</v>
      </c>
      <c r="C304" s="2" t="s">
        <v>13</v>
      </c>
      <c r="D304" s="2" t="s">
        <v>14</v>
      </c>
      <c r="E304" s="2" t="s">
        <v>29</v>
      </c>
      <c r="F304" s="2" t="s">
        <v>16</v>
      </c>
      <c r="H304" s="2">
        <v>31.75</v>
      </c>
      <c r="I304" s="4">
        <v>16.7</v>
      </c>
      <c r="J304" s="5">
        <v>7.4939999999999998</v>
      </c>
      <c r="K304" s="6">
        <v>2718.66</v>
      </c>
      <c r="L304" s="6">
        <v>3069.27</v>
      </c>
      <c r="O304" s="112">
        <f t="shared" si="6"/>
        <v>350.61000000000013</v>
      </c>
    </row>
    <row r="305" spans="1:15" ht="15.75" customHeight="1" x14ac:dyDescent="0.3">
      <c r="A305" s="1">
        <v>44858</v>
      </c>
      <c r="B305" s="2">
        <v>212</v>
      </c>
      <c r="C305" s="2" t="s">
        <v>13</v>
      </c>
      <c r="D305" s="2" t="s">
        <v>14</v>
      </c>
      <c r="E305" s="2" t="s">
        <v>34</v>
      </c>
      <c r="F305" s="2" t="s">
        <v>16</v>
      </c>
      <c r="H305" s="2">
        <v>31.75</v>
      </c>
      <c r="I305" s="4">
        <v>17</v>
      </c>
      <c r="J305" s="5">
        <v>7.4790000000000001</v>
      </c>
      <c r="K305" s="6">
        <v>4124.8500000000004</v>
      </c>
      <c r="L305" s="6">
        <v>4988.07</v>
      </c>
      <c r="O305" s="112">
        <f t="shared" si="6"/>
        <v>863.21999999999935</v>
      </c>
    </row>
    <row r="306" spans="1:15" ht="15.75" customHeight="1" x14ac:dyDescent="0.3">
      <c r="A306" s="1">
        <v>44858</v>
      </c>
      <c r="B306" s="2">
        <v>213</v>
      </c>
      <c r="C306" s="2" t="s">
        <v>13</v>
      </c>
      <c r="D306" s="2" t="s">
        <v>14</v>
      </c>
      <c r="E306" s="2" t="s">
        <v>35</v>
      </c>
      <c r="F306" s="2" t="s">
        <v>16</v>
      </c>
      <c r="H306" s="2">
        <v>31.75</v>
      </c>
      <c r="I306" s="4">
        <v>17.5</v>
      </c>
      <c r="J306" s="5">
        <v>7.4219999999999997</v>
      </c>
      <c r="K306" s="6">
        <v>7703.82</v>
      </c>
      <c r="L306" s="6">
        <v>13489.59</v>
      </c>
      <c r="O306" s="112">
        <f t="shared" si="6"/>
        <v>5785.77</v>
      </c>
    </row>
    <row r="307" spans="1:15" ht="15.75" customHeight="1" x14ac:dyDescent="0.3">
      <c r="A307" s="1">
        <v>44858</v>
      </c>
      <c r="B307" s="2">
        <v>214</v>
      </c>
      <c r="C307" s="2" t="s">
        <v>13</v>
      </c>
      <c r="D307" s="2" t="s">
        <v>14</v>
      </c>
      <c r="E307" s="2" t="s">
        <v>36</v>
      </c>
      <c r="F307" s="2" t="s">
        <v>16</v>
      </c>
      <c r="G307" s="2">
        <v>16</v>
      </c>
      <c r="H307" s="2">
        <v>31.75</v>
      </c>
      <c r="I307" s="4">
        <v>17</v>
      </c>
      <c r="J307" s="5">
        <v>7.633</v>
      </c>
      <c r="K307" s="6">
        <v>2404.31</v>
      </c>
      <c r="L307" s="6">
        <v>2733.13</v>
      </c>
      <c r="O307" s="112">
        <f t="shared" si="6"/>
        <v>328.82000000000016</v>
      </c>
    </row>
    <row r="308" spans="1:15" ht="15.75" customHeight="1" x14ac:dyDescent="0.3">
      <c r="A308" s="1">
        <v>44858</v>
      </c>
      <c r="B308" s="2">
        <v>215</v>
      </c>
      <c r="C308" s="2" t="s">
        <v>13</v>
      </c>
      <c r="D308" s="2" t="s">
        <v>14</v>
      </c>
      <c r="E308" s="2" t="s">
        <v>15</v>
      </c>
      <c r="F308" s="2" t="s">
        <v>16</v>
      </c>
      <c r="G308" s="2">
        <v>16.100000000000001</v>
      </c>
      <c r="H308" s="2">
        <v>31.75</v>
      </c>
      <c r="I308" s="4">
        <v>16.399999999999999</v>
      </c>
      <c r="J308" s="5">
        <v>7.9249999999999998</v>
      </c>
      <c r="K308" s="6">
        <v>1884.68</v>
      </c>
      <c r="L308" s="6">
        <v>2032.84</v>
      </c>
      <c r="O308" s="112">
        <f t="shared" si="6"/>
        <v>148.15999999999985</v>
      </c>
    </row>
    <row r="309" spans="1:15" ht="15.75" customHeight="1" x14ac:dyDescent="0.3">
      <c r="A309" s="1">
        <v>44858</v>
      </c>
      <c r="B309" s="2">
        <v>216</v>
      </c>
      <c r="C309" s="2" t="s">
        <v>13</v>
      </c>
      <c r="D309" s="2" t="s">
        <v>30</v>
      </c>
      <c r="E309" s="2" t="s">
        <v>29</v>
      </c>
      <c r="F309" s="2" t="s">
        <v>38</v>
      </c>
      <c r="H309" s="2">
        <v>31.75</v>
      </c>
      <c r="I309" s="4">
        <v>16.2</v>
      </c>
      <c r="J309" s="5">
        <v>7.6319999999999997</v>
      </c>
      <c r="K309" s="6">
        <v>2321.09</v>
      </c>
      <c r="L309" s="6">
        <v>2985.24</v>
      </c>
      <c r="M309" s="2"/>
      <c r="O309" s="112">
        <f t="shared" si="6"/>
        <v>664.14999999999964</v>
      </c>
    </row>
    <row r="310" spans="1:15" ht="15.75" customHeight="1" x14ac:dyDescent="0.3">
      <c r="A310" s="1">
        <v>44858</v>
      </c>
      <c r="B310" s="2">
        <v>217</v>
      </c>
      <c r="C310" s="2" t="s">
        <v>13</v>
      </c>
      <c r="D310" s="2" t="s">
        <v>30</v>
      </c>
      <c r="E310" s="2" t="s">
        <v>29</v>
      </c>
      <c r="F310" s="2" t="s">
        <v>39</v>
      </c>
      <c r="H310" s="2">
        <v>31.75</v>
      </c>
      <c r="I310" s="4">
        <v>16.100000000000001</v>
      </c>
      <c r="J310" s="5">
        <v>7.5129999999999999</v>
      </c>
      <c r="K310" s="6">
        <v>3582.83</v>
      </c>
      <c r="L310" s="6">
        <v>4189.74</v>
      </c>
      <c r="M310" s="2"/>
      <c r="O310" s="112">
        <f t="shared" si="6"/>
        <v>606.90999999999985</v>
      </c>
    </row>
    <row r="311" spans="1:15" ht="15.75" customHeight="1" x14ac:dyDescent="0.3">
      <c r="A311" s="1">
        <v>44858</v>
      </c>
      <c r="B311" s="2">
        <v>218</v>
      </c>
      <c r="C311" s="2" t="s">
        <v>13</v>
      </c>
      <c r="D311" s="2" t="s">
        <v>30</v>
      </c>
      <c r="E311" s="2" t="s">
        <v>15</v>
      </c>
      <c r="F311" s="2" t="s">
        <v>38</v>
      </c>
      <c r="G311" s="2">
        <v>16.100000000000001</v>
      </c>
      <c r="H311" s="2">
        <v>31.75</v>
      </c>
      <c r="I311" s="4">
        <v>16.399999999999999</v>
      </c>
      <c r="J311" s="5">
        <v>7.952</v>
      </c>
      <c r="K311" s="6">
        <v>1916.9</v>
      </c>
      <c r="L311" s="6">
        <v>2158.89</v>
      </c>
      <c r="M311" s="2"/>
      <c r="O311" s="112">
        <f t="shared" si="6"/>
        <v>241.98999999999978</v>
      </c>
    </row>
    <row r="312" spans="1:15" ht="15.75" customHeight="1" x14ac:dyDescent="0.3">
      <c r="A312" s="1">
        <v>44858</v>
      </c>
      <c r="B312" s="2">
        <v>219</v>
      </c>
      <c r="C312" s="2" t="s">
        <v>13</v>
      </c>
      <c r="D312" s="2" t="s">
        <v>30</v>
      </c>
      <c r="E312" s="2" t="s">
        <v>15</v>
      </c>
      <c r="F312" s="2" t="s">
        <v>39</v>
      </c>
      <c r="G312" s="2">
        <v>16.100000000000001</v>
      </c>
      <c r="H312" s="2">
        <v>31.75</v>
      </c>
      <c r="I312" s="4">
        <v>16.399999999999999</v>
      </c>
      <c r="J312" s="5">
        <v>7.95</v>
      </c>
      <c r="K312" s="6">
        <v>1925.58</v>
      </c>
      <c r="L312" s="6">
        <v>2046.85</v>
      </c>
      <c r="O312" s="112">
        <f t="shared" si="6"/>
        <v>121.26999999999998</v>
      </c>
    </row>
    <row r="313" spans="1:15" ht="15.75" customHeight="1" x14ac:dyDescent="0.3">
      <c r="A313" s="1">
        <v>44859</v>
      </c>
      <c r="B313" s="2">
        <v>220</v>
      </c>
      <c r="C313" s="2" t="s">
        <v>27</v>
      </c>
      <c r="D313" s="2" t="s">
        <v>14</v>
      </c>
      <c r="E313" s="2" t="s">
        <v>29</v>
      </c>
      <c r="F313" s="2" t="s">
        <v>16</v>
      </c>
      <c r="H313" s="2">
        <v>32.770000000000003</v>
      </c>
      <c r="I313" s="4">
        <v>16.7</v>
      </c>
      <c r="J313" s="5">
        <v>7.3570000000000002</v>
      </c>
      <c r="K313" s="6">
        <v>2919.1</v>
      </c>
      <c r="L313" s="6">
        <v>3171.19</v>
      </c>
      <c r="O313" s="112">
        <f t="shared" si="6"/>
        <v>252.09000000000015</v>
      </c>
    </row>
    <row r="314" spans="1:15" ht="15.75" customHeight="1" x14ac:dyDescent="0.3">
      <c r="A314" s="1">
        <v>44859</v>
      </c>
      <c r="B314" s="2">
        <v>221</v>
      </c>
      <c r="C314" s="2" t="s">
        <v>27</v>
      </c>
      <c r="D314" s="2" t="s">
        <v>14</v>
      </c>
      <c r="E314" s="2" t="s">
        <v>34</v>
      </c>
      <c r="F314" s="2" t="s">
        <v>16</v>
      </c>
      <c r="H314" s="2">
        <v>32.770000000000003</v>
      </c>
      <c r="I314" s="4">
        <v>16.7</v>
      </c>
      <c r="J314" s="5">
        <v>7.1970000000000001</v>
      </c>
      <c r="K314" s="6">
        <v>4031.44</v>
      </c>
      <c r="L314" s="6">
        <v>5132.08</v>
      </c>
      <c r="O314" s="112">
        <f t="shared" si="6"/>
        <v>1100.6399999999999</v>
      </c>
    </row>
    <row r="315" spans="1:15" ht="15.75" customHeight="1" x14ac:dyDescent="0.3">
      <c r="A315" s="1">
        <v>44859</v>
      </c>
      <c r="B315" s="2">
        <v>222</v>
      </c>
      <c r="C315" s="2" t="s">
        <v>27</v>
      </c>
      <c r="D315" s="2" t="s">
        <v>14</v>
      </c>
      <c r="E315" s="2" t="s">
        <v>35</v>
      </c>
      <c r="F315" s="2" t="s">
        <v>16</v>
      </c>
      <c r="H315" s="2">
        <v>32.770000000000003</v>
      </c>
      <c r="I315" s="4">
        <v>16.600000000000001</v>
      </c>
      <c r="J315" s="5">
        <v>7.2220000000000004</v>
      </c>
      <c r="K315" s="6">
        <v>4226.07</v>
      </c>
      <c r="L315" s="6">
        <v>4727.51</v>
      </c>
      <c r="O315" s="112">
        <f t="shared" si="6"/>
        <v>501.44000000000051</v>
      </c>
    </row>
    <row r="316" spans="1:15" ht="15.75" customHeight="1" x14ac:dyDescent="0.3">
      <c r="A316" s="1">
        <v>44859</v>
      </c>
      <c r="B316" s="2">
        <v>223</v>
      </c>
      <c r="C316" s="2" t="s">
        <v>27</v>
      </c>
      <c r="D316" s="2" t="s">
        <v>14</v>
      </c>
      <c r="E316" s="2" t="s">
        <v>36</v>
      </c>
      <c r="F316" s="2" t="s">
        <v>16</v>
      </c>
      <c r="G316" s="2">
        <v>15.7</v>
      </c>
      <c r="H316" s="2">
        <v>32.770000000000003</v>
      </c>
      <c r="I316" s="4">
        <v>16.600000000000001</v>
      </c>
      <c r="J316" s="5">
        <v>7.3129999999999997</v>
      </c>
      <c r="K316" s="6">
        <v>3990.63</v>
      </c>
      <c r="L316" s="6">
        <v>4410.3100000000004</v>
      </c>
      <c r="O316" s="112">
        <f t="shared" si="6"/>
        <v>419.68000000000029</v>
      </c>
    </row>
    <row r="317" spans="1:15" ht="15.75" customHeight="1" x14ac:dyDescent="0.3">
      <c r="A317" s="1">
        <v>44859</v>
      </c>
      <c r="B317" s="2">
        <v>224</v>
      </c>
      <c r="C317" s="2" t="s">
        <v>27</v>
      </c>
      <c r="D317" s="2" t="s">
        <v>14</v>
      </c>
      <c r="E317" s="2" t="s">
        <v>15</v>
      </c>
      <c r="F317" s="2" t="s">
        <v>16</v>
      </c>
      <c r="G317" s="2">
        <v>16.399999999999999</v>
      </c>
      <c r="H317" s="2">
        <v>32.770000000000003</v>
      </c>
      <c r="I317" s="4">
        <v>16.899999999999999</v>
      </c>
      <c r="J317" s="5">
        <v>8.25</v>
      </c>
      <c r="K317" s="6">
        <v>1866.01</v>
      </c>
      <c r="L317" s="6">
        <v>2104.23</v>
      </c>
      <c r="M317" s="2"/>
      <c r="O317" s="112">
        <f t="shared" si="6"/>
        <v>238.22000000000003</v>
      </c>
    </row>
    <row r="318" spans="1:15" ht="15.75" customHeight="1" x14ac:dyDescent="0.3">
      <c r="A318" s="1">
        <v>44859</v>
      </c>
      <c r="B318" s="2">
        <v>225</v>
      </c>
      <c r="C318" s="2" t="s">
        <v>27</v>
      </c>
      <c r="D318" s="2" t="s">
        <v>30</v>
      </c>
      <c r="E318" s="2" t="s">
        <v>29</v>
      </c>
      <c r="F318" s="2" t="s">
        <v>38</v>
      </c>
      <c r="H318" s="2">
        <v>32.770000000000003</v>
      </c>
      <c r="I318" s="4">
        <v>16.7</v>
      </c>
      <c r="J318" s="5">
        <v>7.4219999999999997</v>
      </c>
      <c r="K318" s="6">
        <v>2615.39</v>
      </c>
      <c r="L318" s="6">
        <v>2724.22</v>
      </c>
      <c r="M318" s="2"/>
      <c r="O318" s="112">
        <f t="shared" si="6"/>
        <v>108.82999999999993</v>
      </c>
    </row>
    <row r="319" spans="1:15" ht="15.75" customHeight="1" x14ac:dyDescent="0.3">
      <c r="A319" s="1">
        <v>44859</v>
      </c>
      <c r="B319" s="2">
        <v>226</v>
      </c>
      <c r="C319" s="2" t="s">
        <v>27</v>
      </c>
      <c r="D319" s="2" t="s">
        <v>30</v>
      </c>
      <c r="E319" s="2" t="s">
        <v>29</v>
      </c>
      <c r="F319" s="2" t="s">
        <v>39</v>
      </c>
      <c r="H319" s="2">
        <v>32.770000000000003</v>
      </c>
      <c r="I319" s="4">
        <v>16.7</v>
      </c>
      <c r="J319" s="5">
        <v>7.5110000000000001</v>
      </c>
      <c r="K319" s="6">
        <v>2706.68</v>
      </c>
      <c r="L319" s="6">
        <v>2954.91</v>
      </c>
      <c r="M319" s="2"/>
      <c r="O319" s="112">
        <f t="shared" si="6"/>
        <v>248.23000000000002</v>
      </c>
    </row>
    <row r="320" spans="1:15" ht="15.75" customHeight="1" x14ac:dyDescent="0.3">
      <c r="A320" s="1">
        <v>44859</v>
      </c>
      <c r="B320" s="2">
        <v>227</v>
      </c>
      <c r="C320" s="2" t="s">
        <v>27</v>
      </c>
      <c r="D320" s="2" t="s">
        <v>30</v>
      </c>
      <c r="E320" s="2" t="s">
        <v>15</v>
      </c>
      <c r="F320" s="2" t="s">
        <v>38</v>
      </c>
      <c r="G320" s="2">
        <v>16.399999999999999</v>
      </c>
      <c r="H320" s="2">
        <v>32.770000000000003</v>
      </c>
      <c r="I320" s="4">
        <v>16.7</v>
      </c>
      <c r="J320" s="5">
        <v>8.1950000000000003</v>
      </c>
      <c r="K320" s="6">
        <v>1897.37</v>
      </c>
      <c r="L320" s="6">
        <v>2306.08</v>
      </c>
      <c r="M320" s="2"/>
      <c r="O320" s="112">
        <f t="shared" si="6"/>
        <v>408.71000000000004</v>
      </c>
    </row>
    <row r="321" spans="1:15" ht="15.75" customHeight="1" x14ac:dyDescent="0.3">
      <c r="A321" s="1">
        <v>44859</v>
      </c>
      <c r="B321" s="2">
        <v>228</v>
      </c>
      <c r="C321" s="2" t="s">
        <v>27</v>
      </c>
      <c r="D321" s="2" t="s">
        <v>30</v>
      </c>
      <c r="E321" s="2" t="s">
        <v>15</v>
      </c>
      <c r="F321" s="2" t="s">
        <v>39</v>
      </c>
      <c r="G321" s="2">
        <v>16.399999999999999</v>
      </c>
      <c r="H321" s="2">
        <v>32.770000000000003</v>
      </c>
      <c r="I321" s="4">
        <v>16.899999999999999</v>
      </c>
      <c r="J321" s="5">
        <v>8.1880000000000006</v>
      </c>
      <c r="K321" s="6">
        <v>1918.96</v>
      </c>
      <c r="L321" s="6">
        <v>2291.66</v>
      </c>
      <c r="O321" s="112">
        <f t="shared" si="6"/>
        <v>372.69999999999982</v>
      </c>
    </row>
    <row r="322" spans="1:15" ht="15.75" customHeight="1" x14ac:dyDescent="0.3">
      <c r="A322" s="1">
        <v>44860</v>
      </c>
      <c r="B322" s="2">
        <v>229</v>
      </c>
      <c r="C322" s="2" t="s">
        <v>44</v>
      </c>
      <c r="D322" s="2" t="s">
        <v>14</v>
      </c>
      <c r="E322" s="2" t="s">
        <v>29</v>
      </c>
      <c r="F322" s="2" t="s">
        <v>16</v>
      </c>
      <c r="H322" s="2">
        <v>32.49</v>
      </c>
      <c r="I322" s="39">
        <v>16.7</v>
      </c>
      <c r="J322" s="5">
        <v>7.3440000000000003</v>
      </c>
      <c r="K322" s="6">
        <v>2030.02</v>
      </c>
      <c r="L322" s="6">
        <v>2238.7399999999998</v>
      </c>
      <c r="O322" s="112">
        <f t="shared" si="6"/>
        <v>208.7199999999998</v>
      </c>
    </row>
    <row r="323" spans="1:15" ht="15.75" customHeight="1" x14ac:dyDescent="0.3">
      <c r="A323" s="1">
        <v>44860</v>
      </c>
      <c r="B323" s="2">
        <v>230</v>
      </c>
      <c r="C323" s="2" t="s">
        <v>44</v>
      </c>
      <c r="D323" s="2" t="s">
        <v>14</v>
      </c>
      <c r="E323" s="2" t="s">
        <v>34</v>
      </c>
      <c r="F323" s="2" t="s">
        <v>16</v>
      </c>
      <c r="H323" s="2">
        <v>32.49</v>
      </c>
      <c r="I323" s="39">
        <v>16.7</v>
      </c>
      <c r="J323" s="5">
        <v>7.2850000000000001</v>
      </c>
      <c r="K323" s="6">
        <v>2063.56</v>
      </c>
      <c r="L323" s="6">
        <v>3056</v>
      </c>
      <c r="O323" s="112">
        <f t="shared" si="6"/>
        <v>992.44</v>
      </c>
    </row>
    <row r="324" spans="1:15" ht="15.75" customHeight="1" x14ac:dyDescent="0.3">
      <c r="A324" s="1">
        <v>44860</v>
      </c>
      <c r="B324" s="2">
        <v>231</v>
      </c>
      <c r="C324" s="2" t="s">
        <v>44</v>
      </c>
      <c r="D324" s="2" t="s">
        <v>14</v>
      </c>
      <c r="E324" s="2" t="s">
        <v>35</v>
      </c>
      <c r="F324" s="2" t="s">
        <v>16</v>
      </c>
      <c r="H324" s="2">
        <v>32.49</v>
      </c>
      <c r="I324" s="39">
        <v>16.7</v>
      </c>
      <c r="J324" s="5">
        <v>7.3650000000000002</v>
      </c>
      <c r="K324" s="6">
        <v>2107.1</v>
      </c>
      <c r="L324" s="6">
        <v>3744.77</v>
      </c>
      <c r="O324" s="112">
        <f t="shared" si="6"/>
        <v>1637.67</v>
      </c>
    </row>
    <row r="325" spans="1:15" ht="15.75" customHeight="1" x14ac:dyDescent="0.3">
      <c r="A325" s="1">
        <v>44860</v>
      </c>
      <c r="B325" s="2">
        <v>232</v>
      </c>
      <c r="C325" s="2" t="s">
        <v>44</v>
      </c>
      <c r="D325" s="2" t="s">
        <v>14</v>
      </c>
      <c r="E325" s="2" t="s">
        <v>36</v>
      </c>
      <c r="F325" s="2" t="s">
        <v>16</v>
      </c>
      <c r="G325" s="36">
        <v>16.7</v>
      </c>
      <c r="H325" s="2">
        <v>32.49</v>
      </c>
      <c r="I325" s="39">
        <v>16.7</v>
      </c>
      <c r="J325" s="5">
        <v>7.4340000000000002</v>
      </c>
      <c r="K325" s="6">
        <v>2039.27</v>
      </c>
      <c r="L325" s="6">
        <v>3462.95</v>
      </c>
      <c r="O325" s="112">
        <f t="shared" si="6"/>
        <v>1423.6799999999998</v>
      </c>
    </row>
    <row r="326" spans="1:15" ht="15.75" customHeight="1" x14ac:dyDescent="0.3">
      <c r="A326" s="1">
        <v>44860</v>
      </c>
      <c r="B326" s="2">
        <v>233</v>
      </c>
      <c r="C326" s="2" t="s">
        <v>44</v>
      </c>
      <c r="D326" s="2" t="s">
        <v>14</v>
      </c>
      <c r="E326" s="2" t="s">
        <v>15</v>
      </c>
      <c r="F326" s="2" t="s">
        <v>16</v>
      </c>
      <c r="G326" s="2">
        <v>16.7</v>
      </c>
      <c r="H326" s="2">
        <v>32.49</v>
      </c>
      <c r="I326" s="39">
        <v>16.7</v>
      </c>
      <c r="J326" s="5">
        <v>7.9960000000000004</v>
      </c>
      <c r="K326" s="6">
        <v>2017.24</v>
      </c>
      <c r="L326" s="6">
        <v>2168.29</v>
      </c>
      <c r="O326" s="112">
        <f t="shared" si="6"/>
        <v>151.04999999999995</v>
      </c>
    </row>
    <row r="327" spans="1:15" ht="15.75" customHeight="1" x14ac:dyDescent="0.3">
      <c r="A327" s="1">
        <v>44861</v>
      </c>
      <c r="B327" s="2">
        <v>234</v>
      </c>
      <c r="C327" s="2" t="s">
        <v>22</v>
      </c>
      <c r="D327" s="2" t="s">
        <v>14</v>
      </c>
      <c r="E327" s="2" t="s">
        <v>29</v>
      </c>
      <c r="F327" s="2" t="s">
        <v>16</v>
      </c>
      <c r="H327" s="2">
        <v>31.01</v>
      </c>
      <c r="I327" s="39">
        <v>16.3</v>
      </c>
      <c r="J327" s="5">
        <v>7.383</v>
      </c>
      <c r="K327" s="6">
        <v>2256.16</v>
      </c>
      <c r="L327" s="37">
        <v>2232.6999999999998</v>
      </c>
      <c r="O327" s="112">
        <f t="shared" si="6"/>
        <v>-23.460000000000036</v>
      </c>
    </row>
    <row r="328" spans="1:15" ht="15.75" customHeight="1" x14ac:dyDescent="0.3">
      <c r="A328" s="1">
        <v>44861</v>
      </c>
      <c r="B328" s="2">
        <v>235</v>
      </c>
      <c r="C328" s="2" t="s">
        <v>22</v>
      </c>
      <c r="D328" s="2" t="s">
        <v>14</v>
      </c>
      <c r="E328" s="2" t="s">
        <v>34</v>
      </c>
      <c r="F328" s="2" t="s">
        <v>16</v>
      </c>
      <c r="H328" s="2">
        <v>31.01</v>
      </c>
      <c r="I328" s="39">
        <v>16.3</v>
      </c>
      <c r="J328" s="5">
        <v>7.1280000000000001</v>
      </c>
      <c r="K328" s="6">
        <v>2503.98</v>
      </c>
      <c r="L328" s="37">
        <v>2412.61</v>
      </c>
      <c r="O328" s="112">
        <f t="shared" si="6"/>
        <v>-91.369999999999891</v>
      </c>
    </row>
    <row r="329" spans="1:15" ht="15.75" customHeight="1" x14ac:dyDescent="0.3">
      <c r="A329" s="1">
        <v>44861</v>
      </c>
      <c r="B329" s="2">
        <v>236</v>
      </c>
      <c r="C329" s="2" t="s">
        <v>22</v>
      </c>
      <c r="D329" s="2" t="s">
        <v>14</v>
      </c>
      <c r="E329" s="2" t="s">
        <v>35</v>
      </c>
      <c r="F329" s="2" t="s">
        <v>16</v>
      </c>
      <c r="H329" s="2">
        <v>31.01</v>
      </c>
      <c r="I329" s="39">
        <v>16.3</v>
      </c>
      <c r="J329" s="5">
        <v>7.0640000000000001</v>
      </c>
      <c r="K329" s="6">
        <v>3222.86</v>
      </c>
      <c r="L329" s="37">
        <v>2943.11</v>
      </c>
      <c r="O329" s="112">
        <f t="shared" si="6"/>
        <v>-279.75</v>
      </c>
    </row>
    <row r="330" spans="1:15" ht="15.75" customHeight="1" x14ac:dyDescent="0.3">
      <c r="A330" s="1">
        <v>44861</v>
      </c>
      <c r="B330" s="2">
        <v>237</v>
      </c>
      <c r="C330" s="2" t="s">
        <v>22</v>
      </c>
      <c r="D330" s="2" t="s">
        <v>14</v>
      </c>
      <c r="E330" s="2" t="s">
        <v>36</v>
      </c>
      <c r="F330" s="2" t="s">
        <v>16</v>
      </c>
      <c r="H330" s="2">
        <v>31.01</v>
      </c>
      <c r="I330" s="39">
        <v>16.3</v>
      </c>
      <c r="J330" s="5">
        <v>6.9870000000000001</v>
      </c>
      <c r="K330" s="6">
        <v>3866.16</v>
      </c>
      <c r="L330" s="37">
        <v>3552.03</v>
      </c>
      <c r="O330" s="112">
        <f t="shared" si="6"/>
        <v>-314.12999999999965</v>
      </c>
    </row>
    <row r="331" spans="1:15" ht="15.75" customHeight="1" x14ac:dyDescent="0.3">
      <c r="A331" s="1">
        <v>44861</v>
      </c>
      <c r="B331" s="2">
        <v>238</v>
      </c>
      <c r="C331" s="2" t="s">
        <v>22</v>
      </c>
      <c r="D331" s="2" t="s">
        <v>14</v>
      </c>
      <c r="E331" s="2" t="s">
        <v>15</v>
      </c>
      <c r="F331" s="2" t="s">
        <v>16</v>
      </c>
      <c r="G331" s="2">
        <v>16.100000000000001</v>
      </c>
      <c r="H331" s="2">
        <v>31.01</v>
      </c>
      <c r="I331" s="39">
        <v>16.3</v>
      </c>
      <c r="J331" s="5">
        <v>7.7329999999999997</v>
      </c>
      <c r="K331" s="6">
        <v>2030.06</v>
      </c>
      <c r="L331" s="6">
        <v>2163.5100000000002</v>
      </c>
      <c r="O331" s="112">
        <f t="shared" si="6"/>
        <v>133.45000000000027</v>
      </c>
    </row>
    <row r="332" spans="1:15" ht="15.75" customHeight="1" x14ac:dyDescent="0.3">
      <c r="A332" s="1">
        <v>44862</v>
      </c>
      <c r="B332" s="2">
        <v>239</v>
      </c>
      <c r="C332" s="2" t="s">
        <v>41</v>
      </c>
      <c r="D332" s="2" t="s">
        <v>14</v>
      </c>
      <c r="E332" s="2" t="s">
        <v>29</v>
      </c>
      <c r="F332" s="2" t="s">
        <v>16</v>
      </c>
      <c r="H332" s="2">
        <v>31.53</v>
      </c>
      <c r="I332" s="4">
        <v>12.6</v>
      </c>
      <c r="J332" s="5">
        <v>7.5309999999999997</v>
      </c>
      <c r="K332" s="6">
        <v>2209.5300000000002</v>
      </c>
      <c r="L332" s="6">
        <v>2467.23</v>
      </c>
      <c r="O332" s="112">
        <f t="shared" si="6"/>
        <v>257.69999999999982</v>
      </c>
    </row>
    <row r="333" spans="1:15" ht="15.75" customHeight="1" x14ac:dyDescent="0.3">
      <c r="A333" s="1">
        <v>44862</v>
      </c>
      <c r="B333" s="2">
        <v>240</v>
      </c>
      <c r="C333" s="2" t="s">
        <v>41</v>
      </c>
      <c r="D333" s="2" t="s">
        <v>14</v>
      </c>
      <c r="E333" s="2" t="s">
        <v>34</v>
      </c>
      <c r="F333" s="2" t="s">
        <v>16</v>
      </c>
      <c r="H333" s="2">
        <v>31.53</v>
      </c>
      <c r="I333" s="4">
        <v>12.3</v>
      </c>
      <c r="J333" s="5">
        <v>7.492</v>
      </c>
      <c r="K333" s="6">
        <v>2826.25</v>
      </c>
      <c r="L333" s="37">
        <v>2339.3000000000002</v>
      </c>
      <c r="O333" s="112">
        <f t="shared" si="6"/>
        <v>-486.94999999999982</v>
      </c>
    </row>
    <row r="334" spans="1:15" ht="15.75" customHeight="1" x14ac:dyDescent="0.3">
      <c r="A334" s="1">
        <v>44862</v>
      </c>
      <c r="B334" s="2">
        <v>241</v>
      </c>
      <c r="C334" s="2" t="s">
        <v>41</v>
      </c>
      <c r="D334" s="2" t="s">
        <v>14</v>
      </c>
      <c r="E334" s="2" t="s">
        <v>35</v>
      </c>
      <c r="F334" s="2" t="s">
        <v>16</v>
      </c>
      <c r="H334" s="2">
        <v>31.53</v>
      </c>
      <c r="I334" s="4">
        <v>13.3</v>
      </c>
      <c r="J334" s="5">
        <v>7.3639999999999999</v>
      </c>
      <c r="K334" s="6">
        <v>3772.27</v>
      </c>
      <c r="L334" s="37">
        <v>2372.58</v>
      </c>
      <c r="O334" s="112">
        <f t="shared" si="6"/>
        <v>-1399.69</v>
      </c>
    </row>
    <row r="335" spans="1:15" ht="15.75" customHeight="1" x14ac:dyDescent="0.3">
      <c r="A335" s="1">
        <v>44862</v>
      </c>
      <c r="B335" s="2">
        <v>242</v>
      </c>
      <c r="C335" s="2" t="s">
        <v>41</v>
      </c>
      <c r="D335" s="2" t="s">
        <v>14</v>
      </c>
      <c r="E335" s="2" t="s">
        <v>36</v>
      </c>
      <c r="F335" s="2" t="s">
        <v>16</v>
      </c>
      <c r="H335" s="2">
        <v>31.53</v>
      </c>
      <c r="I335" s="4">
        <v>13.1</v>
      </c>
      <c r="J335" s="5">
        <v>7.4969999999999999</v>
      </c>
      <c r="K335" s="6">
        <v>3490.886</v>
      </c>
      <c r="L335" s="37">
        <v>2239.4899999999998</v>
      </c>
      <c r="O335" s="112">
        <f t="shared" si="6"/>
        <v>-1251.3960000000002</v>
      </c>
    </row>
    <row r="336" spans="1:15" ht="15.75" customHeight="1" x14ac:dyDescent="0.3">
      <c r="A336" s="1">
        <v>44862</v>
      </c>
      <c r="B336" s="2">
        <v>243</v>
      </c>
      <c r="C336" s="2" t="s">
        <v>41</v>
      </c>
      <c r="D336" s="2" t="s">
        <v>14</v>
      </c>
      <c r="E336" s="2" t="s">
        <v>15</v>
      </c>
      <c r="F336" s="2" t="s">
        <v>16</v>
      </c>
      <c r="G336" s="2">
        <v>12.4</v>
      </c>
      <c r="H336" s="2">
        <v>31.53</v>
      </c>
      <c r="I336" s="4">
        <v>13</v>
      </c>
      <c r="J336" s="5">
        <v>7.7320000000000002</v>
      </c>
      <c r="K336" s="6">
        <v>1980.45</v>
      </c>
      <c r="L336" s="6">
        <v>2533.77</v>
      </c>
      <c r="O336" s="112">
        <f t="shared" si="6"/>
        <v>553.31999999999994</v>
      </c>
    </row>
    <row r="337" spans="1:15" ht="15.75" customHeight="1" x14ac:dyDescent="0.3">
      <c r="A337" s="1">
        <v>44869</v>
      </c>
      <c r="B337" s="2">
        <v>250</v>
      </c>
      <c r="C337" s="2" t="s">
        <v>27</v>
      </c>
      <c r="D337" s="2" t="s">
        <v>14</v>
      </c>
      <c r="E337" s="2" t="s">
        <v>29</v>
      </c>
      <c r="F337" s="2" t="s">
        <v>16</v>
      </c>
      <c r="H337" s="2">
        <v>32.35</v>
      </c>
      <c r="I337" s="4">
        <v>18.100000000000001</v>
      </c>
      <c r="J337" s="5">
        <v>7.8490000000000002</v>
      </c>
      <c r="K337" s="6">
        <v>2095.4899999999998</v>
      </c>
      <c r="L337" s="6">
        <v>2096.73</v>
      </c>
      <c r="O337" s="112">
        <f t="shared" si="6"/>
        <v>1.2400000000002365</v>
      </c>
    </row>
    <row r="338" spans="1:15" ht="15.75" customHeight="1" x14ac:dyDescent="0.3">
      <c r="A338" s="1">
        <v>44869</v>
      </c>
      <c r="B338" s="2">
        <v>251</v>
      </c>
      <c r="C338" s="2" t="s">
        <v>27</v>
      </c>
      <c r="D338" s="2" t="s">
        <v>14</v>
      </c>
      <c r="E338" s="2" t="s">
        <v>34</v>
      </c>
      <c r="F338" s="2" t="s">
        <v>16</v>
      </c>
      <c r="H338" s="2">
        <v>32.35</v>
      </c>
      <c r="I338" s="4">
        <v>18.2</v>
      </c>
      <c r="J338" s="5">
        <v>7.0110000000000001</v>
      </c>
      <c r="K338" s="6">
        <v>3363.03</v>
      </c>
      <c r="L338" s="37">
        <v>3005.94</v>
      </c>
      <c r="O338" s="112">
        <f t="shared" si="6"/>
        <v>-357.09000000000015</v>
      </c>
    </row>
    <row r="339" spans="1:15" ht="15.75" customHeight="1" x14ac:dyDescent="0.3">
      <c r="A339" s="1">
        <v>44869</v>
      </c>
      <c r="B339" s="2">
        <v>252</v>
      </c>
      <c r="C339" s="2" t="s">
        <v>27</v>
      </c>
      <c r="D339" s="2" t="s">
        <v>14</v>
      </c>
      <c r="E339" s="2" t="s">
        <v>35</v>
      </c>
      <c r="F339" s="2" t="s">
        <v>16</v>
      </c>
      <c r="H339" s="2">
        <v>32.35</v>
      </c>
      <c r="I339" s="4">
        <v>18</v>
      </c>
      <c r="J339" s="5">
        <v>6.8789999999999996</v>
      </c>
      <c r="K339" s="6">
        <v>6475.61</v>
      </c>
      <c r="L339" s="37">
        <v>5967.34</v>
      </c>
      <c r="O339" s="112">
        <f t="shared" si="6"/>
        <v>-508.26999999999953</v>
      </c>
    </row>
    <row r="340" spans="1:15" ht="15.75" customHeight="1" x14ac:dyDescent="0.3">
      <c r="A340" s="1">
        <v>44869</v>
      </c>
      <c r="B340" s="2">
        <v>253</v>
      </c>
      <c r="C340" s="2" t="s">
        <v>27</v>
      </c>
      <c r="D340" s="2" t="s">
        <v>14</v>
      </c>
      <c r="E340" s="2" t="s">
        <v>36</v>
      </c>
      <c r="F340" s="2" t="s">
        <v>16</v>
      </c>
      <c r="G340" s="2">
        <v>14.5</v>
      </c>
      <c r="H340" s="2">
        <v>32.35</v>
      </c>
      <c r="I340" s="4">
        <v>17.5</v>
      </c>
      <c r="J340" s="5">
        <v>7.0460000000000003</v>
      </c>
      <c r="K340" s="6">
        <v>7641.78</v>
      </c>
      <c r="L340" s="6">
        <v>8045.52</v>
      </c>
      <c r="O340" s="112">
        <f t="shared" si="6"/>
        <v>403.74000000000069</v>
      </c>
    </row>
    <row r="341" spans="1:15" ht="15.75" customHeight="1" x14ac:dyDescent="0.3">
      <c r="A341" s="1">
        <v>44869</v>
      </c>
      <c r="B341" s="2">
        <v>254</v>
      </c>
      <c r="C341" s="2" t="s">
        <v>27</v>
      </c>
      <c r="D341" s="2" t="s">
        <v>14</v>
      </c>
      <c r="E341" s="2" t="s">
        <v>15</v>
      </c>
      <c r="F341" s="2" t="s">
        <v>16</v>
      </c>
      <c r="G341" s="2">
        <v>16.899999999999999</v>
      </c>
      <c r="H341" s="2">
        <v>32.35</v>
      </c>
      <c r="I341" s="4">
        <v>17.600000000000001</v>
      </c>
      <c r="J341" s="5">
        <v>8.1029999999999998</v>
      </c>
      <c r="K341" s="6">
        <v>1944.43</v>
      </c>
      <c r="L341" s="6">
        <v>2217.34</v>
      </c>
      <c r="O341" s="112">
        <f t="shared" si="6"/>
        <v>272.91000000000008</v>
      </c>
    </row>
    <row r="342" spans="1:15" ht="15.75" customHeight="1" x14ac:dyDescent="0.3">
      <c r="A342" s="1">
        <v>44869</v>
      </c>
      <c r="B342" s="2">
        <v>255</v>
      </c>
      <c r="C342" s="2" t="s">
        <v>27</v>
      </c>
      <c r="D342" s="2" t="s">
        <v>30</v>
      </c>
      <c r="E342" s="2" t="s">
        <v>29</v>
      </c>
      <c r="F342" s="2" t="s">
        <v>38</v>
      </c>
      <c r="H342" s="2">
        <v>32.35</v>
      </c>
      <c r="I342" s="4">
        <v>17.7</v>
      </c>
      <c r="J342" s="5">
        <v>7.4779999999999998</v>
      </c>
      <c r="K342" s="6">
        <v>2206</v>
      </c>
      <c r="L342" s="6">
        <v>2434.44</v>
      </c>
      <c r="O342" s="112">
        <f t="shared" si="6"/>
        <v>228.44000000000005</v>
      </c>
    </row>
    <row r="343" spans="1:15" ht="15.75" customHeight="1" x14ac:dyDescent="0.3">
      <c r="A343" s="1">
        <v>44869</v>
      </c>
      <c r="B343" s="2">
        <v>256</v>
      </c>
      <c r="C343" s="2" t="s">
        <v>27</v>
      </c>
      <c r="D343" s="2" t="s">
        <v>30</v>
      </c>
      <c r="E343" s="2" t="s">
        <v>29</v>
      </c>
      <c r="F343" s="2" t="s">
        <v>39</v>
      </c>
      <c r="H343" s="2">
        <v>32.35</v>
      </c>
      <c r="I343" s="4">
        <v>17.600000000000001</v>
      </c>
      <c r="J343" s="5">
        <v>7.5890000000000004</v>
      </c>
      <c r="K343" s="6">
        <v>2452.87</v>
      </c>
      <c r="L343" s="37">
        <v>2174.67</v>
      </c>
      <c r="O343" s="112">
        <f t="shared" si="6"/>
        <v>-278.19999999999982</v>
      </c>
    </row>
    <row r="344" spans="1:15" ht="15.75" customHeight="1" x14ac:dyDescent="0.3">
      <c r="A344" s="1">
        <v>44869</v>
      </c>
      <c r="B344" s="2">
        <v>257</v>
      </c>
      <c r="C344" s="2" t="s">
        <v>27</v>
      </c>
      <c r="D344" s="2" t="s">
        <v>30</v>
      </c>
      <c r="E344" s="2" t="s">
        <v>15</v>
      </c>
      <c r="F344" s="2" t="s">
        <v>38</v>
      </c>
      <c r="G344" s="2">
        <v>16.899999999999999</v>
      </c>
      <c r="H344" s="2">
        <v>32.35</v>
      </c>
      <c r="I344" s="4">
        <v>17.3</v>
      </c>
      <c r="J344" s="5">
        <v>8.1639999999999997</v>
      </c>
      <c r="K344" s="6">
        <v>1912.91</v>
      </c>
      <c r="L344" s="6">
        <v>2178.38</v>
      </c>
      <c r="O344" s="112">
        <f t="shared" si="6"/>
        <v>265.47000000000003</v>
      </c>
    </row>
    <row r="345" spans="1:15" ht="15.75" customHeight="1" x14ac:dyDescent="0.3">
      <c r="A345" s="1">
        <v>44869</v>
      </c>
      <c r="B345" s="2">
        <v>258</v>
      </c>
      <c r="C345" s="2" t="s">
        <v>27</v>
      </c>
      <c r="D345" s="2" t="s">
        <v>30</v>
      </c>
      <c r="E345" s="2" t="s">
        <v>15</v>
      </c>
      <c r="F345" s="2" t="s">
        <v>39</v>
      </c>
      <c r="G345" s="2">
        <v>16.899999999999999</v>
      </c>
      <c r="H345" s="2">
        <v>32.35</v>
      </c>
      <c r="I345" s="4">
        <v>17.399999999999999</v>
      </c>
      <c r="J345" s="5">
        <v>8.157</v>
      </c>
      <c r="K345" s="6">
        <v>1895.41</v>
      </c>
      <c r="L345" s="6">
        <v>2204.36</v>
      </c>
      <c r="O345" s="112">
        <f t="shared" si="6"/>
        <v>308.95000000000005</v>
      </c>
    </row>
    <row r="346" spans="1:15" ht="15.75" customHeight="1" x14ac:dyDescent="0.3">
      <c r="A346" s="1">
        <v>44870</v>
      </c>
      <c r="B346" s="2">
        <v>259</v>
      </c>
      <c r="C346" s="2" t="s">
        <v>22</v>
      </c>
      <c r="D346" s="2" t="s">
        <v>14</v>
      </c>
      <c r="E346" s="2" t="s">
        <v>29</v>
      </c>
      <c r="F346" s="2" t="s">
        <v>16</v>
      </c>
      <c r="H346" s="2">
        <v>31.45</v>
      </c>
      <c r="I346" s="4">
        <v>19.600000000000001</v>
      </c>
      <c r="J346" s="5">
        <v>7.8760000000000003</v>
      </c>
      <c r="K346" s="6">
        <v>2003.5</v>
      </c>
      <c r="L346" s="37">
        <v>1875.93</v>
      </c>
      <c r="O346" s="112">
        <f t="shared" si="6"/>
        <v>-127.56999999999994</v>
      </c>
    </row>
    <row r="347" spans="1:15" ht="15.75" customHeight="1" x14ac:dyDescent="0.3">
      <c r="A347" s="1">
        <v>44870</v>
      </c>
      <c r="B347" s="2">
        <v>260</v>
      </c>
      <c r="C347" s="2" t="s">
        <v>22</v>
      </c>
      <c r="D347" s="2" t="s">
        <v>14</v>
      </c>
      <c r="E347" s="2" t="s">
        <v>34</v>
      </c>
      <c r="F347" s="2" t="s">
        <v>16</v>
      </c>
      <c r="H347" s="2">
        <v>31.45</v>
      </c>
      <c r="I347" s="4">
        <v>19.2</v>
      </c>
      <c r="J347" s="5">
        <v>7.391</v>
      </c>
      <c r="K347" s="6">
        <v>2211.36</v>
      </c>
      <c r="L347" s="37">
        <v>1979.84</v>
      </c>
      <c r="O347" s="112">
        <f t="shared" si="6"/>
        <v>-231.52000000000021</v>
      </c>
    </row>
    <row r="348" spans="1:15" ht="15.75" customHeight="1" x14ac:dyDescent="0.3">
      <c r="A348" s="1">
        <v>44870</v>
      </c>
      <c r="B348" s="2">
        <v>261</v>
      </c>
      <c r="C348" s="2" t="s">
        <v>22</v>
      </c>
      <c r="D348" s="2" t="s">
        <v>14</v>
      </c>
      <c r="E348" s="2" t="s">
        <v>35</v>
      </c>
      <c r="F348" s="2" t="s">
        <v>16</v>
      </c>
      <c r="H348" s="2">
        <v>31.45</v>
      </c>
      <c r="I348" s="4">
        <v>19</v>
      </c>
      <c r="J348" s="5">
        <v>6.9320000000000004</v>
      </c>
      <c r="K348" s="6">
        <v>4489.1400000000003</v>
      </c>
      <c r="L348" s="37">
        <v>4006.06</v>
      </c>
      <c r="O348" s="112">
        <f t="shared" si="6"/>
        <v>-483.08000000000038</v>
      </c>
    </row>
    <row r="349" spans="1:15" ht="15.75" customHeight="1" x14ac:dyDescent="0.3">
      <c r="A349" s="1">
        <v>44870</v>
      </c>
      <c r="B349" s="2">
        <v>262</v>
      </c>
      <c r="C349" s="2" t="s">
        <v>22</v>
      </c>
      <c r="D349" s="2" t="s">
        <v>14</v>
      </c>
      <c r="E349" s="2" t="s">
        <v>36</v>
      </c>
      <c r="F349" s="2" t="s">
        <v>16</v>
      </c>
      <c r="G349" s="2">
        <v>15.2</v>
      </c>
      <c r="H349" s="2">
        <v>31.45</v>
      </c>
      <c r="I349" s="4">
        <v>18.8</v>
      </c>
      <c r="J349" s="5">
        <v>6.9340000000000002</v>
      </c>
      <c r="K349" s="6">
        <v>3775.4</v>
      </c>
      <c r="L349" s="37">
        <v>3304.68</v>
      </c>
      <c r="O349" s="112">
        <f t="shared" si="6"/>
        <v>-470.72000000000025</v>
      </c>
    </row>
    <row r="350" spans="1:15" ht="15.75" customHeight="1" x14ac:dyDescent="0.3">
      <c r="A350" s="1">
        <v>44870</v>
      </c>
      <c r="B350" s="2">
        <v>263</v>
      </c>
      <c r="C350" s="2" t="s">
        <v>22</v>
      </c>
      <c r="D350" s="2" t="s">
        <v>14</v>
      </c>
      <c r="E350" s="2" t="s">
        <v>15</v>
      </c>
      <c r="F350" s="2" t="s">
        <v>16</v>
      </c>
      <c r="G350" s="2">
        <v>16.5</v>
      </c>
      <c r="H350" s="2">
        <v>31.45</v>
      </c>
      <c r="I350" s="4">
        <v>18.7</v>
      </c>
      <c r="J350" s="5">
        <v>7.9420000000000002</v>
      </c>
      <c r="K350" s="6">
        <v>1976.96</v>
      </c>
      <c r="L350" s="6">
        <v>2132.92</v>
      </c>
      <c r="O350" s="112">
        <f t="shared" si="6"/>
        <v>155.96000000000004</v>
      </c>
    </row>
    <row r="351" spans="1:15" ht="15.75" customHeight="1" x14ac:dyDescent="0.3">
      <c r="A351" s="1">
        <v>44871</v>
      </c>
      <c r="B351" s="2">
        <v>264</v>
      </c>
      <c r="C351" s="2" t="s">
        <v>13</v>
      </c>
      <c r="D351" s="2" t="s">
        <v>14</v>
      </c>
      <c r="E351" s="2" t="s">
        <v>29</v>
      </c>
      <c r="F351" s="2" t="s">
        <v>16</v>
      </c>
      <c r="H351" s="2">
        <v>32.29</v>
      </c>
      <c r="I351" s="4">
        <v>18.2</v>
      </c>
      <c r="J351" s="5">
        <v>7.57</v>
      </c>
      <c r="K351" s="6">
        <v>2053.4499999999998</v>
      </c>
      <c r="L351" s="37">
        <v>1832.56</v>
      </c>
      <c r="O351" s="112">
        <f t="shared" si="6"/>
        <v>-220.88999999999987</v>
      </c>
    </row>
    <row r="352" spans="1:15" ht="15.75" customHeight="1" x14ac:dyDescent="0.3">
      <c r="A352" s="1">
        <v>44871</v>
      </c>
      <c r="B352" s="2">
        <v>265</v>
      </c>
      <c r="C352" s="2" t="s">
        <v>13</v>
      </c>
      <c r="D352" s="2" t="s">
        <v>14</v>
      </c>
      <c r="E352" s="2" t="s">
        <v>34</v>
      </c>
      <c r="F352" s="2" t="s">
        <v>16</v>
      </c>
      <c r="H352" s="2">
        <v>32.29</v>
      </c>
      <c r="I352" s="4">
        <v>18.7</v>
      </c>
      <c r="J352" s="5">
        <v>7.4269999999999996</v>
      </c>
      <c r="K352" s="6">
        <v>2288.75</v>
      </c>
      <c r="L352" s="37">
        <v>2107.3000000000002</v>
      </c>
      <c r="O352" s="112">
        <f t="shared" si="6"/>
        <v>-181.44999999999982</v>
      </c>
    </row>
    <row r="353" spans="1:15" ht="15.75" customHeight="1" x14ac:dyDescent="0.3">
      <c r="A353" s="1">
        <v>44871</v>
      </c>
      <c r="B353" s="2">
        <v>266</v>
      </c>
      <c r="C353" s="2" t="s">
        <v>13</v>
      </c>
      <c r="D353" s="2" t="s">
        <v>14</v>
      </c>
      <c r="E353" s="2" t="s">
        <v>35</v>
      </c>
      <c r="F353" s="2" t="s">
        <v>16</v>
      </c>
      <c r="H353" s="2">
        <v>32.29</v>
      </c>
      <c r="I353" s="4">
        <v>18.7</v>
      </c>
      <c r="J353" s="5">
        <v>7.444</v>
      </c>
      <c r="K353" s="6">
        <v>2491.6999999999998</v>
      </c>
      <c r="L353" s="37">
        <v>2409.5100000000002</v>
      </c>
      <c r="O353" s="112">
        <f t="shared" si="6"/>
        <v>-82.1899999999996</v>
      </c>
    </row>
    <row r="354" spans="1:15" ht="15.75" customHeight="1" x14ac:dyDescent="0.3">
      <c r="A354" s="1">
        <v>44871</v>
      </c>
      <c r="B354" s="2">
        <v>267</v>
      </c>
      <c r="C354" s="2" t="s">
        <v>13</v>
      </c>
      <c r="D354" s="2" t="s">
        <v>14</v>
      </c>
      <c r="E354" s="2" t="s">
        <v>36</v>
      </c>
      <c r="F354" s="2" t="s">
        <v>16</v>
      </c>
      <c r="G354" s="2">
        <v>16.5</v>
      </c>
      <c r="H354" s="2">
        <v>32.29</v>
      </c>
      <c r="I354" s="4">
        <v>18.5</v>
      </c>
      <c r="J354" s="5">
        <v>7.452</v>
      </c>
      <c r="K354" s="6">
        <v>2417.7199999999998</v>
      </c>
      <c r="L354" s="37">
        <v>2272.14</v>
      </c>
      <c r="O354" s="112">
        <f t="shared" si="6"/>
        <v>-145.57999999999993</v>
      </c>
    </row>
    <row r="355" spans="1:15" ht="15.75" customHeight="1" x14ac:dyDescent="0.3">
      <c r="A355" s="1">
        <v>44871</v>
      </c>
      <c r="B355" s="2">
        <v>268</v>
      </c>
      <c r="C355" s="2" t="s">
        <v>13</v>
      </c>
      <c r="D355" s="2" t="s">
        <v>14</v>
      </c>
      <c r="E355" s="2" t="s">
        <v>15</v>
      </c>
      <c r="F355" s="2" t="s">
        <v>16</v>
      </c>
      <c r="G355" s="2">
        <v>17.3</v>
      </c>
      <c r="H355" s="2">
        <v>32.29</v>
      </c>
      <c r="I355" s="4">
        <v>18.399999999999999</v>
      </c>
      <c r="J355" s="5">
        <v>7.9320000000000004</v>
      </c>
      <c r="K355" s="6">
        <v>1861.24</v>
      </c>
      <c r="L355" s="6">
        <v>1974.02</v>
      </c>
      <c r="O355" s="112">
        <f t="shared" si="6"/>
        <v>112.77999999999997</v>
      </c>
    </row>
    <row r="356" spans="1:15" ht="15.75" customHeight="1" x14ac:dyDescent="0.3">
      <c r="A356" s="1">
        <v>44871</v>
      </c>
      <c r="B356" s="2">
        <v>269</v>
      </c>
      <c r="C356" s="2" t="s">
        <v>13</v>
      </c>
      <c r="D356" s="2" t="s">
        <v>30</v>
      </c>
      <c r="E356" s="2" t="s">
        <v>29</v>
      </c>
      <c r="F356" s="2" t="s">
        <v>38</v>
      </c>
      <c r="H356" s="2">
        <v>32.29</v>
      </c>
      <c r="I356" s="4">
        <v>18.399999999999999</v>
      </c>
      <c r="J356" s="5">
        <v>7.5350000000000001</v>
      </c>
      <c r="K356" s="6">
        <v>2282.67</v>
      </c>
      <c r="L356" s="37">
        <v>2244.67</v>
      </c>
      <c r="O356" s="112">
        <f t="shared" si="6"/>
        <v>-38</v>
      </c>
    </row>
    <row r="357" spans="1:15" ht="15.75" customHeight="1" x14ac:dyDescent="0.3">
      <c r="A357" s="1">
        <v>44871</v>
      </c>
      <c r="B357" s="2">
        <v>270</v>
      </c>
      <c r="C357" s="2" t="s">
        <v>13</v>
      </c>
      <c r="D357" s="2" t="s">
        <v>30</v>
      </c>
      <c r="E357" s="2" t="s">
        <v>29</v>
      </c>
      <c r="F357" s="2" t="s">
        <v>39</v>
      </c>
      <c r="H357" s="2">
        <v>32.29</v>
      </c>
      <c r="I357" s="4">
        <v>18.7</v>
      </c>
      <c r="J357" s="5">
        <v>7.5110000000000001</v>
      </c>
      <c r="K357" s="6">
        <v>2276.3670000000002</v>
      </c>
      <c r="L357" s="37">
        <v>2189.7199999999998</v>
      </c>
      <c r="O357" s="112">
        <f t="shared" si="6"/>
        <v>-86.647000000000389</v>
      </c>
    </row>
    <row r="358" spans="1:15" ht="15.75" customHeight="1" x14ac:dyDescent="0.3">
      <c r="A358" s="1">
        <v>44871</v>
      </c>
      <c r="B358" s="2">
        <v>271</v>
      </c>
      <c r="C358" s="2" t="s">
        <v>13</v>
      </c>
      <c r="D358" s="2" t="s">
        <v>30</v>
      </c>
      <c r="E358" s="2" t="s">
        <v>15</v>
      </c>
      <c r="F358" s="2" t="s">
        <v>38</v>
      </c>
      <c r="G358" s="2">
        <v>17.3</v>
      </c>
      <c r="H358" s="2">
        <v>32.29</v>
      </c>
      <c r="I358" s="4">
        <v>18.3</v>
      </c>
      <c r="J358" s="5">
        <v>7.9210000000000003</v>
      </c>
      <c r="K358" s="6">
        <v>1886.402</v>
      </c>
      <c r="L358" s="6">
        <v>2070.1799999999998</v>
      </c>
      <c r="O358" s="112">
        <f t="shared" si="6"/>
        <v>183.77799999999979</v>
      </c>
    </row>
    <row r="359" spans="1:15" ht="15.75" customHeight="1" x14ac:dyDescent="0.3">
      <c r="A359" s="1">
        <v>44871</v>
      </c>
      <c r="B359" s="2">
        <v>272</v>
      </c>
      <c r="C359" s="2" t="s">
        <v>13</v>
      </c>
      <c r="D359" s="2" t="s">
        <v>30</v>
      </c>
      <c r="E359" s="2" t="s">
        <v>15</v>
      </c>
      <c r="F359" s="2" t="s">
        <v>39</v>
      </c>
      <c r="G359" s="2">
        <v>17.3</v>
      </c>
      <c r="H359" s="2">
        <v>32.29</v>
      </c>
      <c r="I359" s="4">
        <v>18.3</v>
      </c>
      <c r="J359" s="5">
        <v>7.9260000000000002</v>
      </c>
      <c r="K359" s="6">
        <v>1865.64</v>
      </c>
      <c r="L359" s="6">
        <v>2028.97</v>
      </c>
      <c r="O359" s="112">
        <f t="shared" si="6"/>
        <v>163.32999999999993</v>
      </c>
    </row>
    <row r="360" spans="1:15" ht="15.75" customHeight="1" x14ac:dyDescent="0.3">
      <c r="A360" s="1">
        <v>44872</v>
      </c>
      <c r="B360" s="2">
        <v>273</v>
      </c>
      <c r="C360" s="2" t="s">
        <v>44</v>
      </c>
      <c r="D360" s="2" t="s">
        <v>14</v>
      </c>
      <c r="E360" s="2" t="s">
        <v>29</v>
      </c>
      <c r="F360" s="2" t="s">
        <v>16</v>
      </c>
      <c r="H360" s="2">
        <v>32.950000000000003</v>
      </c>
      <c r="I360" s="4">
        <v>18.2</v>
      </c>
      <c r="J360" s="5">
        <v>7.22</v>
      </c>
      <c r="K360" s="6">
        <v>3210.5189999999998</v>
      </c>
      <c r="L360" s="37">
        <v>2889.95</v>
      </c>
      <c r="O360" s="112">
        <f t="shared" ref="O360:O423" si="7">L360-K360</f>
        <v>-320.56899999999996</v>
      </c>
    </row>
    <row r="361" spans="1:15" ht="15.75" customHeight="1" x14ac:dyDescent="0.3">
      <c r="A361" s="1">
        <v>44872</v>
      </c>
      <c r="B361" s="2">
        <v>274</v>
      </c>
      <c r="C361" s="2" t="s">
        <v>44</v>
      </c>
      <c r="D361" s="2" t="s">
        <v>14</v>
      </c>
      <c r="E361" s="2" t="s">
        <v>34</v>
      </c>
      <c r="F361" s="2" t="s">
        <v>16</v>
      </c>
      <c r="H361" s="2">
        <v>32.950000000000003</v>
      </c>
      <c r="I361" s="4">
        <v>18.2</v>
      </c>
      <c r="J361" s="5">
        <v>7.1840000000000002</v>
      </c>
      <c r="K361" s="6">
        <v>3920.1880000000001</v>
      </c>
      <c r="L361" s="37">
        <v>3662.71</v>
      </c>
      <c r="O361" s="112">
        <f t="shared" si="7"/>
        <v>-257.47800000000007</v>
      </c>
    </row>
    <row r="362" spans="1:15" ht="15.75" customHeight="1" x14ac:dyDescent="0.3">
      <c r="A362" s="1">
        <v>44872</v>
      </c>
      <c r="B362" s="2">
        <v>275</v>
      </c>
      <c r="C362" s="2" t="s">
        <v>44</v>
      </c>
      <c r="D362" s="2" t="s">
        <v>14</v>
      </c>
      <c r="E362" s="2" t="s">
        <v>35</v>
      </c>
      <c r="F362" s="2" t="s">
        <v>16</v>
      </c>
      <c r="H362" s="2">
        <v>32.950000000000003</v>
      </c>
      <c r="I362" s="4">
        <v>17.8</v>
      </c>
      <c r="J362" s="5">
        <v>7.1740000000000004</v>
      </c>
      <c r="K362" s="6">
        <v>4447.451</v>
      </c>
      <c r="L362" s="37">
        <v>4302.25</v>
      </c>
      <c r="O362" s="112">
        <f t="shared" si="7"/>
        <v>-145.20100000000002</v>
      </c>
    </row>
    <row r="363" spans="1:15" ht="15.75" customHeight="1" x14ac:dyDescent="0.3">
      <c r="A363" s="1">
        <v>44872</v>
      </c>
      <c r="B363" s="2">
        <v>276</v>
      </c>
      <c r="C363" s="2" t="s">
        <v>44</v>
      </c>
      <c r="D363" s="2" t="s">
        <v>14</v>
      </c>
      <c r="E363" s="2" t="s">
        <v>36</v>
      </c>
      <c r="F363" s="2" t="s">
        <v>16</v>
      </c>
      <c r="G363" s="2">
        <v>15.7</v>
      </c>
      <c r="H363" s="2">
        <v>32.950000000000003</v>
      </c>
      <c r="I363" s="4">
        <v>17.7</v>
      </c>
      <c r="J363" s="5">
        <v>7.0780000000000003</v>
      </c>
      <c r="K363" s="6">
        <v>5038.4549999999999</v>
      </c>
      <c r="L363" s="37">
        <v>4728.6000000000004</v>
      </c>
      <c r="O363" s="112">
        <f t="shared" si="7"/>
        <v>-309.85499999999956</v>
      </c>
    </row>
    <row r="364" spans="1:15" ht="15.75" customHeight="1" x14ac:dyDescent="0.3">
      <c r="A364" s="1">
        <v>44872</v>
      </c>
      <c r="B364" s="2">
        <v>277</v>
      </c>
      <c r="C364" s="2" t="s">
        <v>44</v>
      </c>
      <c r="D364" s="2" t="s">
        <v>14</v>
      </c>
      <c r="E364" s="2" t="s">
        <v>15</v>
      </c>
      <c r="F364" s="2" t="s">
        <v>16</v>
      </c>
      <c r="G364" s="2">
        <v>17.5</v>
      </c>
      <c r="H364" s="2">
        <v>32.950000000000003</v>
      </c>
      <c r="I364" s="4">
        <v>17.5</v>
      </c>
      <c r="J364" s="5">
        <v>7.9989999999999997</v>
      </c>
      <c r="K364" s="6">
        <v>1997.008</v>
      </c>
      <c r="L364" s="6">
        <v>2204.42</v>
      </c>
      <c r="O364" s="112">
        <f t="shared" si="7"/>
        <v>207.41200000000003</v>
      </c>
    </row>
    <row r="365" spans="1:15" ht="15.75" customHeight="1" x14ac:dyDescent="0.3">
      <c r="A365" s="1">
        <v>44873</v>
      </c>
      <c r="B365" s="2">
        <v>278</v>
      </c>
      <c r="C365" s="2" t="s">
        <v>41</v>
      </c>
      <c r="D365" s="2" t="s">
        <v>14</v>
      </c>
      <c r="E365" s="2" t="s">
        <v>29</v>
      </c>
      <c r="F365" s="2" t="s">
        <v>16</v>
      </c>
      <c r="H365" s="2">
        <v>29.89</v>
      </c>
      <c r="I365" s="4">
        <v>8.3000000000000007</v>
      </c>
      <c r="J365" s="5">
        <v>7.516</v>
      </c>
      <c r="K365" s="6">
        <v>2569.4270000000001</v>
      </c>
      <c r="L365" s="37">
        <v>2375.92</v>
      </c>
      <c r="O365" s="112">
        <f t="shared" si="7"/>
        <v>-193.50700000000006</v>
      </c>
    </row>
    <row r="366" spans="1:15" ht="15.75" customHeight="1" x14ac:dyDescent="0.3">
      <c r="A366" s="1">
        <v>44873</v>
      </c>
      <c r="B366" s="2">
        <v>279</v>
      </c>
      <c r="C366" s="2" t="s">
        <v>41</v>
      </c>
      <c r="D366" s="2" t="s">
        <v>14</v>
      </c>
      <c r="E366" s="2" t="s">
        <v>34</v>
      </c>
      <c r="F366" s="2" t="s">
        <v>16</v>
      </c>
      <c r="H366" s="2">
        <v>29.89</v>
      </c>
      <c r="I366" s="4">
        <v>8.4</v>
      </c>
      <c r="J366" s="5">
        <v>7.4980000000000002</v>
      </c>
      <c r="K366" s="6">
        <v>2619.1979999999999</v>
      </c>
      <c r="L366" s="37">
        <v>2428.7600000000002</v>
      </c>
      <c r="O366" s="112">
        <f t="shared" si="7"/>
        <v>-190.43799999999965</v>
      </c>
    </row>
    <row r="367" spans="1:15" ht="15.75" customHeight="1" x14ac:dyDescent="0.3">
      <c r="A367" s="1">
        <v>44873</v>
      </c>
      <c r="B367" s="2">
        <v>280</v>
      </c>
      <c r="C367" s="2" t="s">
        <v>41</v>
      </c>
      <c r="D367" s="2" t="s">
        <v>14</v>
      </c>
      <c r="E367" s="2" t="s">
        <v>35</v>
      </c>
      <c r="F367" s="2" t="s">
        <v>16</v>
      </c>
      <c r="H367" s="2">
        <v>29.89</v>
      </c>
      <c r="I367" s="4">
        <v>8.4</v>
      </c>
      <c r="J367" s="5">
        <v>7.4219999999999997</v>
      </c>
      <c r="K367" s="6">
        <v>2144.857</v>
      </c>
      <c r="L367" s="37">
        <v>2058.88</v>
      </c>
      <c r="O367" s="112">
        <f t="shared" si="7"/>
        <v>-85.976999999999862</v>
      </c>
    </row>
    <row r="368" spans="1:15" ht="15.75" customHeight="1" x14ac:dyDescent="0.3">
      <c r="A368" s="1">
        <v>44873</v>
      </c>
      <c r="B368" s="2">
        <v>281</v>
      </c>
      <c r="C368" s="2" t="s">
        <v>41</v>
      </c>
      <c r="D368" s="2" t="s">
        <v>14</v>
      </c>
      <c r="E368" s="2" t="s">
        <v>36</v>
      </c>
      <c r="F368" s="2" t="s">
        <v>16</v>
      </c>
      <c r="H368" s="2">
        <v>29.89</v>
      </c>
      <c r="I368" s="4">
        <v>8.5</v>
      </c>
      <c r="J368" s="5">
        <v>7.7</v>
      </c>
      <c r="K368" s="6">
        <v>1989.95</v>
      </c>
      <c r="L368" s="6">
        <v>2032.46</v>
      </c>
      <c r="O368" s="112">
        <f t="shared" si="7"/>
        <v>42.509999999999991</v>
      </c>
    </row>
    <row r="369" spans="1:15" ht="15.75" customHeight="1" x14ac:dyDescent="0.3">
      <c r="A369" s="1">
        <v>44873</v>
      </c>
      <c r="B369" s="2">
        <v>282</v>
      </c>
      <c r="C369" s="2" t="s">
        <v>41</v>
      </c>
      <c r="D369" s="2" t="s">
        <v>14</v>
      </c>
      <c r="E369" s="2" t="s">
        <v>15</v>
      </c>
      <c r="F369" s="2" t="s">
        <v>16</v>
      </c>
      <c r="G369" s="2">
        <v>12.7</v>
      </c>
      <c r="H369" s="2">
        <v>29.89</v>
      </c>
      <c r="I369" s="4">
        <v>8.3000000000000007</v>
      </c>
      <c r="J369" s="5">
        <v>7.7140000000000004</v>
      </c>
      <c r="K369" s="6">
        <v>2051.9569999999999</v>
      </c>
      <c r="L369" s="37">
        <v>2033.4</v>
      </c>
      <c r="O369" s="112">
        <f t="shared" si="7"/>
        <v>-18.556999999999789</v>
      </c>
    </row>
    <row r="370" spans="1:15" ht="15.75" customHeight="1" x14ac:dyDescent="0.3">
      <c r="A370" s="1">
        <v>44893</v>
      </c>
      <c r="B370" s="93">
        <v>285</v>
      </c>
      <c r="C370" s="102" t="s">
        <v>13</v>
      </c>
      <c r="D370" s="2" t="s">
        <v>30</v>
      </c>
      <c r="E370" s="2" t="s">
        <v>29</v>
      </c>
      <c r="F370" s="2" t="s">
        <v>39</v>
      </c>
      <c r="H370">
        <v>32.36</v>
      </c>
      <c r="I370" s="4">
        <v>12.9</v>
      </c>
      <c r="J370" s="5">
        <v>7.6479999999999997</v>
      </c>
      <c r="K370" s="6">
        <v>2189.59</v>
      </c>
      <c r="L370" s="103">
        <v>2171.71</v>
      </c>
      <c r="O370" s="112">
        <f t="shared" si="7"/>
        <v>-17.880000000000109</v>
      </c>
    </row>
    <row r="371" spans="1:15" ht="15.75" customHeight="1" x14ac:dyDescent="0.3">
      <c r="A371" s="1">
        <v>44893</v>
      </c>
      <c r="B371" s="2">
        <v>284</v>
      </c>
      <c r="C371" s="102" t="s">
        <v>13</v>
      </c>
      <c r="D371" s="2" t="s">
        <v>30</v>
      </c>
      <c r="E371" s="2" t="s">
        <v>29</v>
      </c>
      <c r="F371" s="2" t="s">
        <v>38</v>
      </c>
      <c r="H371">
        <v>32.36</v>
      </c>
      <c r="I371" s="4">
        <v>13.7</v>
      </c>
      <c r="J371" s="5">
        <v>7.9249999999999998</v>
      </c>
      <c r="K371" s="6">
        <v>2379.04</v>
      </c>
      <c r="L371" s="103">
        <v>2320.56</v>
      </c>
      <c r="O371" s="112">
        <f t="shared" si="7"/>
        <v>-58.480000000000018</v>
      </c>
    </row>
    <row r="372" spans="1:15" ht="15.75" customHeight="1" x14ac:dyDescent="0.3">
      <c r="A372" s="1">
        <v>44893</v>
      </c>
      <c r="B372" s="92">
        <v>287</v>
      </c>
      <c r="C372" s="102" t="s">
        <v>13</v>
      </c>
      <c r="D372" s="2" t="s">
        <v>30</v>
      </c>
      <c r="E372" s="2" t="s">
        <v>15</v>
      </c>
      <c r="F372" s="2" t="s">
        <v>39</v>
      </c>
      <c r="H372">
        <v>32.36</v>
      </c>
      <c r="I372" s="4">
        <v>14.1</v>
      </c>
      <c r="J372" s="5">
        <v>7.9349999999999996</v>
      </c>
      <c r="K372" s="6">
        <v>1952.64</v>
      </c>
      <c r="L372" s="103">
        <v>2127.8000000000002</v>
      </c>
      <c r="O372" s="112">
        <f t="shared" si="7"/>
        <v>175.16000000000008</v>
      </c>
    </row>
    <row r="373" spans="1:15" ht="15.75" customHeight="1" x14ac:dyDescent="0.3">
      <c r="A373" s="1">
        <v>44893</v>
      </c>
      <c r="B373" s="92">
        <v>286</v>
      </c>
      <c r="C373" s="102" t="s">
        <v>13</v>
      </c>
      <c r="D373" s="2" t="s">
        <v>30</v>
      </c>
      <c r="E373" s="2" t="s">
        <v>15</v>
      </c>
      <c r="F373" s="2" t="s">
        <v>38</v>
      </c>
      <c r="H373">
        <v>32.36</v>
      </c>
      <c r="I373" s="4">
        <v>13.9</v>
      </c>
      <c r="J373" s="5">
        <v>7.9260000000000002</v>
      </c>
      <c r="K373" s="6">
        <v>1961.14</v>
      </c>
      <c r="L373" s="103">
        <v>2065.7800000000002</v>
      </c>
      <c r="O373" s="112">
        <f t="shared" si="7"/>
        <v>104.6400000000001</v>
      </c>
    </row>
    <row r="374" spans="1:15" ht="15.75" customHeight="1" x14ac:dyDescent="0.3">
      <c r="A374" s="1">
        <v>44893</v>
      </c>
      <c r="B374" s="92">
        <v>288</v>
      </c>
      <c r="C374" s="102" t="s">
        <v>13</v>
      </c>
      <c r="D374" s="2" t="s">
        <v>30</v>
      </c>
      <c r="E374" s="2" t="s">
        <v>15</v>
      </c>
      <c r="F374" s="93" t="s">
        <v>16</v>
      </c>
      <c r="H374">
        <v>32.36</v>
      </c>
      <c r="I374" s="4">
        <v>13.9</v>
      </c>
      <c r="J374" s="5">
        <v>7.9139999999999997</v>
      </c>
      <c r="K374" s="6">
        <v>1952.11</v>
      </c>
      <c r="L374" s="6">
        <v>2040.97</v>
      </c>
      <c r="O374" s="112">
        <f t="shared" si="7"/>
        <v>88.860000000000127</v>
      </c>
    </row>
    <row r="375" spans="1:15" ht="15.75" customHeight="1" x14ac:dyDescent="0.3">
      <c r="A375" s="1">
        <v>44894</v>
      </c>
      <c r="B375" s="92"/>
      <c r="C375" s="102" t="s">
        <v>27</v>
      </c>
      <c r="D375" s="2" t="s">
        <v>30</v>
      </c>
      <c r="E375" s="2" t="s">
        <v>29</v>
      </c>
      <c r="F375" s="2" t="s">
        <v>39</v>
      </c>
      <c r="H375">
        <v>33.31</v>
      </c>
      <c r="I375" s="4">
        <v>8.3000000000000007</v>
      </c>
      <c r="J375" s="5">
        <v>7.5990000000000002</v>
      </c>
      <c r="K375" s="6"/>
      <c r="L375" s="6">
        <v>2337.89</v>
      </c>
      <c r="O375" s="112"/>
    </row>
    <row r="376" spans="1:15" ht="15.75" customHeight="1" x14ac:dyDescent="0.3">
      <c r="A376" s="1">
        <v>44894</v>
      </c>
      <c r="B376" s="92">
        <v>285</v>
      </c>
      <c r="C376" s="102" t="s">
        <v>27</v>
      </c>
      <c r="D376" s="2" t="s">
        <v>30</v>
      </c>
      <c r="E376" s="2" t="s">
        <v>29</v>
      </c>
      <c r="F376" s="2" t="s">
        <v>38</v>
      </c>
      <c r="H376">
        <v>33.31</v>
      </c>
      <c r="I376" s="4">
        <v>8.1999999999999993</v>
      </c>
      <c r="J376" s="5">
        <v>7.617</v>
      </c>
      <c r="K376" s="6">
        <v>2409.88</v>
      </c>
      <c r="L376" s="6">
        <v>2286.13</v>
      </c>
      <c r="O376" s="112">
        <f t="shared" si="7"/>
        <v>-123.75</v>
      </c>
    </row>
    <row r="377" spans="1:15" ht="15.75" customHeight="1" x14ac:dyDescent="0.3">
      <c r="A377" s="1">
        <v>44894</v>
      </c>
      <c r="B377" s="92">
        <v>286</v>
      </c>
      <c r="C377" s="102" t="s">
        <v>27</v>
      </c>
      <c r="D377" s="2" t="s">
        <v>30</v>
      </c>
      <c r="E377" s="2" t="s">
        <v>15</v>
      </c>
      <c r="F377" s="2" t="s">
        <v>39</v>
      </c>
      <c r="H377">
        <v>33.31</v>
      </c>
      <c r="I377" s="4">
        <v>7.9</v>
      </c>
      <c r="J377" s="5">
        <v>8.0939999999999994</v>
      </c>
      <c r="K377" s="6">
        <v>2032.01</v>
      </c>
      <c r="L377" s="6">
        <v>2178.29</v>
      </c>
      <c r="O377" s="112">
        <f t="shared" si="7"/>
        <v>146.27999999999997</v>
      </c>
    </row>
    <row r="378" spans="1:15" ht="15.75" customHeight="1" x14ac:dyDescent="0.3">
      <c r="A378" s="1">
        <v>44894</v>
      </c>
      <c r="B378" s="2">
        <v>283</v>
      </c>
      <c r="C378" s="102" t="s">
        <v>27</v>
      </c>
      <c r="D378" s="2" t="s">
        <v>30</v>
      </c>
      <c r="E378" s="2" t="s">
        <v>15</v>
      </c>
      <c r="F378" s="2" t="s">
        <v>38</v>
      </c>
      <c r="H378">
        <v>33.31</v>
      </c>
      <c r="I378" s="4">
        <v>7.7</v>
      </c>
      <c r="J378" s="5">
        <v>8.08</v>
      </c>
      <c r="K378" s="6">
        <v>2027.07</v>
      </c>
      <c r="L378" s="6">
        <v>2165.35</v>
      </c>
      <c r="O378" s="112">
        <f t="shared" si="7"/>
        <v>138.27999999999997</v>
      </c>
    </row>
    <row r="379" spans="1:15" ht="15.75" customHeight="1" x14ac:dyDescent="0.3">
      <c r="A379" s="1">
        <v>44894</v>
      </c>
      <c r="B379" s="92">
        <v>287</v>
      </c>
      <c r="C379" s="102" t="s">
        <v>27</v>
      </c>
      <c r="D379" s="2" t="s">
        <v>30</v>
      </c>
      <c r="E379" s="2" t="s">
        <v>15</v>
      </c>
      <c r="F379" s="93" t="s">
        <v>16</v>
      </c>
      <c r="H379">
        <v>33.31</v>
      </c>
      <c r="I379" s="4">
        <v>6.6</v>
      </c>
      <c r="J379" s="5">
        <v>8.1029999999999998</v>
      </c>
      <c r="K379" s="6">
        <v>2042.2</v>
      </c>
      <c r="L379" s="6">
        <v>2113.59</v>
      </c>
      <c r="O379" s="112">
        <f t="shared" si="7"/>
        <v>71.3900000000001</v>
      </c>
    </row>
    <row r="380" spans="1:15" ht="15.75" customHeight="1" x14ac:dyDescent="0.3">
      <c r="A380" s="1">
        <v>44898</v>
      </c>
      <c r="B380" s="2">
        <v>300</v>
      </c>
      <c r="C380" s="2" t="s">
        <v>44</v>
      </c>
      <c r="D380" s="2" t="s">
        <v>14</v>
      </c>
      <c r="E380" s="2" t="s">
        <v>29</v>
      </c>
      <c r="F380" s="2" t="s">
        <v>16</v>
      </c>
      <c r="H380" s="2">
        <v>31.93</v>
      </c>
      <c r="I380" s="4">
        <v>13.8</v>
      </c>
      <c r="J380" s="5">
        <v>7.4740000000000002</v>
      </c>
      <c r="K380" s="6">
        <v>2134.66</v>
      </c>
      <c r="L380" s="37">
        <v>1938.28</v>
      </c>
      <c r="O380" s="112">
        <f t="shared" si="7"/>
        <v>-196.37999999999988</v>
      </c>
    </row>
    <row r="381" spans="1:15" ht="15.75" customHeight="1" x14ac:dyDescent="0.3">
      <c r="A381" s="1">
        <v>44898</v>
      </c>
      <c r="B381" s="2">
        <v>301</v>
      </c>
      <c r="C381" s="2" t="s">
        <v>44</v>
      </c>
      <c r="D381" s="2" t="s">
        <v>14</v>
      </c>
      <c r="E381" s="2" t="s">
        <v>34</v>
      </c>
      <c r="F381" s="2" t="s">
        <v>16</v>
      </c>
      <c r="H381" s="2">
        <v>31.93</v>
      </c>
      <c r="I381" s="4">
        <v>13.5</v>
      </c>
      <c r="J381" s="5">
        <v>7.2359999999999998</v>
      </c>
      <c r="K381" s="6">
        <v>2280.75</v>
      </c>
      <c r="L381" s="37">
        <v>2211</v>
      </c>
      <c r="O381" s="112">
        <f t="shared" si="7"/>
        <v>-69.75</v>
      </c>
    </row>
    <row r="382" spans="1:15" ht="15.75" customHeight="1" x14ac:dyDescent="0.3">
      <c r="A382" s="1">
        <v>44898</v>
      </c>
      <c r="B382" s="2">
        <v>302</v>
      </c>
      <c r="C382" s="2" t="s">
        <v>44</v>
      </c>
      <c r="D382" s="2" t="s">
        <v>14</v>
      </c>
      <c r="E382" s="2" t="s">
        <v>35</v>
      </c>
      <c r="F382" s="2" t="s">
        <v>16</v>
      </c>
      <c r="H382" s="2">
        <v>31.93</v>
      </c>
      <c r="I382" s="4">
        <v>13.4</v>
      </c>
      <c r="J382" s="5">
        <v>7.2969999999999997</v>
      </c>
      <c r="K382" s="6">
        <v>2226.2600000000002</v>
      </c>
      <c r="L382" s="37">
        <v>2183.73</v>
      </c>
      <c r="O382" s="112">
        <f t="shared" si="7"/>
        <v>-42.5300000000002</v>
      </c>
    </row>
    <row r="383" spans="1:15" ht="15.75" customHeight="1" x14ac:dyDescent="0.3">
      <c r="A383" s="1">
        <v>44898</v>
      </c>
      <c r="B383" s="2">
        <v>303</v>
      </c>
      <c r="C383" s="2" t="s">
        <v>44</v>
      </c>
      <c r="D383" s="2" t="s">
        <v>14</v>
      </c>
      <c r="E383" s="2" t="s">
        <v>36</v>
      </c>
      <c r="F383" s="2" t="s">
        <v>16</v>
      </c>
      <c r="G383" s="2">
        <v>8.6999999999999993</v>
      </c>
      <c r="H383" s="2">
        <v>31.93</v>
      </c>
      <c r="I383" s="4">
        <v>13.4</v>
      </c>
      <c r="J383" s="5">
        <v>7.2679999999999998</v>
      </c>
      <c r="K383" s="6">
        <v>2331.48</v>
      </c>
      <c r="L383" s="37">
        <v>2292.8200000000002</v>
      </c>
      <c r="O383" s="112">
        <f t="shared" si="7"/>
        <v>-38.659999999999854</v>
      </c>
    </row>
    <row r="384" spans="1:15" ht="15.75" customHeight="1" x14ac:dyDescent="0.3">
      <c r="A384" s="1">
        <v>44898</v>
      </c>
      <c r="B384" s="2">
        <v>304</v>
      </c>
      <c r="C384" s="2" t="s">
        <v>44</v>
      </c>
      <c r="D384" s="2" t="s">
        <v>14</v>
      </c>
      <c r="E384" s="2" t="s">
        <v>15</v>
      </c>
      <c r="F384" s="2" t="s">
        <v>16</v>
      </c>
      <c r="G384" s="2">
        <v>9.4</v>
      </c>
      <c r="H384" s="2">
        <v>31.93</v>
      </c>
      <c r="I384" s="4">
        <v>13.2</v>
      </c>
      <c r="J384" s="5">
        <v>8.0109999999999992</v>
      </c>
      <c r="K384" s="6">
        <v>2025.86</v>
      </c>
      <c r="L384" s="6">
        <v>2264.58</v>
      </c>
      <c r="O384" s="112">
        <f t="shared" si="7"/>
        <v>238.72000000000003</v>
      </c>
    </row>
    <row r="385" spans="1:15" ht="15.75" customHeight="1" x14ac:dyDescent="0.3">
      <c r="A385" s="1">
        <v>44899</v>
      </c>
      <c r="B385" s="2">
        <v>305</v>
      </c>
      <c r="C385" s="2" t="s">
        <v>27</v>
      </c>
      <c r="D385" s="2" t="s">
        <v>14</v>
      </c>
      <c r="E385" s="2" t="s">
        <v>29</v>
      </c>
      <c r="F385" s="2" t="s">
        <v>16</v>
      </c>
      <c r="H385" s="2">
        <v>31.91</v>
      </c>
      <c r="I385" s="4">
        <v>3.9</v>
      </c>
      <c r="J385" s="5">
        <v>8.1820000000000004</v>
      </c>
      <c r="K385" s="6">
        <v>2313.8000000000002</v>
      </c>
      <c r="L385" s="37">
        <v>1924.65</v>
      </c>
      <c r="O385" s="112">
        <f t="shared" si="7"/>
        <v>-389.15000000000009</v>
      </c>
    </row>
    <row r="386" spans="1:15" ht="15.75" customHeight="1" x14ac:dyDescent="0.3">
      <c r="A386" s="1">
        <v>44899</v>
      </c>
      <c r="B386" s="2">
        <v>306</v>
      </c>
      <c r="C386" s="2" t="s">
        <v>27</v>
      </c>
      <c r="D386" s="2" t="s">
        <v>14</v>
      </c>
      <c r="E386" s="2" t="s">
        <v>34</v>
      </c>
      <c r="F386" s="2" t="s">
        <v>16</v>
      </c>
      <c r="H386" s="2">
        <v>31.91</v>
      </c>
      <c r="I386" s="4">
        <v>3.8</v>
      </c>
      <c r="J386" s="5">
        <v>7.4610000000000003</v>
      </c>
      <c r="K386" s="6">
        <v>2379.44</v>
      </c>
      <c r="L386" s="37">
        <v>1979.19</v>
      </c>
      <c r="O386" s="112">
        <f t="shared" si="7"/>
        <v>-400.25</v>
      </c>
    </row>
    <row r="387" spans="1:15" ht="15.75" customHeight="1" x14ac:dyDescent="0.3">
      <c r="A387" s="1">
        <v>44899</v>
      </c>
      <c r="B387" s="2">
        <v>307</v>
      </c>
      <c r="C387" s="2" t="s">
        <v>27</v>
      </c>
      <c r="D387" s="2" t="s">
        <v>14</v>
      </c>
      <c r="E387" s="2" t="s">
        <v>35</v>
      </c>
      <c r="F387" s="2" t="s">
        <v>16</v>
      </c>
      <c r="H387" s="2">
        <v>31.91</v>
      </c>
      <c r="I387" s="4">
        <v>3.9</v>
      </c>
      <c r="J387" s="5">
        <v>7.4660000000000002</v>
      </c>
      <c r="K387" s="6">
        <v>3273.25</v>
      </c>
      <c r="L387" s="37">
        <v>2879.18</v>
      </c>
      <c r="O387" s="112">
        <f t="shared" si="7"/>
        <v>-394.07000000000016</v>
      </c>
    </row>
    <row r="388" spans="1:15" ht="15.75" customHeight="1" x14ac:dyDescent="0.3">
      <c r="A388" s="1">
        <v>44899</v>
      </c>
      <c r="B388" s="2">
        <v>308</v>
      </c>
      <c r="C388" s="2" t="s">
        <v>27</v>
      </c>
      <c r="D388" s="2" t="s">
        <v>14</v>
      </c>
      <c r="E388" s="2" t="s">
        <v>36</v>
      </c>
      <c r="F388" s="2" t="s">
        <v>16</v>
      </c>
      <c r="G388" s="2">
        <v>8.6</v>
      </c>
      <c r="H388" s="2">
        <v>31.91</v>
      </c>
      <c r="I388" s="4">
        <v>3.8</v>
      </c>
      <c r="J388" s="5">
        <v>7.4790000000000001</v>
      </c>
      <c r="K388" s="6">
        <v>4006.29</v>
      </c>
      <c r="L388" s="37">
        <v>3860.98</v>
      </c>
      <c r="O388" s="112">
        <f t="shared" si="7"/>
        <v>-145.30999999999995</v>
      </c>
    </row>
    <row r="389" spans="1:15" ht="15.75" customHeight="1" x14ac:dyDescent="0.3">
      <c r="A389" s="1">
        <v>44899</v>
      </c>
      <c r="B389" s="2">
        <v>309</v>
      </c>
      <c r="C389" s="2" t="s">
        <v>27</v>
      </c>
      <c r="D389" s="2" t="s">
        <v>14</v>
      </c>
      <c r="E389" s="2" t="s">
        <v>15</v>
      </c>
      <c r="F389" s="2" t="s">
        <v>16</v>
      </c>
      <c r="G389" s="2">
        <v>8.1999999999999993</v>
      </c>
      <c r="H389" s="2">
        <v>31.91</v>
      </c>
      <c r="I389" s="4">
        <v>4.2</v>
      </c>
      <c r="J389" s="5">
        <v>8.3970000000000002</v>
      </c>
      <c r="K389" s="6">
        <v>1999.39</v>
      </c>
      <c r="L389" s="6">
        <v>2216.85</v>
      </c>
      <c r="O389" s="112">
        <f t="shared" si="7"/>
        <v>217.45999999999981</v>
      </c>
    </row>
    <row r="390" spans="1:15" ht="15.75" customHeight="1" x14ac:dyDescent="0.3">
      <c r="A390" s="1">
        <v>44899</v>
      </c>
      <c r="B390" s="2">
        <v>310</v>
      </c>
      <c r="C390" s="2" t="s">
        <v>27</v>
      </c>
      <c r="D390" s="2" t="s">
        <v>30</v>
      </c>
      <c r="E390" s="2" t="s">
        <v>29</v>
      </c>
      <c r="F390" s="2" t="s">
        <v>39</v>
      </c>
      <c r="H390" s="2">
        <v>31.8</v>
      </c>
      <c r="I390" s="4">
        <v>4.0999999999999996</v>
      </c>
      <c r="J390" s="5">
        <v>7.6639999999999997</v>
      </c>
      <c r="K390" s="6">
        <v>2513.0500000000002</v>
      </c>
      <c r="L390" s="37">
        <v>2033.73</v>
      </c>
      <c r="O390" s="112">
        <f t="shared" si="7"/>
        <v>-479.32000000000016</v>
      </c>
    </row>
    <row r="391" spans="1:15" ht="15.75" customHeight="1" x14ac:dyDescent="0.3">
      <c r="A391" s="1">
        <v>44899</v>
      </c>
      <c r="B391" s="2">
        <v>311</v>
      </c>
      <c r="C391" s="2" t="s">
        <v>27</v>
      </c>
      <c r="D391" s="2" t="s">
        <v>30</v>
      </c>
      <c r="E391" s="2" t="s">
        <v>29</v>
      </c>
      <c r="F391" s="2" t="s">
        <v>38</v>
      </c>
      <c r="H391" s="2">
        <v>31.8</v>
      </c>
      <c r="I391" s="4">
        <v>4.0999999999999996</v>
      </c>
      <c r="J391" s="5">
        <v>7.5789999999999997</v>
      </c>
      <c r="K391" s="6">
        <v>2378.44</v>
      </c>
      <c r="L391" s="37">
        <v>1897.37</v>
      </c>
      <c r="O391" s="112">
        <f t="shared" si="7"/>
        <v>-481.07000000000016</v>
      </c>
    </row>
    <row r="392" spans="1:15" ht="15.75" customHeight="1" x14ac:dyDescent="0.3">
      <c r="A392" s="1">
        <v>44899</v>
      </c>
      <c r="B392" s="2">
        <v>312</v>
      </c>
      <c r="C392" s="2" t="s">
        <v>27</v>
      </c>
      <c r="D392" s="2" t="s">
        <v>30</v>
      </c>
      <c r="E392" s="2" t="s">
        <v>15</v>
      </c>
      <c r="F392" s="2" t="s">
        <v>39</v>
      </c>
      <c r="G392" s="2">
        <v>8.6</v>
      </c>
      <c r="H392" s="2">
        <v>31.8</v>
      </c>
      <c r="I392" s="4">
        <v>4</v>
      </c>
      <c r="J392" s="5">
        <v>8.2859999999999996</v>
      </c>
      <c r="K392" s="6">
        <v>1981.23</v>
      </c>
      <c r="L392" s="6">
        <v>2203.21</v>
      </c>
      <c r="O392" s="112">
        <f t="shared" si="7"/>
        <v>221.98000000000002</v>
      </c>
    </row>
    <row r="393" spans="1:15" ht="15.75" customHeight="1" x14ac:dyDescent="0.3">
      <c r="A393" s="1">
        <v>44899</v>
      </c>
      <c r="B393" s="2">
        <v>313</v>
      </c>
      <c r="C393" s="2" t="s">
        <v>27</v>
      </c>
      <c r="D393" s="2" t="s">
        <v>30</v>
      </c>
      <c r="E393" s="2" t="s">
        <v>15</v>
      </c>
      <c r="F393" s="2" t="s">
        <v>38</v>
      </c>
      <c r="G393" s="2">
        <v>8.6</v>
      </c>
      <c r="H393" s="2">
        <v>31.8</v>
      </c>
      <c r="I393" s="4">
        <v>4</v>
      </c>
      <c r="J393" s="5">
        <v>8.3190000000000008</v>
      </c>
      <c r="K393" s="6">
        <v>1982.81</v>
      </c>
      <c r="L393" s="6">
        <v>2135.0300000000002</v>
      </c>
      <c r="O393" s="112">
        <f t="shared" si="7"/>
        <v>152.22000000000025</v>
      </c>
    </row>
    <row r="394" spans="1:15" ht="15.75" customHeight="1" x14ac:dyDescent="0.3">
      <c r="A394" s="1">
        <v>44900</v>
      </c>
      <c r="B394" s="2">
        <v>314</v>
      </c>
      <c r="C394" s="2" t="s">
        <v>13</v>
      </c>
      <c r="D394" s="2" t="s">
        <v>14</v>
      </c>
      <c r="E394" s="2" t="s">
        <v>29</v>
      </c>
      <c r="F394" s="2" t="s">
        <v>16</v>
      </c>
      <c r="H394" s="2">
        <v>31.28</v>
      </c>
      <c r="I394" s="4">
        <v>8.3000000000000007</v>
      </c>
      <c r="J394" s="5">
        <v>7.6210000000000004</v>
      </c>
      <c r="K394" s="6">
        <v>2333.12</v>
      </c>
      <c r="L394" s="37">
        <v>2096.0100000000002</v>
      </c>
      <c r="O394" s="112">
        <f t="shared" si="7"/>
        <v>-237.10999999999967</v>
      </c>
    </row>
    <row r="395" spans="1:15" ht="15.75" customHeight="1" x14ac:dyDescent="0.3">
      <c r="A395" s="1">
        <v>44900</v>
      </c>
      <c r="B395" s="2">
        <v>315</v>
      </c>
      <c r="C395" s="2" t="s">
        <v>13</v>
      </c>
      <c r="D395" s="2" t="s">
        <v>14</v>
      </c>
      <c r="E395" s="2" t="s">
        <v>34</v>
      </c>
      <c r="F395" s="2" t="s">
        <v>16</v>
      </c>
      <c r="H395" s="2">
        <v>31.28</v>
      </c>
      <c r="I395" s="4">
        <v>8.4</v>
      </c>
      <c r="J395" s="5">
        <v>7.5750000000000002</v>
      </c>
      <c r="K395" s="6">
        <v>2446.1799999999998</v>
      </c>
      <c r="L395" s="37">
        <v>2338.2600000000002</v>
      </c>
      <c r="O395" s="112">
        <f t="shared" si="7"/>
        <v>-107.91999999999962</v>
      </c>
    </row>
    <row r="396" spans="1:15" ht="15.75" customHeight="1" x14ac:dyDescent="0.3">
      <c r="A396" s="1">
        <v>44900</v>
      </c>
      <c r="B396" s="2">
        <v>316</v>
      </c>
      <c r="C396" s="2" t="s">
        <v>13</v>
      </c>
      <c r="D396" s="2" t="s">
        <v>14</v>
      </c>
      <c r="E396" s="2" t="s">
        <v>35</v>
      </c>
      <c r="F396" s="2" t="s">
        <v>16</v>
      </c>
      <c r="H396" s="2">
        <v>31.28</v>
      </c>
      <c r="I396" s="4">
        <v>8.6</v>
      </c>
      <c r="J396" s="5">
        <v>7.6130000000000004</v>
      </c>
      <c r="K396" s="6">
        <v>2487.86</v>
      </c>
      <c r="L396" s="37">
        <v>2392.1</v>
      </c>
      <c r="O396" s="112">
        <f t="shared" si="7"/>
        <v>-95.760000000000218</v>
      </c>
    </row>
    <row r="397" spans="1:15" ht="15.75" customHeight="1" x14ac:dyDescent="0.3">
      <c r="A397" s="1">
        <v>44900</v>
      </c>
      <c r="B397" s="2">
        <v>317</v>
      </c>
      <c r="C397" s="2" t="s">
        <v>13</v>
      </c>
      <c r="D397" s="2" t="s">
        <v>14</v>
      </c>
      <c r="E397" s="2" t="s">
        <v>36</v>
      </c>
      <c r="F397" s="2" t="s">
        <v>16</v>
      </c>
      <c r="G397" s="2">
        <v>8.8000000000000007</v>
      </c>
      <c r="H397" s="2">
        <v>31.28</v>
      </c>
      <c r="I397" s="4">
        <v>8.5</v>
      </c>
      <c r="J397" s="5">
        <v>7.6120000000000001</v>
      </c>
      <c r="K397" s="6">
        <v>2414.88</v>
      </c>
      <c r="L397" s="37">
        <v>2392.1</v>
      </c>
      <c r="O397" s="112">
        <f t="shared" si="7"/>
        <v>-22.7800000000002</v>
      </c>
    </row>
    <row r="398" spans="1:15" ht="15.75" customHeight="1" x14ac:dyDescent="0.3">
      <c r="A398" s="1">
        <v>44900</v>
      </c>
      <c r="B398" s="2">
        <v>318</v>
      </c>
      <c r="C398" s="2" t="s">
        <v>13</v>
      </c>
      <c r="D398" s="2" t="s">
        <v>14</v>
      </c>
      <c r="E398" s="2" t="s">
        <v>15</v>
      </c>
      <c r="F398" s="2" t="s">
        <v>16</v>
      </c>
      <c r="G398" s="2">
        <v>8.1</v>
      </c>
      <c r="H398" s="2">
        <v>31.28</v>
      </c>
      <c r="I398" s="4">
        <v>7.6</v>
      </c>
      <c r="J398" s="5">
        <v>8.0220000000000002</v>
      </c>
      <c r="K398" s="6">
        <v>1991.08</v>
      </c>
      <c r="L398" s="6">
        <v>2097.77</v>
      </c>
      <c r="O398" s="112">
        <f t="shared" si="7"/>
        <v>106.69000000000005</v>
      </c>
    </row>
    <row r="399" spans="1:15" ht="15.75" customHeight="1" x14ac:dyDescent="0.3">
      <c r="A399" s="1">
        <v>44901</v>
      </c>
      <c r="B399" s="2">
        <v>319</v>
      </c>
      <c r="C399" s="2" t="s">
        <v>22</v>
      </c>
      <c r="D399" s="2" t="s">
        <v>14</v>
      </c>
      <c r="E399" s="2" t="s">
        <v>29</v>
      </c>
      <c r="F399" s="2" t="s">
        <v>16</v>
      </c>
      <c r="H399" s="2">
        <v>31.74</v>
      </c>
      <c r="I399" s="4">
        <v>10.6</v>
      </c>
      <c r="J399" s="5">
        <v>7.9390000000000001</v>
      </c>
      <c r="K399" s="6">
        <v>2061.1</v>
      </c>
      <c r="L399" s="6">
        <v>2221.5700000000002</v>
      </c>
      <c r="O399" s="112">
        <f t="shared" si="7"/>
        <v>160.47000000000025</v>
      </c>
    </row>
    <row r="400" spans="1:15" ht="15.75" customHeight="1" x14ac:dyDescent="0.3">
      <c r="A400" s="1">
        <v>44901</v>
      </c>
      <c r="B400" s="2">
        <v>320</v>
      </c>
      <c r="C400" s="2" t="s">
        <v>22</v>
      </c>
      <c r="D400" s="2" t="s">
        <v>14</v>
      </c>
      <c r="E400" s="2" t="s">
        <v>34</v>
      </c>
      <c r="F400" s="2" t="s">
        <v>16</v>
      </c>
      <c r="H400" s="2">
        <v>31.74</v>
      </c>
      <c r="I400" s="4">
        <v>10.3</v>
      </c>
      <c r="J400" s="5">
        <v>7.47</v>
      </c>
      <c r="K400" s="6">
        <v>2251.33</v>
      </c>
      <c r="L400" s="6">
        <v>2326.21</v>
      </c>
      <c r="O400" s="112">
        <f t="shared" si="7"/>
        <v>74.880000000000109</v>
      </c>
    </row>
    <row r="401" spans="1:15" ht="15.75" customHeight="1" x14ac:dyDescent="0.3">
      <c r="A401" s="1">
        <v>44901</v>
      </c>
      <c r="B401" s="2">
        <v>321</v>
      </c>
      <c r="C401" s="2" t="s">
        <v>22</v>
      </c>
      <c r="D401" s="2" t="s">
        <v>14</v>
      </c>
      <c r="E401" s="2" t="s">
        <v>35</v>
      </c>
      <c r="F401" s="2" t="s">
        <v>16</v>
      </c>
      <c r="H401" s="2">
        <v>31.74</v>
      </c>
      <c r="I401" s="4">
        <v>10.3</v>
      </c>
      <c r="J401" s="5">
        <v>7.2069999999999999</v>
      </c>
      <c r="K401" s="6">
        <v>2588.4</v>
      </c>
      <c r="L401" s="37">
        <v>2535.4899999999998</v>
      </c>
      <c r="O401" s="112">
        <f t="shared" si="7"/>
        <v>-52.910000000000309</v>
      </c>
    </row>
    <row r="402" spans="1:15" ht="15.75" customHeight="1" x14ac:dyDescent="0.3">
      <c r="A402" s="1">
        <v>44901</v>
      </c>
      <c r="B402" s="2">
        <v>322</v>
      </c>
      <c r="C402" s="2" t="s">
        <v>22</v>
      </c>
      <c r="D402" s="2" t="s">
        <v>14</v>
      </c>
      <c r="E402" s="2" t="s">
        <v>36</v>
      </c>
      <c r="F402" s="2" t="s">
        <v>16</v>
      </c>
      <c r="G402" s="2">
        <v>8.5</v>
      </c>
      <c r="H402" s="2">
        <v>31.74</v>
      </c>
      <c r="I402" s="4">
        <v>10.4</v>
      </c>
      <c r="J402" s="5">
        <v>7.1440000000000001</v>
      </c>
      <c r="K402" s="6">
        <v>2944.16</v>
      </c>
      <c r="L402" s="6">
        <v>2967.13</v>
      </c>
      <c r="O402" s="112">
        <f t="shared" si="7"/>
        <v>22.970000000000255</v>
      </c>
    </row>
    <row r="403" spans="1:15" ht="15.75" customHeight="1" x14ac:dyDescent="0.3">
      <c r="A403" s="1">
        <v>44901</v>
      </c>
      <c r="B403" s="2">
        <v>323</v>
      </c>
      <c r="C403" s="2" t="s">
        <v>22</v>
      </c>
      <c r="D403" s="2" t="s">
        <v>14</v>
      </c>
      <c r="E403" s="2" t="s">
        <v>15</v>
      </c>
      <c r="F403" s="2" t="s">
        <v>16</v>
      </c>
      <c r="G403" s="2">
        <v>8.4</v>
      </c>
      <c r="H403" s="2">
        <v>31.74</v>
      </c>
      <c r="I403" s="4">
        <v>10.3</v>
      </c>
      <c r="J403" s="5">
        <v>8.141</v>
      </c>
      <c r="K403" s="6">
        <v>2004.78</v>
      </c>
      <c r="L403" s="6">
        <v>2208.4899999999998</v>
      </c>
      <c r="O403" s="112">
        <f t="shared" si="7"/>
        <v>203.70999999999981</v>
      </c>
    </row>
    <row r="404" spans="1:15" ht="15.75" customHeight="1" x14ac:dyDescent="0.3">
      <c r="A404" s="1">
        <v>44902</v>
      </c>
      <c r="B404" s="2">
        <v>324</v>
      </c>
      <c r="C404" s="2" t="s">
        <v>41</v>
      </c>
      <c r="D404" s="2" t="s">
        <v>14</v>
      </c>
      <c r="E404" s="2" t="s">
        <v>29</v>
      </c>
      <c r="F404" s="2" t="s">
        <v>16</v>
      </c>
      <c r="H404" s="2">
        <v>31.38</v>
      </c>
      <c r="I404" s="4">
        <v>12.1</v>
      </c>
      <c r="J404" s="5">
        <v>7.8929999999999998</v>
      </c>
      <c r="K404" s="6">
        <v>2062.87</v>
      </c>
      <c r="L404" s="6">
        <v>3802.26</v>
      </c>
      <c r="O404" s="112">
        <f t="shared" si="7"/>
        <v>1739.3900000000003</v>
      </c>
    </row>
    <row r="405" spans="1:15" ht="15.75" customHeight="1" x14ac:dyDescent="0.3">
      <c r="A405" s="1">
        <v>44902</v>
      </c>
      <c r="B405" s="2">
        <v>325</v>
      </c>
      <c r="C405" s="2" t="s">
        <v>41</v>
      </c>
      <c r="D405" s="2" t="s">
        <v>14</v>
      </c>
      <c r="E405" s="2" t="s">
        <v>34</v>
      </c>
      <c r="F405" s="2" t="s">
        <v>16</v>
      </c>
      <c r="I405" s="4"/>
      <c r="J405" s="5"/>
      <c r="K405" s="6">
        <v>2124.4699999999998</v>
      </c>
      <c r="L405" s="6">
        <v>3856.41</v>
      </c>
      <c r="O405" s="112">
        <f t="shared" si="7"/>
        <v>1731.94</v>
      </c>
    </row>
    <row r="406" spans="1:15" ht="15.75" customHeight="1" x14ac:dyDescent="0.3">
      <c r="A406" s="1">
        <v>44902</v>
      </c>
      <c r="B406" s="2">
        <v>326</v>
      </c>
      <c r="C406" s="2" t="s">
        <v>41</v>
      </c>
      <c r="D406" s="2" t="s">
        <v>14</v>
      </c>
      <c r="E406" s="2" t="s">
        <v>35</v>
      </c>
      <c r="F406" s="2" t="s">
        <v>16</v>
      </c>
      <c r="H406" s="2">
        <v>31.38</v>
      </c>
      <c r="I406" s="4">
        <v>12.3</v>
      </c>
      <c r="J406" s="5">
        <v>7.5049999999999999</v>
      </c>
      <c r="K406" s="6">
        <v>2432.2399999999998</v>
      </c>
      <c r="L406" s="6">
        <v>4262.51</v>
      </c>
      <c r="O406" s="112">
        <f t="shared" si="7"/>
        <v>1830.2700000000004</v>
      </c>
    </row>
    <row r="407" spans="1:15" ht="15.75" customHeight="1" x14ac:dyDescent="0.3">
      <c r="A407" s="1">
        <v>44902</v>
      </c>
      <c r="B407" s="2">
        <v>327</v>
      </c>
      <c r="C407" s="2" t="s">
        <v>41</v>
      </c>
      <c r="D407" s="2" t="s">
        <v>14</v>
      </c>
      <c r="E407" s="2" t="s">
        <v>36</v>
      </c>
      <c r="F407" s="2" t="s">
        <v>16</v>
      </c>
      <c r="G407" s="2">
        <v>9.1</v>
      </c>
      <c r="H407" s="2">
        <v>31.38</v>
      </c>
      <c r="I407" s="4">
        <v>12.4</v>
      </c>
      <c r="J407" s="5">
        <v>7.46</v>
      </c>
      <c r="K407" s="6">
        <v>2613.62</v>
      </c>
      <c r="L407" s="6">
        <v>4479.1000000000004</v>
      </c>
      <c r="O407" s="112">
        <f t="shared" si="7"/>
        <v>1865.4800000000005</v>
      </c>
    </row>
    <row r="408" spans="1:15" ht="15.75" customHeight="1" x14ac:dyDescent="0.3">
      <c r="A408" s="1">
        <v>44902</v>
      </c>
      <c r="B408" s="2">
        <v>328</v>
      </c>
      <c r="C408" s="2" t="s">
        <v>41</v>
      </c>
      <c r="D408" s="2" t="s">
        <v>14</v>
      </c>
      <c r="E408" s="2" t="s">
        <v>15</v>
      </c>
      <c r="F408" s="2" t="s">
        <v>16</v>
      </c>
      <c r="G408" s="2">
        <v>9.6</v>
      </c>
      <c r="H408" s="2">
        <v>31.38</v>
      </c>
      <c r="I408" s="4">
        <v>11.8</v>
      </c>
      <c r="J408" s="5">
        <v>8.0370000000000008</v>
      </c>
      <c r="K408" s="6">
        <v>2035.8879999999999</v>
      </c>
      <c r="L408" s="6">
        <v>2185.4</v>
      </c>
      <c r="O408" s="112">
        <f t="shared" si="7"/>
        <v>149.51200000000017</v>
      </c>
    </row>
    <row r="409" spans="1:15" ht="15.75" customHeight="1" x14ac:dyDescent="0.3">
      <c r="A409" s="1">
        <v>44944</v>
      </c>
      <c r="B409" s="2">
        <v>329</v>
      </c>
      <c r="C409" s="2" t="s">
        <v>41</v>
      </c>
      <c r="D409" s="2" t="s">
        <v>14</v>
      </c>
      <c r="E409" s="2" t="s">
        <v>29</v>
      </c>
      <c r="F409" s="2" t="s">
        <v>16</v>
      </c>
      <c r="H409" s="40">
        <v>32.08</v>
      </c>
      <c r="I409" s="41">
        <v>11</v>
      </c>
      <c r="J409" s="5">
        <v>8.0459999999999994</v>
      </c>
      <c r="K409" s="42">
        <v>1992.876</v>
      </c>
      <c r="L409" s="6">
        <v>2154.2399999999998</v>
      </c>
      <c r="O409" s="112">
        <f t="shared" si="7"/>
        <v>161.36399999999981</v>
      </c>
    </row>
    <row r="410" spans="1:15" ht="15.75" customHeight="1" x14ac:dyDescent="0.3">
      <c r="A410" s="1">
        <v>44944</v>
      </c>
      <c r="B410" s="2">
        <v>330</v>
      </c>
      <c r="C410" s="2" t="s">
        <v>41</v>
      </c>
      <c r="D410" s="2" t="s">
        <v>14</v>
      </c>
      <c r="E410" s="2" t="s">
        <v>34</v>
      </c>
      <c r="F410" s="2" t="s">
        <v>16</v>
      </c>
      <c r="H410" s="40">
        <v>32.08</v>
      </c>
      <c r="I410" s="41">
        <v>11.1</v>
      </c>
      <c r="J410" s="5">
        <v>7.8090000000000002</v>
      </c>
      <c r="K410" s="42">
        <v>2043.4680000000001</v>
      </c>
      <c r="L410" s="37">
        <v>1793.21</v>
      </c>
      <c r="O410" s="112">
        <f t="shared" si="7"/>
        <v>-250.25800000000004</v>
      </c>
    </row>
    <row r="411" spans="1:15" ht="15.75" customHeight="1" x14ac:dyDescent="0.3">
      <c r="A411" s="1">
        <v>44944</v>
      </c>
      <c r="B411" s="2">
        <v>331</v>
      </c>
      <c r="C411" s="2" t="s">
        <v>41</v>
      </c>
      <c r="D411" s="2" t="s">
        <v>14</v>
      </c>
      <c r="E411" s="2" t="s">
        <v>35</v>
      </c>
      <c r="F411" s="2" t="s">
        <v>16</v>
      </c>
      <c r="H411" s="40">
        <v>32.08</v>
      </c>
      <c r="I411" s="41">
        <v>11</v>
      </c>
      <c r="J411" s="5">
        <v>7.774</v>
      </c>
      <c r="K411" s="42">
        <v>2076.4380000000001</v>
      </c>
      <c r="L411" s="37">
        <v>1947.94</v>
      </c>
      <c r="O411" s="112">
        <f t="shared" si="7"/>
        <v>-128.49800000000005</v>
      </c>
    </row>
    <row r="412" spans="1:15" ht="15.75" customHeight="1" x14ac:dyDescent="0.3">
      <c r="A412" s="1">
        <v>44944</v>
      </c>
      <c r="B412" s="2">
        <v>332</v>
      </c>
      <c r="C412" s="2" t="s">
        <v>41</v>
      </c>
      <c r="D412" s="2" t="s">
        <v>14</v>
      </c>
      <c r="E412" s="2" t="s">
        <v>36</v>
      </c>
      <c r="F412" s="2" t="s">
        <v>16</v>
      </c>
      <c r="G412" s="2">
        <v>5.6</v>
      </c>
      <c r="H412" s="40">
        <v>32.08</v>
      </c>
      <c r="I412" s="41">
        <v>11.1</v>
      </c>
      <c r="J412" s="5">
        <v>7.5060000000000002</v>
      </c>
      <c r="K412" s="42">
        <v>2178.8760000000002</v>
      </c>
      <c r="L412" s="37">
        <v>1973.72</v>
      </c>
      <c r="O412" s="112">
        <f t="shared" si="7"/>
        <v>-205.15600000000018</v>
      </c>
    </row>
    <row r="413" spans="1:15" ht="15.75" customHeight="1" x14ac:dyDescent="0.3">
      <c r="A413" s="1">
        <v>44944</v>
      </c>
      <c r="B413" s="2">
        <v>333</v>
      </c>
      <c r="C413" s="2" t="s">
        <v>41</v>
      </c>
      <c r="D413" s="2" t="s">
        <v>14</v>
      </c>
      <c r="E413" s="2" t="s">
        <v>15</v>
      </c>
      <c r="F413" s="2" t="s">
        <v>16</v>
      </c>
      <c r="G413" s="2">
        <v>7.9</v>
      </c>
      <c r="H413" s="40">
        <v>32.08</v>
      </c>
      <c r="I413" s="41">
        <v>10.8</v>
      </c>
      <c r="J413" s="5">
        <v>8.0640000000000001</v>
      </c>
      <c r="K413" s="11">
        <v>1933.5319999999999</v>
      </c>
      <c r="L413" s="6">
        <v>2198.91</v>
      </c>
      <c r="O413" s="112">
        <f t="shared" si="7"/>
        <v>265.37799999999993</v>
      </c>
    </row>
    <row r="414" spans="1:15" ht="15.75" customHeight="1" x14ac:dyDescent="0.3">
      <c r="A414" s="1">
        <v>44945</v>
      </c>
      <c r="B414" s="2">
        <v>334</v>
      </c>
      <c r="C414" s="2" t="s">
        <v>22</v>
      </c>
      <c r="D414" s="2" t="s">
        <v>14</v>
      </c>
      <c r="E414" s="2" t="s">
        <v>29</v>
      </c>
      <c r="F414" s="2" t="s">
        <v>16</v>
      </c>
      <c r="H414" s="2">
        <v>28.87</v>
      </c>
      <c r="I414" s="4">
        <v>9.3000000000000007</v>
      </c>
      <c r="J414" s="5">
        <v>7.6550000000000002</v>
      </c>
      <c r="K414" s="11">
        <v>2502.7950000000001</v>
      </c>
      <c r="L414" s="6">
        <v>2786.56</v>
      </c>
      <c r="O414" s="112">
        <f t="shared" si="7"/>
        <v>283.76499999999987</v>
      </c>
    </row>
    <row r="415" spans="1:15" ht="15.75" customHeight="1" x14ac:dyDescent="0.3">
      <c r="A415" s="1">
        <v>44945</v>
      </c>
      <c r="B415" s="2">
        <v>335</v>
      </c>
      <c r="C415" s="2" t="s">
        <v>22</v>
      </c>
      <c r="D415" s="2" t="s">
        <v>14</v>
      </c>
      <c r="E415" s="2" t="s">
        <v>34</v>
      </c>
      <c r="F415" s="2" t="s">
        <v>16</v>
      </c>
      <c r="H415" s="2">
        <v>28.87</v>
      </c>
      <c r="I415" s="4">
        <v>10.1</v>
      </c>
      <c r="J415" s="5">
        <v>7.7009999999999996</v>
      </c>
      <c r="K415" s="11">
        <v>4219.2690000000002</v>
      </c>
      <c r="L415" s="6">
        <v>4681.1499999999996</v>
      </c>
      <c r="O415" s="112">
        <f t="shared" si="7"/>
        <v>461.8809999999994</v>
      </c>
    </row>
    <row r="416" spans="1:15" ht="15.75" customHeight="1" x14ac:dyDescent="0.3">
      <c r="A416" s="1">
        <v>44945</v>
      </c>
      <c r="B416" s="2">
        <v>336</v>
      </c>
      <c r="C416" s="2" t="s">
        <v>22</v>
      </c>
      <c r="D416" s="2" t="s">
        <v>14</v>
      </c>
      <c r="E416" s="2" t="s">
        <v>35</v>
      </c>
      <c r="F416" s="2" t="s">
        <v>16</v>
      </c>
      <c r="H416" s="2">
        <v>28.87</v>
      </c>
      <c r="I416" s="4">
        <v>10.4</v>
      </c>
      <c r="J416" s="5">
        <v>7.702</v>
      </c>
      <c r="K416" s="11">
        <v>6120.5320000000002</v>
      </c>
      <c r="L416" s="6">
        <v>7333.59</v>
      </c>
      <c r="O416" s="112">
        <f t="shared" si="7"/>
        <v>1213.058</v>
      </c>
    </row>
    <row r="417" spans="1:15" ht="15.75" customHeight="1" x14ac:dyDescent="0.3">
      <c r="A417" s="1">
        <v>44945</v>
      </c>
      <c r="B417" s="2">
        <v>337</v>
      </c>
      <c r="C417" s="2" t="s">
        <v>22</v>
      </c>
      <c r="D417" s="2" t="s">
        <v>14</v>
      </c>
      <c r="E417" s="2" t="s">
        <v>36</v>
      </c>
      <c r="F417" s="2" t="s">
        <v>16</v>
      </c>
      <c r="G417" s="2">
        <v>5</v>
      </c>
      <c r="H417" s="2">
        <v>28.87</v>
      </c>
      <c r="I417" s="4">
        <v>9.6999999999999993</v>
      </c>
      <c r="J417" s="5">
        <v>7.8470000000000004</v>
      </c>
      <c r="K417" s="11">
        <v>8986.2049999999999</v>
      </c>
      <c r="L417" s="6">
        <v>13168.94</v>
      </c>
      <c r="O417" s="112">
        <f t="shared" si="7"/>
        <v>4182.7350000000006</v>
      </c>
    </row>
    <row r="418" spans="1:15" ht="15.75" customHeight="1" x14ac:dyDescent="0.3">
      <c r="A418" s="1">
        <v>44945</v>
      </c>
      <c r="B418" s="2">
        <v>338</v>
      </c>
      <c r="C418" s="2" t="s">
        <v>22</v>
      </c>
      <c r="D418" s="2" t="s">
        <v>14</v>
      </c>
      <c r="E418" s="2" t="s">
        <v>15</v>
      </c>
      <c r="F418" s="2" t="s">
        <v>16</v>
      </c>
      <c r="G418" s="2">
        <v>4.3</v>
      </c>
      <c r="H418" s="2">
        <v>28.87</v>
      </c>
      <c r="I418" s="4">
        <v>7.7</v>
      </c>
      <c r="J418" s="5">
        <v>7.9660000000000002</v>
      </c>
      <c r="K418" s="11">
        <v>1957.992</v>
      </c>
      <c r="L418" s="6">
        <v>2075.33</v>
      </c>
      <c r="O418" s="112">
        <f t="shared" si="7"/>
        <v>117.33799999999997</v>
      </c>
    </row>
    <row r="419" spans="1:15" ht="15.75" customHeight="1" x14ac:dyDescent="0.3">
      <c r="A419" s="1">
        <v>44946</v>
      </c>
      <c r="B419" s="2">
        <v>339</v>
      </c>
      <c r="C419" s="2" t="s">
        <v>13</v>
      </c>
      <c r="D419" s="2" t="s">
        <v>14</v>
      </c>
      <c r="E419" s="2" t="s">
        <v>29</v>
      </c>
      <c r="F419" s="2" t="s">
        <v>16</v>
      </c>
      <c r="H419" s="2">
        <v>29.8</v>
      </c>
      <c r="I419" s="4">
        <v>8.1999999999999993</v>
      </c>
      <c r="J419" s="5">
        <v>7.8220000000000001</v>
      </c>
      <c r="K419" s="11">
        <v>2234.846</v>
      </c>
      <c r="L419" s="6">
        <v>2196.64</v>
      </c>
      <c r="O419" s="112">
        <f t="shared" si="7"/>
        <v>-38.206000000000131</v>
      </c>
    </row>
    <row r="420" spans="1:15" ht="15.75" customHeight="1" x14ac:dyDescent="0.3">
      <c r="A420" s="1">
        <v>44946</v>
      </c>
      <c r="B420" s="2">
        <v>340</v>
      </c>
      <c r="C420" s="2" t="s">
        <v>13</v>
      </c>
      <c r="D420" s="2" t="s">
        <v>14</v>
      </c>
      <c r="E420" s="2" t="s">
        <v>34</v>
      </c>
      <c r="F420" s="2" t="s">
        <v>16</v>
      </c>
      <c r="H420" s="2">
        <v>29.8</v>
      </c>
      <c r="I420" s="4">
        <v>7.9</v>
      </c>
      <c r="J420" s="5">
        <v>7.6539999999999999</v>
      </c>
      <c r="K420" s="11">
        <v>2402.7890000000002</v>
      </c>
      <c r="L420" s="6">
        <v>2505.2399999999998</v>
      </c>
      <c r="O420" s="112">
        <f t="shared" si="7"/>
        <v>102.45099999999957</v>
      </c>
    </row>
    <row r="421" spans="1:15" ht="15.75" customHeight="1" x14ac:dyDescent="0.3">
      <c r="A421" s="1">
        <v>44946</v>
      </c>
      <c r="B421" s="2">
        <v>341</v>
      </c>
      <c r="C421" s="2" t="s">
        <v>13</v>
      </c>
      <c r="D421" s="2" t="s">
        <v>14</v>
      </c>
      <c r="E421" s="2" t="s">
        <v>35</v>
      </c>
      <c r="F421" s="2" t="s">
        <v>16</v>
      </c>
      <c r="H421" s="2">
        <v>29.8</v>
      </c>
      <c r="I421" s="4">
        <v>7.7</v>
      </c>
      <c r="J421" s="5">
        <v>7.6150000000000002</v>
      </c>
      <c r="K421" s="11">
        <v>2229.66</v>
      </c>
      <c r="L421" s="6">
        <v>2170.92</v>
      </c>
      <c r="O421" s="112">
        <f t="shared" si="7"/>
        <v>-58.739999999999782</v>
      </c>
    </row>
    <row r="422" spans="1:15" ht="15.75" customHeight="1" x14ac:dyDescent="0.3">
      <c r="A422" s="1">
        <v>44946</v>
      </c>
      <c r="B422" s="2">
        <v>342</v>
      </c>
      <c r="C422" s="2" t="s">
        <v>13</v>
      </c>
      <c r="D422" s="2" t="s">
        <v>14</v>
      </c>
      <c r="E422" s="2" t="s">
        <v>36</v>
      </c>
      <c r="F422" s="2" t="s">
        <v>16</v>
      </c>
      <c r="G422" s="2">
        <v>4.5999999999999996</v>
      </c>
      <c r="H422" s="2">
        <v>29.8</v>
      </c>
      <c r="I422" s="4">
        <v>8.1</v>
      </c>
      <c r="J422" s="5">
        <v>7.6920000000000002</v>
      </c>
      <c r="K422" s="11">
        <v>2415.3000000000002</v>
      </c>
      <c r="L422" s="37">
        <v>2196.64</v>
      </c>
      <c r="O422" s="112">
        <f t="shared" si="7"/>
        <v>-218.66000000000031</v>
      </c>
    </row>
    <row r="423" spans="1:15" ht="15.75" customHeight="1" x14ac:dyDescent="0.3">
      <c r="A423" s="1">
        <v>44946</v>
      </c>
      <c r="B423" s="2">
        <v>343</v>
      </c>
      <c r="C423" s="2" t="s">
        <v>13</v>
      </c>
      <c r="D423" s="2" t="s">
        <v>14</v>
      </c>
      <c r="E423" s="2" t="s">
        <v>15</v>
      </c>
      <c r="F423" s="2" t="s">
        <v>16</v>
      </c>
      <c r="G423" s="2">
        <v>4.5</v>
      </c>
      <c r="H423" s="2">
        <v>29.8</v>
      </c>
      <c r="I423" s="4">
        <v>7.1</v>
      </c>
      <c r="J423" s="5">
        <v>8.01</v>
      </c>
      <c r="K423" s="11">
        <v>1893.9159999999999</v>
      </c>
      <c r="L423" s="6">
        <v>1946.97</v>
      </c>
      <c r="O423" s="112">
        <f t="shared" si="7"/>
        <v>53.054000000000087</v>
      </c>
    </row>
    <row r="424" spans="1:15" ht="15.75" customHeight="1" x14ac:dyDescent="0.3">
      <c r="A424" s="1">
        <v>44946</v>
      </c>
      <c r="B424" s="2">
        <v>344</v>
      </c>
      <c r="C424" s="2" t="s">
        <v>13</v>
      </c>
      <c r="D424" s="2" t="s">
        <v>30</v>
      </c>
      <c r="E424" s="2" t="s">
        <v>29</v>
      </c>
      <c r="F424" s="2" t="s">
        <v>38</v>
      </c>
      <c r="H424" s="2">
        <v>29.8</v>
      </c>
      <c r="I424" s="4">
        <v>10.9</v>
      </c>
      <c r="J424" s="5">
        <v>7.5119999999999996</v>
      </c>
      <c r="K424" s="11">
        <v>3794.0880000000002</v>
      </c>
      <c r="L424" s="37">
        <v>3739.64</v>
      </c>
      <c r="O424" s="112">
        <f t="shared" ref="O424:O487" si="8">L424-K424</f>
        <v>-54.44800000000032</v>
      </c>
    </row>
    <row r="425" spans="1:15" ht="15.75" customHeight="1" x14ac:dyDescent="0.3">
      <c r="A425" s="1">
        <v>44946</v>
      </c>
      <c r="B425" s="2">
        <v>345</v>
      </c>
      <c r="C425" s="2" t="s">
        <v>13</v>
      </c>
      <c r="D425" s="2" t="s">
        <v>30</v>
      </c>
      <c r="E425" s="2" t="s">
        <v>29</v>
      </c>
      <c r="F425" s="2" t="s">
        <v>39</v>
      </c>
      <c r="H425" s="2">
        <v>29.8</v>
      </c>
      <c r="I425" s="4">
        <v>11</v>
      </c>
      <c r="J425" s="5">
        <v>7.6820000000000004</v>
      </c>
      <c r="K425" s="11">
        <v>2276.2849999999999</v>
      </c>
      <c r="L425" s="6">
        <v>2273.79</v>
      </c>
      <c r="O425" s="112">
        <f t="shared" si="8"/>
        <v>-2.4949999999998909</v>
      </c>
    </row>
    <row r="426" spans="1:15" ht="15.75" customHeight="1" x14ac:dyDescent="0.3">
      <c r="A426" s="1">
        <v>44946</v>
      </c>
      <c r="B426" s="2">
        <v>346</v>
      </c>
      <c r="C426" s="2" t="s">
        <v>13</v>
      </c>
      <c r="D426" s="2" t="s">
        <v>30</v>
      </c>
      <c r="E426" s="2" t="s">
        <v>15</v>
      </c>
      <c r="F426" s="2" t="s">
        <v>38</v>
      </c>
      <c r="G426" s="2">
        <v>4.5</v>
      </c>
      <c r="H426" s="2">
        <v>29.8</v>
      </c>
      <c r="I426" s="4">
        <v>7.9</v>
      </c>
      <c r="J426" s="5">
        <v>7.9880000000000004</v>
      </c>
      <c r="K426" s="11">
        <v>1881.1890000000001</v>
      </c>
      <c r="L426" s="6">
        <v>1998.4</v>
      </c>
      <c r="O426" s="112">
        <f t="shared" si="8"/>
        <v>117.21100000000001</v>
      </c>
    </row>
    <row r="427" spans="1:15" ht="15.75" customHeight="1" x14ac:dyDescent="0.3">
      <c r="A427" s="1">
        <v>44946</v>
      </c>
      <c r="B427" s="2">
        <v>347</v>
      </c>
      <c r="C427" s="2" t="s">
        <v>13</v>
      </c>
      <c r="D427" s="2" t="s">
        <v>30</v>
      </c>
      <c r="E427" s="2" t="s">
        <v>15</v>
      </c>
      <c r="F427" s="2" t="s">
        <v>39</v>
      </c>
      <c r="G427" s="2">
        <v>4.5</v>
      </c>
      <c r="H427" s="2">
        <v>29.8</v>
      </c>
      <c r="I427" s="4">
        <v>7.6</v>
      </c>
      <c r="J427" s="5">
        <v>7.9850000000000003</v>
      </c>
      <c r="K427" s="11">
        <v>1893.0360000000001</v>
      </c>
      <c r="L427" s="6">
        <v>1998.4</v>
      </c>
      <c r="O427" s="112">
        <f t="shared" si="8"/>
        <v>105.36400000000003</v>
      </c>
    </row>
    <row r="428" spans="1:15" ht="15.75" customHeight="1" x14ac:dyDescent="0.3">
      <c r="A428" s="1">
        <v>44947</v>
      </c>
      <c r="B428" s="2">
        <v>348</v>
      </c>
      <c r="C428" s="2" t="s">
        <v>27</v>
      </c>
      <c r="D428" s="2" t="s">
        <v>14</v>
      </c>
      <c r="E428" s="2" t="s">
        <v>29</v>
      </c>
      <c r="F428" s="2" t="s">
        <v>16</v>
      </c>
      <c r="H428" s="2">
        <v>32.32</v>
      </c>
      <c r="I428" s="4">
        <v>5.9</v>
      </c>
      <c r="J428" s="5">
        <v>7.7789999999999999</v>
      </c>
      <c r="K428" s="11">
        <v>2693.194</v>
      </c>
      <c r="L428" s="6">
        <v>2441.98</v>
      </c>
      <c r="O428" s="112">
        <f t="shared" si="8"/>
        <v>-251.21399999999994</v>
      </c>
    </row>
    <row r="429" spans="1:15" ht="15.75" customHeight="1" x14ac:dyDescent="0.3">
      <c r="A429" s="1">
        <v>44947</v>
      </c>
      <c r="B429" s="2">
        <v>349</v>
      </c>
      <c r="C429" s="2" t="s">
        <v>27</v>
      </c>
      <c r="D429" s="2" t="s">
        <v>14</v>
      </c>
      <c r="E429" s="2" t="s">
        <v>34</v>
      </c>
      <c r="F429" s="2" t="s">
        <v>16</v>
      </c>
      <c r="H429" s="2">
        <v>32.32</v>
      </c>
      <c r="I429" s="4">
        <v>6.4</v>
      </c>
      <c r="J429" s="5">
        <v>7.5069999999999997</v>
      </c>
      <c r="K429" s="11">
        <v>2793.8409999999999</v>
      </c>
      <c r="L429" s="6">
        <v>2627.67</v>
      </c>
      <c r="O429" s="112">
        <f t="shared" si="8"/>
        <v>-166.17099999999982</v>
      </c>
    </row>
    <row r="430" spans="1:15" ht="15.75" customHeight="1" x14ac:dyDescent="0.3">
      <c r="A430" s="1">
        <v>44947</v>
      </c>
      <c r="B430" s="2">
        <v>350</v>
      </c>
      <c r="C430" s="2" t="s">
        <v>27</v>
      </c>
      <c r="D430" s="2" t="s">
        <v>14</v>
      </c>
      <c r="E430" s="2" t="s">
        <v>35</v>
      </c>
      <c r="F430" s="2" t="s">
        <v>16</v>
      </c>
      <c r="H430" s="2">
        <v>32.32</v>
      </c>
      <c r="I430" s="4">
        <v>6.2</v>
      </c>
      <c r="J430" s="5">
        <v>7.5709999999999997</v>
      </c>
      <c r="K430" s="11">
        <v>2454.4090000000001</v>
      </c>
      <c r="L430" s="6">
        <v>2335.88</v>
      </c>
      <c r="O430" s="112">
        <f t="shared" si="8"/>
        <v>-118.529</v>
      </c>
    </row>
    <row r="431" spans="1:15" ht="15.75" customHeight="1" x14ac:dyDescent="0.3">
      <c r="A431" s="1">
        <v>44947</v>
      </c>
      <c r="B431" s="2">
        <v>351</v>
      </c>
      <c r="C431" s="2" t="s">
        <v>27</v>
      </c>
      <c r="D431" s="2" t="s">
        <v>14</v>
      </c>
      <c r="E431" s="2" t="s">
        <v>36</v>
      </c>
      <c r="F431" s="2" t="s">
        <v>16</v>
      </c>
      <c r="G431" s="2">
        <v>5.4</v>
      </c>
      <c r="H431" s="2">
        <v>32.32</v>
      </c>
      <c r="I431" s="4">
        <v>6.2</v>
      </c>
      <c r="J431" s="5">
        <v>7.4740000000000002</v>
      </c>
      <c r="K431" s="11">
        <v>2252.4969999999998</v>
      </c>
      <c r="L431" s="6">
        <v>2123.67</v>
      </c>
      <c r="O431" s="112">
        <f t="shared" si="8"/>
        <v>-128.82699999999977</v>
      </c>
    </row>
    <row r="432" spans="1:15" ht="15.75" customHeight="1" x14ac:dyDescent="0.3">
      <c r="A432" s="1">
        <v>44947</v>
      </c>
      <c r="B432" s="2">
        <v>352</v>
      </c>
      <c r="C432" s="2" t="s">
        <v>27</v>
      </c>
      <c r="D432" s="2" t="s">
        <v>14</v>
      </c>
      <c r="E432" s="2" t="s">
        <v>15</v>
      </c>
      <c r="F432" s="2" t="s">
        <v>16</v>
      </c>
      <c r="G432" s="2">
        <v>4.4000000000000004</v>
      </c>
      <c r="H432" s="2">
        <v>32.32</v>
      </c>
      <c r="I432" s="4">
        <v>5.8</v>
      </c>
      <c r="J432" s="5">
        <v>7.8680000000000003</v>
      </c>
      <c r="K432" s="11">
        <v>2628.5610000000001</v>
      </c>
      <c r="L432" s="6">
        <v>2839.09</v>
      </c>
      <c r="O432" s="112">
        <f t="shared" si="8"/>
        <v>210.529</v>
      </c>
    </row>
    <row r="433" spans="1:15" ht="15.75" customHeight="1" x14ac:dyDescent="0.3">
      <c r="A433" s="1">
        <v>44947</v>
      </c>
      <c r="B433" s="2">
        <v>353</v>
      </c>
      <c r="C433" s="2" t="s">
        <v>27</v>
      </c>
      <c r="D433" s="2" t="s">
        <v>30</v>
      </c>
      <c r="E433" s="2" t="s">
        <v>29</v>
      </c>
      <c r="F433" s="2" t="s">
        <v>38</v>
      </c>
      <c r="H433" s="2">
        <v>32.299999999999997</v>
      </c>
      <c r="I433" s="4">
        <v>10.199999999999999</v>
      </c>
      <c r="J433" s="5">
        <v>7.5620000000000003</v>
      </c>
      <c r="K433" s="11">
        <v>2932.7150000000001</v>
      </c>
      <c r="L433" s="6">
        <v>2866.4</v>
      </c>
      <c r="O433" s="112">
        <f t="shared" si="8"/>
        <v>-66.315000000000055</v>
      </c>
    </row>
    <row r="434" spans="1:15" ht="15.75" customHeight="1" x14ac:dyDescent="0.3">
      <c r="A434" s="1">
        <v>44947</v>
      </c>
      <c r="B434" s="2">
        <v>354</v>
      </c>
      <c r="C434" s="2" t="s">
        <v>27</v>
      </c>
      <c r="D434" s="2" t="s">
        <v>30</v>
      </c>
      <c r="E434" s="2" t="s">
        <v>29</v>
      </c>
      <c r="F434" s="2" t="s">
        <v>39</v>
      </c>
      <c r="H434" s="2">
        <v>32.299999999999997</v>
      </c>
      <c r="I434" s="4">
        <v>10.1</v>
      </c>
      <c r="J434" s="5">
        <v>7.625</v>
      </c>
      <c r="K434" s="11">
        <v>2767.1509999999998</v>
      </c>
      <c r="L434" s="6">
        <v>2654.19</v>
      </c>
      <c r="O434" s="112">
        <f t="shared" si="8"/>
        <v>-112.96099999999979</v>
      </c>
    </row>
    <row r="435" spans="1:15" ht="15.75" customHeight="1" x14ac:dyDescent="0.3">
      <c r="A435" s="1">
        <v>44947</v>
      </c>
      <c r="B435" s="2">
        <v>355</v>
      </c>
      <c r="C435" s="2" t="s">
        <v>27</v>
      </c>
      <c r="D435" s="2" t="s">
        <v>30</v>
      </c>
      <c r="E435" s="2" t="s">
        <v>15</v>
      </c>
      <c r="F435" s="2" t="s">
        <v>38</v>
      </c>
      <c r="G435" s="2">
        <v>4.7</v>
      </c>
      <c r="H435" s="2">
        <v>32.299999999999997</v>
      </c>
      <c r="I435" s="4">
        <v>4.9000000000000004</v>
      </c>
      <c r="J435" s="5">
        <v>8.1430000000000007</v>
      </c>
      <c r="K435" s="11">
        <v>2029.7929999999999</v>
      </c>
      <c r="L435" s="6">
        <v>2215.7199999999998</v>
      </c>
      <c r="O435" s="112">
        <f t="shared" si="8"/>
        <v>185.92699999999991</v>
      </c>
    </row>
    <row r="436" spans="1:15" ht="15.75" customHeight="1" x14ac:dyDescent="0.3">
      <c r="A436" s="1">
        <v>44947</v>
      </c>
      <c r="B436" s="2">
        <v>356</v>
      </c>
      <c r="C436" s="2" t="s">
        <v>27</v>
      </c>
      <c r="D436" s="2" t="s">
        <v>30</v>
      </c>
      <c r="E436" s="2" t="s">
        <v>15</v>
      </c>
      <c r="F436" s="2" t="s">
        <v>39</v>
      </c>
      <c r="G436" s="2">
        <v>4.7</v>
      </c>
      <c r="H436" s="2">
        <v>32.299999999999997</v>
      </c>
      <c r="I436" s="4">
        <v>6.7</v>
      </c>
      <c r="J436" s="5">
        <v>8.1280000000000001</v>
      </c>
      <c r="K436" s="11">
        <v>2001.433</v>
      </c>
      <c r="L436" s="6">
        <v>2268.77</v>
      </c>
      <c r="O436" s="112">
        <f t="shared" si="8"/>
        <v>267.33699999999999</v>
      </c>
    </row>
    <row r="437" spans="1:15" ht="15.75" customHeight="1" x14ac:dyDescent="0.3">
      <c r="A437" s="1">
        <v>44948</v>
      </c>
      <c r="B437" s="2">
        <v>357</v>
      </c>
      <c r="C437" s="2" t="s">
        <v>44</v>
      </c>
      <c r="D437" s="2" t="s">
        <v>14</v>
      </c>
      <c r="E437" s="2" t="s">
        <v>29</v>
      </c>
      <c r="F437" s="2" t="s">
        <v>16</v>
      </c>
      <c r="H437" s="2">
        <v>31.19</v>
      </c>
      <c r="I437" s="4">
        <v>8.6</v>
      </c>
      <c r="J437" s="5">
        <v>7.5830000000000002</v>
      </c>
      <c r="K437" s="11">
        <v>2129.9560000000001</v>
      </c>
      <c r="L437" s="6">
        <v>2068.17</v>
      </c>
      <c r="O437" s="112">
        <f t="shared" si="8"/>
        <v>-61.786000000000058</v>
      </c>
    </row>
    <row r="438" spans="1:15" ht="15.75" customHeight="1" x14ac:dyDescent="0.3">
      <c r="A438" s="1">
        <v>44948</v>
      </c>
      <c r="B438" s="2">
        <v>358</v>
      </c>
      <c r="C438" s="2" t="s">
        <v>44</v>
      </c>
      <c r="D438" s="2" t="s">
        <v>14</v>
      </c>
      <c r="E438" s="2" t="s">
        <v>34</v>
      </c>
      <c r="F438" s="2" t="s">
        <v>16</v>
      </c>
      <c r="H438" s="2">
        <v>31.19</v>
      </c>
      <c r="I438" s="4">
        <v>8.9</v>
      </c>
      <c r="J438" s="5">
        <v>7.3840000000000003</v>
      </c>
      <c r="K438" s="11">
        <v>2354.154</v>
      </c>
      <c r="L438" s="6">
        <v>2145.42</v>
      </c>
      <c r="O438" s="112">
        <f t="shared" si="8"/>
        <v>-208.73399999999992</v>
      </c>
    </row>
    <row r="439" spans="1:15" ht="15.75" customHeight="1" x14ac:dyDescent="0.3">
      <c r="A439" s="1">
        <v>44948</v>
      </c>
      <c r="B439" s="2">
        <v>359</v>
      </c>
      <c r="C439" s="2" t="s">
        <v>44</v>
      </c>
      <c r="D439" s="2" t="s">
        <v>14</v>
      </c>
      <c r="E439" s="2" t="s">
        <v>35</v>
      </c>
      <c r="F439" s="2" t="s">
        <v>16</v>
      </c>
      <c r="H439" s="2">
        <v>31.19</v>
      </c>
      <c r="I439" s="4">
        <v>9.1999999999999993</v>
      </c>
      <c r="J439" s="5">
        <v>7.3970000000000002</v>
      </c>
      <c r="K439" s="11">
        <v>2939.2249999999999</v>
      </c>
      <c r="L439" s="6">
        <v>2737.73</v>
      </c>
      <c r="O439" s="112">
        <f t="shared" si="8"/>
        <v>-201.49499999999989</v>
      </c>
    </row>
    <row r="440" spans="1:15" ht="15.75" customHeight="1" x14ac:dyDescent="0.3">
      <c r="A440" s="1">
        <v>44948</v>
      </c>
      <c r="B440" s="2">
        <v>360</v>
      </c>
      <c r="C440" s="2" t="s">
        <v>44</v>
      </c>
      <c r="D440" s="2" t="s">
        <v>14</v>
      </c>
      <c r="E440" s="2" t="s">
        <v>36</v>
      </c>
      <c r="F440" s="2" t="s">
        <v>16</v>
      </c>
      <c r="G440" s="2">
        <v>4.8</v>
      </c>
      <c r="H440" s="2">
        <v>31.19</v>
      </c>
      <c r="I440" s="4">
        <v>9.6999999999999993</v>
      </c>
      <c r="J440" s="5">
        <v>7.5179999999999998</v>
      </c>
      <c r="K440" s="11">
        <v>2827.4580000000001</v>
      </c>
      <c r="L440" s="6">
        <v>2711.98</v>
      </c>
      <c r="O440" s="112">
        <f t="shared" si="8"/>
        <v>-115.47800000000007</v>
      </c>
    </row>
    <row r="441" spans="1:15" ht="15.75" customHeight="1" x14ac:dyDescent="0.3">
      <c r="A441" s="1">
        <v>44948</v>
      </c>
      <c r="B441" s="2">
        <v>361</v>
      </c>
      <c r="C441" s="2" t="s">
        <v>44</v>
      </c>
      <c r="D441" s="2" t="s">
        <v>14</v>
      </c>
      <c r="E441" s="2" t="s">
        <v>15</v>
      </c>
      <c r="F441" s="2" t="s">
        <v>16</v>
      </c>
      <c r="G441" s="2">
        <v>4.7</v>
      </c>
      <c r="H441" s="2">
        <v>31.19</v>
      </c>
      <c r="I441" s="4">
        <v>8.4</v>
      </c>
      <c r="J441" s="5">
        <v>8.0069999999999997</v>
      </c>
      <c r="K441" s="11">
        <v>2030.7260000000001</v>
      </c>
      <c r="L441" s="6">
        <v>2141.44</v>
      </c>
      <c r="O441" s="112">
        <f t="shared" si="8"/>
        <v>110.71399999999994</v>
      </c>
    </row>
    <row r="442" spans="1:15" ht="15.75" customHeight="1" x14ac:dyDescent="0.3">
      <c r="A442" s="1">
        <v>44973</v>
      </c>
      <c r="B442" s="2">
        <v>362</v>
      </c>
      <c r="C442" s="2" t="s">
        <v>44</v>
      </c>
      <c r="D442" s="2" t="s">
        <v>14</v>
      </c>
      <c r="E442" s="2" t="s">
        <v>29</v>
      </c>
      <c r="F442" s="2" t="s">
        <v>16</v>
      </c>
      <c r="H442" s="2">
        <v>31.35</v>
      </c>
      <c r="I442" s="4">
        <v>15.8</v>
      </c>
      <c r="J442" s="5">
        <v>7.9630000000000001</v>
      </c>
      <c r="K442" s="11">
        <v>1944.08</v>
      </c>
      <c r="L442" s="6">
        <v>1926.45</v>
      </c>
      <c r="O442" s="112">
        <f t="shared" si="8"/>
        <v>-17.629999999999882</v>
      </c>
    </row>
    <row r="443" spans="1:15" ht="15.75" customHeight="1" x14ac:dyDescent="0.3">
      <c r="A443" s="1">
        <v>44973</v>
      </c>
      <c r="B443" s="2">
        <v>363</v>
      </c>
      <c r="C443" s="2" t="s">
        <v>44</v>
      </c>
      <c r="D443" s="2" t="s">
        <v>14</v>
      </c>
      <c r="E443" s="2" t="s">
        <v>34</v>
      </c>
      <c r="F443" s="2" t="s">
        <v>16</v>
      </c>
      <c r="H443" s="2">
        <v>31.35</v>
      </c>
      <c r="I443" s="4">
        <v>15.7</v>
      </c>
      <c r="J443" s="5">
        <v>7.2629999999999999</v>
      </c>
      <c r="K443" s="11">
        <v>2979.7040000000002</v>
      </c>
      <c r="L443" s="6">
        <v>2674.31</v>
      </c>
      <c r="O443" s="112">
        <f t="shared" si="8"/>
        <v>-305.39400000000023</v>
      </c>
    </row>
    <row r="444" spans="1:15" ht="15.75" customHeight="1" x14ac:dyDescent="0.3">
      <c r="A444" s="1">
        <v>44973</v>
      </c>
      <c r="B444" s="2">
        <v>364</v>
      </c>
      <c r="C444" s="2" t="s">
        <v>44</v>
      </c>
      <c r="D444" s="2" t="s">
        <v>14</v>
      </c>
      <c r="E444" s="2" t="s">
        <v>35</v>
      </c>
      <c r="F444" s="2" t="s">
        <v>16</v>
      </c>
      <c r="H444" s="2">
        <v>31.35</v>
      </c>
      <c r="I444" s="4">
        <v>15.7</v>
      </c>
      <c r="J444" s="5">
        <v>7.3849999999999998</v>
      </c>
      <c r="K444" s="11">
        <v>2728.4409999999998</v>
      </c>
      <c r="L444" s="6">
        <v>2493.79</v>
      </c>
      <c r="O444" s="112">
        <f t="shared" si="8"/>
        <v>-234.65099999999984</v>
      </c>
    </row>
    <row r="445" spans="1:15" ht="15.75" customHeight="1" x14ac:dyDescent="0.3">
      <c r="A445" s="1">
        <v>44973</v>
      </c>
      <c r="B445" s="2">
        <v>365</v>
      </c>
      <c r="C445" s="2" t="s">
        <v>44</v>
      </c>
      <c r="D445" s="2" t="s">
        <v>14</v>
      </c>
      <c r="E445" s="2" t="s">
        <v>36</v>
      </c>
      <c r="F445" s="2" t="s">
        <v>16</v>
      </c>
      <c r="G445" s="2">
        <v>5.6</v>
      </c>
      <c r="H445" s="2">
        <v>31.35</v>
      </c>
      <c r="I445" s="4">
        <v>15.5</v>
      </c>
      <c r="J445" s="5">
        <v>7.5380000000000003</v>
      </c>
      <c r="K445" s="11">
        <v>2277.3440000000001</v>
      </c>
      <c r="L445" s="6">
        <v>2158.54</v>
      </c>
      <c r="O445" s="112">
        <f t="shared" si="8"/>
        <v>-118.80400000000009</v>
      </c>
    </row>
    <row r="446" spans="1:15" ht="15.75" customHeight="1" x14ac:dyDescent="0.3">
      <c r="A446" s="1">
        <v>44973</v>
      </c>
      <c r="B446" s="2">
        <v>366</v>
      </c>
      <c r="C446" s="2" t="s">
        <v>44</v>
      </c>
      <c r="D446" s="2" t="s">
        <v>14</v>
      </c>
      <c r="E446" s="2" t="s">
        <v>15</v>
      </c>
      <c r="F446" s="2" t="s">
        <v>16</v>
      </c>
      <c r="G446" s="2">
        <v>8.6999999999999993</v>
      </c>
      <c r="H446" s="2">
        <v>31.35</v>
      </c>
      <c r="I446" s="4">
        <v>15.1</v>
      </c>
      <c r="J446" s="5">
        <v>8.0579999999999998</v>
      </c>
      <c r="K446" s="11">
        <v>1982.9949999999999</v>
      </c>
      <c r="L446" s="6">
        <v>2033.44</v>
      </c>
      <c r="O446" s="112">
        <f t="shared" si="8"/>
        <v>50.445000000000164</v>
      </c>
    </row>
    <row r="447" spans="1:15" ht="15.75" customHeight="1" x14ac:dyDescent="0.3">
      <c r="A447" s="1">
        <v>44978</v>
      </c>
      <c r="B447" s="2">
        <v>367</v>
      </c>
      <c r="C447" s="2" t="s">
        <v>27</v>
      </c>
      <c r="D447" s="2" t="s">
        <v>14</v>
      </c>
      <c r="E447" s="2" t="s">
        <v>29</v>
      </c>
      <c r="F447" s="2" t="s">
        <v>16</v>
      </c>
      <c r="H447" s="2">
        <v>30.99</v>
      </c>
      <c r="I447" s="4">
        <v>6.9</v>
      </c>
      <c r="J447" s="5">
        <v>7.61</v>
      </c>
      <c r="K447" s="11">
        <v>2337.6170000000002</v>
      </c>
      <c r="L447" s="6">
        <v>2249.8000000000002</v>
      </c>
      <c r="O447" s="112">
        <f t="shared" si="8"/>
        <v>-87.817000000000007</v>
      </c>
    </row>
    <row r="448" spans="1:15" ht="15.75" customHeight="1" x14ac:dyDescent="0.3">
      <c r="A448" s="1">
        <v>44978</v>
      </c>
      <c r="B448" s="2">
        <v>368</v>
      </c>
      <c r="C448" s="2" t="s">
        <v>27</v>
      </c>
      <c r="D448" s="2" t="s">
        <v>14</v>
      </c>
      <c r="E448" s="2" t="s">
        <v>34</v>
      </c>
      <c r="F448" s="2" t="s">
        <v>16</v>
      </c>
      <c r="H448" s="2">
        <v>30.99</v>
      </c>
      <c r="I448" s="4">
        <v>6.7</v>
      </c>
      <c r="J448" s="5">
        <v>7.5860000000000003</v>
      </c>
      <c r="K448" s="11">
        <v>3180.9349999999999</v>
      </c>
      <c r="L448" s="6">
        <v>3115.76</v>
      </c>
      <c r="O448" s="112">
        <f t="shared" si="8"/>
        <v>-65.174999999999727</v>
      </c>
    </row>
    <row r="449" spans="1:15" ht="15.75" customHeight="1" x14ac:dyDescent="0.3">
      <c r="A449" s="1">
        <v>44978</v>
      </c>
      <c r="B449" s="2">
        <v>369</v>
      </c>
      <c r="C449" s="2" t="s">
        <v>27</v>
      </c>
      <c r="D449" s="2" t="s">
        <v>14</v>
      </c>
      <c r="E449" s="2" t="s">
        <v>35</v>
      </c>
      <c r="F449" s="2" t="s">
        <v>16</v>
      </c>
      <c r="H449" s="2">
        <v>30.99</v>
      </c>
      <c r="I449" s="4">
        <v>6.6</v>
      </c>
      <c r="J449" s="5">
        <v>7.4249999999999998</v>
      </c>
      <c r="K449" s="11">
        <v>2927.346</v>
      </c>
      <c r="L449" s="6">
        <v>2759.19</v>
      </c>
      <c r="O449" s="112">
        <f t="shared" si="8"/>
        <v>-168.15599999999995</v>
      </c>
    </row>
    <row r="450" spans="1:15" ht="15.75" customHeight="1" x14ac:dyDescent="0.3">
      <c r="A450" s="1">
        <v>44978</v>
      </c>
      <c r="B450" s="2">
        <v>370</v>
      </c>
      <c r="C450" s="2" t="s">
        <v>27</v>
      </c>
      <c r="D450" s="2" t="s">
        <v>14</v>
      </c>
      <c r="E450" s="2" t="s">
        <v>36</v>
      </c>
      <c r="F450" s="2" t="s">
        <v>16</v>
      </c>
      <c r="G450" s="2">
        <v>4.7</v>
      </c>
      <c r="H450" s="2">
        <v>30.99</v>
      </c>
      <c r="I450" s="4">
        <v>6.7</v>
      </c>
      <c r="J450" s="5">
        <v>7.46</v>
      </c>
      <c r="K450" s="11">
        <v>2784.4630000000002</v>
      </c>
      <c r="L450" s="6">
        <v>2657.31</v>
      </c>
      <c r="O450" s="112">
        <f t="shared" si="8"/>
        <v>-127.15300000000025</v>
      </c>
    </row>
    <row r="451" spans="1:15" ht="15.75" customHeight="1" x14ac:dyDescent="0.3">
      <c r="A451" s="1">
        <v>44978</v>
      </c>
      <c r="B451" s="2">
        <v>371</v>
      </c>
      <c r="C451" s="2" t="s">
        <v>27</v>
      </c>
      <c r="D451" s="2" t="s">
        <v>14</v>
      </c>
      <c r="E451" s="2" t="s">
        <v>15</v>
      </c>
      <c r="F451" s="2" t="s">
        <v>16</v>
      </c>
      <c r="G451" s="2">
        <v>4.5</v>
      </c>
      <c r="H451" s="2">
        <v>30.99</v>
      </c>
      <c r="I451" s="4">
        <v>7.5</v>
      </c>
      <c r="J451" s="5">
        <v>8.1150000000000002</v>
      </c>
      <c r="K451" s="11">
        <v>1950.431</v>
      </c>
      <c r="L451" s="6">
        <v>2194.62</v>
      </c>
      <c r="O451" s="112">
        <f t="shared" si="8"/>
        <v>244.18899999999985</v>
      </c>
    </row>
    <row r="452" spans="1:15" ht="15.75" customHeight="1" x14ac:dyDescent="0.3">
      <c r="A452" s="1">
        <v>44978</v>
      </c>
      <c r="B452" s="2">
        <v>372</v>
      </c>
      <c r="C452" s="2" t="s">
        <v>27</v>
      </c>
      <c r="D452" s="2" t="s">
        <v>30</v>
      </c>
      <c r="E452" s="2" t="s">
        <v>29</v>
      </c>
      <c r="F452" s="2" t="s">
        <v>38</v>
      </c>
      <c r="H452" s="2">
        <v>31.07</v>
      </c>
      <c r="I452" s="4">
        <v>8.3000000000000007</v>
      </c>
      <c r="J452" s="5">
        <v>7.5</v>
      </c>
      <c r="K452" s="11">
        <v>2378.0059999999999</v>
      </c>
      <c r="L452" s="6">
        <v>2326.21</v>
      </c>
      <c r="O452" s="112">
        <f t="shared" si="8"/>
        <v>-51.795999999999822</v>
      </c>
    </row>
    <row r="453" spans="1:15" ht="15.75" customHeight="1" x14ac:dyDescent="0.3">
      <c r="A453" s="1">
        <v>44978</v>
      </c>
      <c r="B453" s="2">
        <v>373</v>
      </c>
      <c r="C453" s="2" t="s">
        <v>27</v>
      </c>
      <c r="D453" s="2" t="s">
        <v>30</v>
      </c>
      <c r="E453" s="2" t="s">
        <v>29</v>
      </c>
      <c r="F453" s="2" t="s">
        <v>39</v>
      </c>
      <c r="H453" s="2">
        <v>31.07</v>
      </c>
      <c r="I453" s="4">
        <v>6.7</v>
      </c>
      <c r="J453" s="5">
        <v>7.6550000000000002</v>
      </c>
      <c r="K453" s="11">
        <v>2479.3629999999998</v>
      </c>
      <c r="L453" s="6">
        <v>2453.56</v>
      </c>
      <c r="O453" s="112">
        <f t="shared" si="8"/>
        <v>-25.802999999999884</v>
      </c>
    </row>
    <row r="454" spans="1:15" ht="15.75" customHeight="1" x14ac:dyDescent="0.3">
      <c r="A454" s="1">
        <v>44978</v>
      </c>
      <c r="B454" s="2">
        <v>374</v>
      </c>
      <c r="C454" s="2" t="s">
        <v>27</v>
      </c>
      <c r="D454" s="2" t="s">
        <v>30</v>
      </c>
      <c r="E454" s="2" t="s">
        <v>15</v>
      </c>
      <c r="F454" s="2" t="s">
        <v>38</v>
      </c>
      <c r="G454" s="2">
        <v>4.5999999999999996</v>
      </c>
      <c r="H454" s="2">
        <v>31.07</v>
      </c>
      <c r="I454" s="4">
        <v>7.9</v>
      </c>
      <c r="J454" s="5">
        <v>8.1769999999999996</v>
      </c>
      <c r="K454" s="11">
        <v>1974.5419999999999</v>
      </c>
      <c r="L454" s="6">
        <v>2245.56</v>
      </c>
      <c r="O454" s="112">
        <f t="shared" si="8"/>
        <v>271.01800000000003</v>
      </c>
    </row>
    <row r="455" spans="1:15" ht="15.75" customHeight="1" x14ac:dyDescent="0.3">
      <c r="A455" s="1">
        <v>44978</v>
      </c>
      <c r="B455" s="2">
        <v>375</v>
      </c>
      <c r="C455" s="2" t="s">
        <v>27</v>
      </c>
      <c r="D455" s="2" t="s">
        <v>30</v>
      </c>
      <c r="E455" s="2" t="s">
        <v>15</v>
      </c>
      <c r="F455" s="2" t="s">
        <v>39</v>
      </c>
      <c r="G455" s="2">
        <v>4.5999999999999996</v>
      </c>
      <c r="H455" s="2">
        <v>31.07</v>
      </c>
      <c r="I455" s="4">
        <v>6.8</v>
      </c>
      <c r="J455" s="5">
        <v>8.2509999999999994</v>
      </c>
      <c r="K455" s="11">
        <v>1944.903</v>
      </c>
      <c r="L455" s="6">
        <v>2258.29</v>
      </c>
      <c r="O455" s="112">
        <f t="shared" si="8"/>
        <v>313.38699999999994</v>
      </c>
    </row>
    <row r="456" spans="1:15" ht="15.75" customHeight="1" x14ac:dyDescent="0.3">
      <c r="A456" s="1">
        <v>44979</v>
      </c>
      <c r="B456" s="2">
        <v>376</v>
      </c>
      <c r="C456" s="2" t="s">
        <v>41</v>
      </c>
      <c r="D456" s="2" t="s">
        <v>14</v>
      </c>
      <c r="E456" s="2" t="s">
        <v>29</v>
      </c>
      <c r="F456" s="2" t="s">
        <v>16</v>
      </c>
      <c r="H456" s="2">
        <v>30.9</v>
      </c>
      <c r="I456" s="4">
        <v>4.0999999999999996</v>
      </c>
      <c r="J456" s="5">
        <v>7.8259999999999996</v>
      </c>
      <c r="K456" s="6">
        <v>2102.9899999999998</v>
      </c>
      <c r="L456" s="6">
        <v>1849.92</v>
      </c>
      <c r="O456" s="112">
        <f t="shared" si="8"/>
        <v>-253.06999999999971</v>
      </c>
    </row>
    <row r="457" spans="1:15" ht="15.75" customHeight="1" x14ac:dyDescent="0.3">
      <c r="A457" s="1">
        <v>44979</v>
      </c>
      <c r="B457" s="2">
        <v>377</v>
      </c>
      <c r="C457" s="2" t="s">
        <v>41</v>
      </c>
      <c r="D457" s="2" t="s">
        <v>14</v>
      </c>
      <c r="E457" s="2" t="s">
        <v>34</v>
      </c>
      <c r="F457" s="2" t="s">
        <v>16</v>
      </c>
      <c r="H457" s="2">
        <v>30.9</v>
      </c>
      <c r="I457" s="4">
        <v>4</v>
      </c>
      <c r="J457" s="5">
        <v>7.734</v>
      </c>
      <c r="K457" s="6">
        <v>2063.15</v>
      </c>
      <c r="L457" s="6">
        <v>1849.92</v>
      </c>
      <c r="O457" s="112">
        <f t="shared" si="8"/>
        <v>-213.23000000000002</v>
      </c>
    </row>
    <row r="458" spans="1:15" ht="15.75" customHeight="1" x14ac:dyDescent="0.3">
      <c r="A458" s="1">
        <v>44979</v>
      </c>
      <c r="B458" s="2">
        <v>378</v>
      </c>
      <c r="C458" s="2" t="s">
        <v>41</v>
      </c>
      <c r="D458" s="2" t="s">
        <v>14</v>
      </c>
      <c r="E458" s="2" t="s">
        <v>35</v>
      </c>
      <c r="F458" s="2" t="s">
        <v>16</v>
      </c>
      <c r="H458" s="2">
        <v>30.9</v>
      </c>
      <c r="I458" s="4">
        <v>4.2</v>
      </c>
      <c r="J458" s="5">
        <v>7.4669999999999996</v>
      </c>
      <c r="K458" s="6">
        <v>2087.21</v>
      </c>
      <c r="L458" s="6">
        <v>1949.34</v>
      </c>
      <c r="O458" s="112">
        <f t="shared" si="8"/>
        <v>-137.87000000000012</v>
      </c>
    </row>
    <row r="459" spans="1:15" ht="15.75" customHeight="1" x14ac:dyDescent="0.3">
      <c r="A459" s="1">
        <v>44979</v>
      </c>
      <c r="B459" s="2">
        <v>379</v>
      </c>
      <c r="C459" s="2" t="s">
        <v>41</v>
      </c>
      <c r="D459" s="2" t="s">
        <v>14</v>
      </c>
      <c r="E459" s="2" t="s">
        <v>36</v>
      </c>
      <c r="F459" s="2" t="s">
        <v>16</v>
      </c>
      <c r="G459" s="2">
        <v>5.5</v>
      </c>
      <c r="H459" s="2">
        <v>30.9</v>
      </c>
      <c r="I459" s="4">
        <v>4.2</v>
      </c>
      <c r="J459" s="5">
        <v>7.7960000000000003</v>
      </c>
      <c r="K459" s="6">
        <v>2089.6999999999998</v>
      </c>
      <c r="L459" s="6">
        <v>2123.3200000000002</v>
      </c>
      <c r="O459" s="112">
        <f t="shared" si="8"/>
        <v>33.620000000000346</v>
      </c>
    </row>
    <row r="460" spans="1:15" ht="15.75" customHeight="1" x14ac:dyDescent="0.3">
      <c r="A460" s="1">
        <v>44979</v>
      </c>
      <c r="B460" s="2">
        <v>380</v>
      </c>
      <c r="C460" s="2" t="s">
        <v>41</v>
      </c>
      <c r="D460" s="2" t="s">
        <v>14</v>
      </c>
      <c r="E460" s="2" t="s">
        <v>15</v>
      </c>
      <c r="F460" s="2" t="s">
        <v>16</v>
      </c>
      <c r="G460" s="2">
        <v>4.2</v>
      </c>
      <c r="H460" s="2">
        <v>30.9</v>
      </c>
      <c r="I460" s="4">
        <v>4.5999999999999996</v>
      </c>
      <c r="J460" s="5">
        <v>8.0310000000000006</v>
      </c>
      <c r="K460" s="6">
        <v>2045.77</v>
      </c>
      <c r="L460" s="6">
        <v>2080.71</v>
      </c>
      <c r="O460" s="112">
        <f t="shared" si="8"/>
        <v>34.940000000000055</v>
      </c>
    </row>
    <row r="461" spans="1:15" ht="15.75" customHeight="1" x14ac:dyDescent="0.3">
      <c r="A461" s="1">
        <v>44980</v>
      </c>
      <c r="B461" s="2">
        <v>381</v>
      </c>
      <c r="C461" s="2" t="s">
        <v>22</v>
      </c>
      <c r="D461" s="2" t="s">
        <v>14</v>
      </c>
      <c r="E461" s="2" t="s">
        <v>29</v>
      </c>
      <c r="F461" s="2" t="s">
        <v>16</v>
      </c>
      <c r="H461" s="2">
        <v>30.48</v>
      </c>
      <c r="I461" s="4">
        <v>5.0999999999999996</v>
      </c>
      <c r="J461" s="5">
        <v>8.0190000000000001</v>
      </c>
      <c r="K461" s="6">
        <v>2044.85</v>
      </c>
      <c r="L461" s="6">
        <v>1932.48</v>
      </c>
      <c r="O461" s="112">
        <f t="shared" si="8"/>
        <v>-112.36999999999989</v>
      </c>
    </row>
    <row r="462" spans="1:15" ht="15.75" customHeight="1" x14ac:dyDescent="0.3">
      <c r="A462" s="1">
        <v>44980</v>
      </c>
      <c r="B462" s="2">
        <v>382</v>
      </c>
      <c r="C462" s="2" t="s">
        <v>22</v>
      </c>
      <c r="D462" s="2" t="s">
        <v>14</v>
      </c>
      <c r="E462" s="2" t="s">
        <v>34</v>
      </c>
      <c r="F462" s="2" t="s">
        <v>16</v>
      </c>
      <c r="H462" s="2">
        <v>30.48</v>
      </c>
      <c r="I462" s="4">
        <v>5.2</v>
      </c>
      <c r="J462" s="5">
        <v>7.609</v>
      </c>
      <c r="K462" s="6">
        <v>2382.9299999999998</v>
      </c>
      <c r="L462" s="6">
        <v>2207.35</v>
      </c>
      <c r="O462" s="112">
        <f t="shared" si="8"/>
        <v>-175.57999999999993</v>
      </c>
    </row>
    <row r="463" spans="1:15" ht="15.75" customHeight="1" x14ac:dyDescent="0.3">
      <c r="A463" s="1">
        <v>44980</v>
      </c>
      <c r="B463" s="2">
        <v>383</v>
      </c>
      <c r="C463" s="2" t="s">
        <v>22</v>
      </c>
      <c r="D463" s="2" t="s">
        <v>14</v>
      </c>
      <c r="E463" s="2" t="s">
        <v>35</v>
      </c>
      <c r="F463" s="2" t="s">
        <v>16</v>
      </c>
      <c r="H463" s="2">
        <v>30.48</v>
      </c>
      <c r="I463" s="4">
        <v>5.5</v>
      </c>
      <c r="J463" s="5">
        <v>7.681</v>
      </c>
      <c r="K463" s="6">
        <v>2248.98</v>
      </c>
      <c r="L463" s="6">
        <v>2207.35</v>
      </c>
      <c r="O463" s="112">
        <f t="shared" si="8"/>
        <v>-41.630000000000109</v>
      </c>
    </row>
    <row r="464" spans="1:15" ht="15.75" customHeight="1" x14ac:dyDescent="0.3">
      <c r="A464" s="1">
        <v>44980</v>
      </c>
      <c r="B464" s="2">
        <v>384</v>
      </c>
      <c r="C464" s="2" t="s">
        <v>22</v>
      </c>
      <c r="D464" s="2" t="s">
        <v>14</v>
      </c>
      <c r="E464" s="2" t="s">
        <v>36</v>
      </c>
      <c r="F464" s="2" t="s">
        <v>16</v>
      </c>
      <c r="G464" s="2">
        <v>5</v>
      </c>
      <c r="H464" s="2">
        <v>30.48</v>
      </c>
      <c r="I464" s="4">
        <v>5.3</v>
      </c>
      <c r="J464" s="5">
        <v>7.6130000000000004</v>
      </c>
      <c r="K464" s="6">
        <v>2302.44</v>
      </c>
      <c r="L464" s="6">
        <v>2232.34</v>
      </c>
      <c r="O464" s="112">
        <f t="shared" si="8"/>
        <v>-70.099999999999909</v>
      </c>
    </row>
    <row r="465" spans="1:15" ht="15.75" customHeight="1" x14ac:dyDescent="0.3">
      <c r="A465" s="1">
        <v>44980</v>
      </c>
      <c r="B465" s="2">
        <v>385</v>
      </c>
      <c r="C465" s="2" t="s">
        <v>22</v>
      </c>
      <c r="D465" s="2" t="s">
        <v>14</v>
      </c>
      <c r="E465" s="2" t="s">
        <v>15</v>
      </c>
      <c r="F465" s="2" t="s">
        <v>16</v>
      </c>
      <c r="G465" s="2">
        <v>4.5</v>
      </c>
      <c r="H465" s="2">
        <v>30.48</v>
      </c>
      <c r="I465" s="4">
        <v>4.8</v>
      </c>
      <c r="J465" s="5">
        <v>8.0530000000000008</v>
      </c>
      <c r="K465" s="6">
        <v>1985.67</v>
      </c>
      <c r="L465" s="6">
        <v>2078.2399999999998</v>
      </c>
      <c r="O465" s="112">
        <f t="shared" si="8"/>
        <v>92.569999999999709</v>
      </c>
    </row>
    <row r="466" spans="1:15" ht="15.75" customHeight="1" x14ac:dyDescent="0.3">
      <c r="A466" s="1">
        <v>44981</v>
      </c>
      <c r="B466" s="2">
        <v>386</v>
      </c>
      <c r="C466" s="2" t="s">
        <v>13</v>
      </c>
      <c r="D466" s="2" t="s">
        <v>14</v>
      </c>
      <c r="E466" s="2" t="s">
        <v>29</v>
      </c>
      <c r="F466" s="2" t="s">
        <v>16</v>
      </c>
      <c r="H466" s="2">
        <v>30.2</v>
      </c>
      <c r="I466" s="4">
        <v>11.2</v>
      </c>
      <c r="J466" s="5">
        <v>7.5060000000000002</v>
      </c>
      <c r="K466" s="6">
        <v>2343.84</v>
      </c>
      <c r="L466" s="6">
        <v>1949.29</v>
      </c>
      <c r="O466" s="112">
        <f t="shared" si="8"/>
        <v>-394.55000000000018</v>
      </c>
    </row>
    <row r="467" spans="1:15" ht="15.75" customHeight="1" x14ac:dyDescent="0.3">
      <c r="A467" s="1">
        <v>44981</v>
      </c>
      <c r="B467" s="2">
        <v>387</v>
      </c>
      <c r="C467" s="2" t="s">
        <v>13</v>
      </c>
      <c r="D467" s="2" t="s">
        <v>14</v>
      </c>
      <c r="E467" s="2" t="s">
        <v>34</v>
      </c>
      <c r="F467" s="2" t="s">
        <v>16</v>
      </c>
      <c r="H467" s="2">
        <v>30.2</v>
      </c>
      <c r="I467" s="4">
        <v>11.6</v>
      </c>
      <c r="J467" s="5">
        <v>7.4850000000000003</v>
      </c>
      <c r="K467" s="6">
        <v>2593.41</v>
      </c>
      <c r="L467" s="6">
        <v>2447.0500000000002</v>
      </c>
      <c r="O467" s="112">
        <f t="shared" si="8"/>
        <v>-146.35999999999967</v>
      </c>
    </row>
    <row r="468" spans="1:15" ht="15.75" customHeight="1" x14ac:dyDescent="0.3">
      <c r="A468" s="1">
        <v>44981</v>
      </c>
      <c r="B468" s="2">
        <v>388</v>
      </c>
      <c r="C468" s="2" t="s">
        <v>13</v>
      </c>
      <c r="D468" s="2" t="s">
        <v>14</v>
      </c>
      <c r="E468" s="2" t="s">
        <v>35</v>
      </c>
      <c r="F468" s="2" t="s">
        <v>16</v>
      </c>
      <c r="H468" s="2">
        <v>30.2</v>
      </c>
      <c r="I468" s="4">
        <v>13</v>
      </c>
      <c r="J468" s="5">
        <v>7.4649999999999999</v>
      </c>
      <c r="K468" s="6">
        <v>2485.79</v>
      </c>
      <c r="L468" s="6">
        <v>2123.5</v>
      </c>
      <c r="O468" s="112">
        <f t="shared" si="8"/>
        <v>-362.28999999999996</v>
      </c>
    </row>
    <row r="469" spans="1:15" ht="15.75" customHeight="1" x14ac:dyDescent="0.3">
      <c r="A469" s="1">
        <v>44981</v>
      </c>
      <c r="B469" s="2">
        <v>389</v>
      </c>
      <c r="C469" s="2" t="s">
        <v>13</v>
      </c>
      <c r="D469" s="2" t="s">
        <v>14</v>
      </c>
      <c r="E469" s="2" t="s">
        <v>36</v>
      </c>
      <c r="F469" s="2" t="s">
        <v>16</v>
      </c>
      <c r="G469" s="2">
        <v>5</v>
      </c>
      <c r="H469" s="2">
        <v>30.2</v>
      </c>
      <c r="I469" s="4">
        <v>12.8</v>
      </c>
      <c r="J469" s="5">
        <v>7.6660000000000004</v>
      </c>
      <c r="K469" s="6">
        <v>2540.98</v>
      </c>
      <c r="L469" s="6">
        <v>2198.17</v>
      </c>
      <c r="O469" s="112">
        <f t="shared" si="8"/>
        <v>-342.80999999999995</v>
      </c>
    </row>
    <row r="470" spans="1:15" ht="15.75" customHeight="1" x14ac:dyDescent="0.3">
      <c r="A470" s="1">
        <v>44981</v>
      </c>
      <c r="B470" s="2">
        <v>390</v>
      </c>
      <c r="C470" s="2" t="s">
        <v>13</v>
      </c>
      <c r="D470" s="2" t="s">
        <v>14</v>
      </c>
      <c r="E470" s="2" t="s">
        <v>15</v>
      </c>
      <c r="F470" s="2" t="s">
        <v>16</v>
      </c>
      <c r="G470" s="2">
        <v>5</v>
      </c>
      <c r="H470" s="2">
        <v>30.2</v>
      </c>
      <c r="I470" s="4">
        <v>11.9</v>
      </c>
      <c r="J470" s="5">
        <v>7.96</v>
      </c>
      <c r="K470" s="6">
        <v>1983.78</v>
      </c>
      <c r="L470" s="6">
        <v>1970.17</v>
      </c>
      <c r="O470" s="112">
        <f t="shared" si="8"/>
        <v>-13.6099999999999</v>
      </c>
    </row>
    <row r="471" spans="1:15" ht="15.75" customHeight="1" x14ac:dyDescent="0.3">
      <c r="A471" s="1">
        <v>44981</v>
      </c>
      <c r="B471" s="2">
        <v>391</v>
      </c>
      <c r="C471" s="2" t="s">
        <v>13</v>
      </c>
      <c r="D471" s="2" t="s">
        <v>30</v>
      </c>
      <c r="E471" s="2" t="s">
        <v>29</v>
      </c>
      <c r="F471" s="2" t="s">
        <v>38</v>
      </c>
      <c r="H471" s="2">
        <v>30.2</v>
      </c>
      <c r="I471" s="4">
        <v>15.1</v>
      </c>
      <c r="J471" s="5">
        <v>7.6429999999999998</v>
      </c>
      <c r="K471" s="6">
        <v>2630.06</v>
      </c>
      <c r="L471" s="6">
        <v>2297.7199999999998</v>
      </c>
      <c r="O471" s="112">
        <f t="shared" si="8"/>
        <v>-332.34000000000015</v>
      </c>
    </row>
    <row r="472" spans="1:15" ht="15.75" customHeight="1" x14ac:dyDescent="0.3">
      <c r="A472" s="1">
        <v>44981</v>
      </c>
      <c r="B472" s="2">
        <v>392</v>
      </c>
      <c r="C472" s="2" t="s">
        <v>13</v>
      </c>
      <c r="D472" s="2" t="s">
        <v>30</v>
      </c>
      <c r="E472" s="2" t="s">
        <v>29</v>
      </c>
      <c r="F472" s="2" t="s">
        <v>39</v>
      </c>
      <c r="H472" s="2">
        <v>30.2</v>
      </c>
      <c r="I472" s="4">
        <v>15</v>
      </c>
      <c r="J472" s="5">
        <v>7.5750000000000002</v>
      </c>
      <c r="K472" s="6">
        <v>2190.5</v>
      </c>
      <c r="L472" s="6">
        <v>1974.17</v>
      </c>
      <c r="O472" s="112">
        <f t="shared" si="8"/>
        <v>-216.32999999999993</v>
      </c>
    </row>
    <row r="473" spans="1:15" ht="15.75" customHeight="1" x14ac:dyDescent="0.3">
      <c r="A473" s="1">
        <v>44981</v>
      </c>
      <c r="B473" s="2">
        <v>393</v>
      </c>
      <c r="C473" s="2" t="s">
        <v>13</v>
      </c>
      <c r="D473" s="2" t="s">
        <v>30</v>
      </c>
      <c r="E473" s="2" t="s">
        <v>15</v>
      </c>
      <c r="F473" s="2" t="s">
        <v>38</v>
      </c>
      <c r="G473" s="2">
        <v>5</v>
      </c>
      <c r="H473" s="2">
        <v>30.2</v>
      </c>
      <c r="I473" s="4">
        <v>12.2</v>
      </c>
      <c r="J473" s="5">
        <v>7.9420000000000002</v>
      </c>
      <c r="K473" s="6">
        <v>1960.51</v>
      </c>
      <c r="L473" s="6">
        <v>1907.95</v>
      </c>
      <c r="O473" s="112">
        <f t="shared" si="8"/>
        <v>-52.559999999999945</v>
      </c>
    </row>
    <row r="474" spans="1:15" ht="15.75" customHeight="1" x14ac:dyDescent="0.3">
      <c r="A474" s="1">
        <v>44981</v>
      </c>
      <c r="B474" s="2">
        <v>394</v>
      </c>
      <c r="C474" s="2" t="s">
        <v>13</v>
      </c>
      <c r="D474" s="2" t="s">
        <v>30</v>
      </c>
      <c r="E474" s="2" t="s">
        <v>15</v>
      </c>
      <c r="F474" s="2" t="s">
        <v>39</v>
      </c>
      <c r="G474" s="2">
        <v>5</v>
      </c>
      <c r="H474" s="2">
        <v>30.2</v>
      </c>
      <c r="I474" s="4">
        <v>12.2</v>
      </c>
      <c r="J474" s="5">
        <v>7.9349999999999996</v>
      </c>
      <c r="K474" s="6">
        <v>1947.49</v>
      </c>
      <c r="L474" s="6">
        <v>1970.17</v>
      </c>
      <c r="O474" s="112">
        <f t="shared" si="8"/>
        <v>22.680000000000064</v>
      </c>
    </row>
    <row r="475" spans="1:15" ht="15.75" customHeight="1" x14ac:dyDescent="0.3">
      <c r="A475" s="1">
        <v>45005</v>
      </c>
      <c r="B475" s="2">
        <v>395</v>
      </c>
      <c r="C475" s="2" t="s">
        <v>27</v>
      </c>
      <c r="D475" s="2" t="s">
        <v>14</v>
      </c>
      <c r="E475" s="2" t="s">
        <v>29</v>
      </c>
      <c r="F475" s="2" t="s">
        <v>16</v>
      </c>
      <c r="H475" s="43">
        <v>31.79</v>
      </c>
      <c r="I475" s="4">
        <v>12.4</v>
      </c>
      <c r="J475" s="5">
        <v>8.1630000000000003</v>
      </c>
      <c r="K475" s="11">
        <v>2042.1410000000001</v>
      </c>
      <c r="L475" s="6">
        <v>2151.37</v>
      </c>
      <c r="O475" s="112">
        <f t="shared" si="8"/>
        <v>109.22899999999981</v>
      </c>
    </row>
    <row r="476" spans="1:15" ht="15.75" customHeight="1" x14ac:dyDescent="0.3">
      <c r="A476" s="1">
        <v>45005</v>
      </c>
      <c r="B476" s="2">
        <v>396</v>
      </c>
      <c r="C476" s="2" t="s">
        <v>27</v>
      </c>
      <c r="D476" s="2" t="s">
        <v>14</v>
      </c>
      <c r="E476" s="2" t="s">
        <v>34</v>
      </c>
      <c r="F476" s="2" t="s">
        <v>16</v>
      </c>
      <c r="H476" s="43">
        <v>31.79</v>
      </c>
      <c r="I476" s="4">
        <v>15.3</v>
      </c>
      <c r="J476" s="5">
        <v>7.7370000000000001</v>
      </c>
      <c r="K476" s="11">
        <v>2298.59</v>
      </c>
      <c r="L476" s="6">
        <v>2382.1</v>
      </c>
      <c r="O476" s="112">
        <f t="shared" si="8"/>
        <v>83.509999999999764</v>
      </c>
    </row>
    <row r="477" spans="1:15" ht="15.75" customHeight="1" x14ac:dyDescent="0.3">
      <c r="A477" s="1">
        <v>45005</v>
      </c>
      <c r="B477" s="2">
        <v>397</v>
      </c>
      <c r="C477" s="2" t="s">
        <v>27</v>
      </c>
      <c r="D477" s="2" t="s">
        <v>14</v>
      </c>
      <c r="E477" s="2" t="s">
        <v>35</v>
      </c>
      <c r="F477" s="2" t="s">
        <v>16</v>
      </c>
      <c r="H477" s="43">
        <v>31.79</v>
      </c>
      <c r="I477" s="4">
        <v>17</v>
      </c>
      <c r="J477" s="5">
        <v>7.6059999999999999</v>
      </c>
      <c r="K477" s="11">
        <v>3725.3290000000002</v>
      </c>
      <c r="L477" s="6">
        <v>3817.77</v>
      </c>
      <c r="O477" s="112">
        <f t="shared" si="8"/>
        <v>92.440999999999804</v>
      </c>
    </row>
    <row r="478" spans="1:15" ht="15.75" customHeight="1" x14ac:dyDescent="0.3">
      <c r="A478" s="1">
        <v>45005</v>
      </c>
      <c r="B478" s="2">
        <v>398</v>
      </c>
      <c r="C478" s="2" t="s">
        <v>27</v>
      </c>
      <c r="D478" s="2" t="s">
        <v>14</v>
      </c>
      <c r="E478" s="2" t="s">
        <v>36</v>
      </c>
      <c r="F478" s="2" t="s">
        <v>16</v>
      </c>
      <c r="G478" s="43">
        <v>5.2</v>
      </c>
      <c r="H478" s="43">
        <v>31.79</v>
      </c>
      <c r="I478" s="4">
        <v>17.2</v>
      </c>
      <c r="J478" s="5">
        <v>7.5149999999999997</v>
      </c>
      <c r="K478" s="11">
        <v>4132.4279999999999</v>
      </c>
      <c r="L478" s="6">
        <v>4407.41</v>
      </c>
      <c r="O478" s="112">
        <f t="shared" si="8"/>
        <v>274.98199999999997</v>
      </c>
    </row>
    <row r="479" spans="1:15" ht="15.75" customHeight="1" x14ac:dyDescent="0.3">
      <c r="A479" s="1">
        <v>45005</v>
      </c>
      <c r="B479" s="2">
        <v>399</v>
      </c>
      <c r="C479" s="2" t="s">
        <v>27</v>
      </c>
      <c r="D479" s="2" t="s">
        <v>14</v>
      </c>
      <c r="E479" s="2" t="s">
        <v>15</v>
      </c>
      <c r="F479" s="2" t="s">
        <v>16</v>
      </c>
      <c r="G479" s="43">
        <v>6.4</v>
      </c>
      <c r="H479" s="43">
        <v>31.79</v>
      </c>
      <c r="I479" s="4">
        <v>14.1</v>
      </c>
      <c r="J479" s="5">
        <v>8.0359999999999996</v>
      </c>
      <c r="K479" s="11">
        <v>2023.662</v>
      </c>
      <c r="L479" s="6">
        <v>2242.16</v>
      </c>
      <c r="O479" s="112">
        <f t="shared" si="8"/>
        <v>218.49799999999982</v>
      </c>
    </row>
    <row r="480" spans="1:15" ht="15.75" customHeight="1" x14ac:dyDescent="0.3">
      <c r="A480" s="1">
        <v>45005</v>
      </c>
      <c r="B480" s="2">
        <v>400</v>
      </c>
      <c r="C480" s="2" t="s">
        <v>27</v>
      </c>
      <c r="D480" s="2" t="s">
        <v>30</v>
      </c>
      <c r="E480" s="2" t="s">
        <v>29</v>
      </c>
      <c r="F480" s="2" t="s">
        <v>38</v>
      </c>
      <c r="H480" s="43">
        <v>31.94</v>
      </c>
      <c r="I480" s="4">
        <v>17.899999999999999</v>
      </c>
      <c r="J480" s="5">
        <v>7.6829999999999998</v>
      </c>
      <c r="K480" s="11">
        <v>2226.5529999999999</v>
      </c>
      <c r="L480" s="6">
        <v>2253.91</v>
      </c>
      <c r="O480" s="112">
        <f t="shared" si="8"/>
        <v>27.356999999999971</v>
      </c>
    </row>
    <row r="481" spans="1:15" ht="15.75" customHeight="1" x14ac:dyDescent="0.3">
      <c r="A481" s="1">
        <v>45005</v>
      </c>
      <c r="B481" s="2">
        <v>401</v>
      </c>
      <c r="C481" s="2" t="s">
        <v>27</v>
      </c>
      <c r="D481" s="2" t="s">
        <v>30</v>
      </c>
      <c r="E481" s="2" t="s">
        <v>29</v>
      </c>
      <c r="F481" s="2" t="s">
        <v>39</v>
      </c>
      <c r="H481" s="43">
        <v>31.94</v>
      </c>
      <c r="I481" s="4">
        <v>18.7</v>
      </c>
      <c r="J481" s="5">
        <v>7.8570000000000002</v>
      </c>
      <c r="K481" s="11">
        <v>2006.317</v>
      </c>
      <c r="L481" s="6">
        <v>2177</v>
      </c>
      <c r="O481" s="112">
        <f t="shared" si="8"/>
        <v>170.68299999999999</v>
      </c>
    </row>
    <row r="482" spans="1:15" ht="15.75" customHeight="1" x14ac:dyDescent="0.3">
      <c r="A482" s="1">
        <v>45005</v>
      </c>
      <c r="B482" s="2">
        <v>402</v>
      </c>
      <c r="C482" s="2" t="s">
        <v>27</v>
      </c>
      <c r="D482" s="2" t="s">
        <v>30</v>
      </c>
      <c r="E482" s="2" t="s">
        <v>15</v>
      </c>
      <c r="F482" s="2" t="s">
        <v>38</v>
      </c>
      <c r="G482" s="43">
        <v>5.9</v>
      </c>
      <c r="H482" s="43">
        <v>31.94</v>
      </c>
      <c r="I482" s="4">
        <v>13.4</v>
      </c>
      <c r="J482" s="5">
        <v>8.1329999999999991</v>
      </c>
      <c r="K482" s="11">
        <v>1998.2860000000001</v>
      </c>
      <c r="L482" s="6">
        <v>2331.89</v>
      </c>
      <c r="O482" s="112">
        <f t="shared" si="8"/>
        <v>333.60399999999981</v>
      </c>
    </row>
    <row r="483" spans="1:15" ht="15.75" customHeight="1" x14ac:dyDescent="0.3">
      <c r="A483" s="1">
        <v>45005</v>
      </c>
      <c r="B483" s="2">
        <v>403</v>
      </c>
      <c r="C483" s="2" t="s">
        <v>27</v>
      </c>
      <c r="D483" s="2" t="s">
        <v>30</v>
      </c>
      <c r="E483" s="2" t="s">
        <v>15</v>
      </c>
      <c r="F483" s="2" t="s">
        <v>39</v>
      </c>
      <c r="G483" s="43">
        <v>5.9</v>
      </c>
      <c r="H483" s="43">
        <v>31.94</v>
      </c>
      <c r="I483" s="4">
        <v>12.8</v>
      </c>
      <c r="J483" s="5">
        <v>8.0299999999999994</v>
      </c>
      <c r="K483" s="11">
        <v>1992.702</v>
      </c>
      <c r="L483" s="6">
        <v>2254.98</v>
      </c>
      <c r="O483" s="112">
        <f t="shared" si="8"/>
        <v>262.27800000000002</v>
      </c>
    </row>
    <row r="484" spans="1:15" ht="15.75" customHeight="1" x14ac:dyDescent="0.3">
      <c r="A484" s="1">
        <v>45006</v>
      </c>
      <c r="B484" s="2">
        <v>404</v>
      </c>
      <c r="C484" s="2" t="s">
        <v>22</v>
      </c>
      <c r="D484" s="2" t="s">
        <v>14</v>
      </c>
      <c r="E484" s="2" t="s">
        <v>29</v>
      </c>
      <c r="F484" s="2" t="s">
        <v>16</v>
      </c>
      <c r="H484" s="43">
        <v>30.48</v>
      </c>
      <c r="I484" s="4">
        <v>13.4</v>
      </c>
      <c r="J484" s="5">
        <v>8.1270000000000007</v>
      </c>
      <c r="K484" s="11">
        <v>2097.73</v>
      </c>
      <c r="L484" s="6">
        <v>2173.06</v>
      </c>
      <c r="O484" s="112">
        <f t="shared" si="8"/>
        <v>75.329999999999927</v>
      </c>
    </row>
    <row r="485" spans="1:15" ht="15.75" customHeight="1" x14ac:dyDescent="0.3">
      <c r="A485" s="1">
        <v>45006</v>
      </c>
      <c r="B485" s="2">
        <v>405</v>
      </c>
      <c r="C485" s="2" t="s">
        <v>22</v>
      </c>
      <c r="D485" s="2" t="s">
        <v>14</v>
      </c>
      <c r="E485" s="2" t="s">
        <v>34</v>
      </c>
      <c r="F485" s="2" t="s">
        <v>16</v>
      </c>
      <c r="H485" s="43">
        <v>30.48</v>
      </c>
      <c r="I485" s="4">
        <v>14.8</v>
      </c>
      <c r="J485" s="5">
        <v>7.3369999999999997</v>
      </c>
      <c r="K485" s="11">
        <v>3009.1030000000001</v>
      </c>
      <c r="L485" s="6">
        <v>2866.23</v>
      </c>
      <c r="O485" s="112">
        <f t="shared" si="8"/>
        <v>-142.87300000000005</v>
      </c>
    </row>
    <row r="486" spans="1:15" ht="15.75" customHeight="1" x14ac:dyDescent="0.3">
      <c r="A486" s="1">
        <v>45006</v>
      </c>
      <c r="B486" s="2">
        <v>406</v>
      </c>
      <c r="C486" s="2" t="s">
        <v>22</v>
      </c>
      <c r="D486" s="2" t="s">
        <v>14</v>
      </c>
      <c r="E486" s="2" t="s">
        <v>35</v>
      </c>
      <c r="F486" s="2" t="s">
        <v>16</v>
      </c>
      <c r="H486" s="43">
        <v>30.48</v>
      </c>
      <c r="I486" s="4">
        <v>16.100000000000001</v>
      </c>
      <c r="J486" s="5">
        <v>7.218</v>
      </c>
      <c r="K486" s="11">
        <v>3221.0830000000001</v>
      </c>
      <c r="L486" s="6">
        <v>2660.85</v>
      </c>
      <c r="O486" s="112">
        <f t="shared" si="8"/>
        <v>-560.23300000000017</v>
      </c>
    </row>
    <row r="487" spans="1:15" ht="15.75" customHeight="1" x14ac:dyDescent="0.3">
      <c r="A487" s="1">
        <v>45006</v>
      </c>
      <c r="B487" s="2">
        <v>407</v>
      </c>
      <c r="C487" s="2" t="s">
        <v>22</v>
      </c>
      <c r="D487" s="2" t="s">
        <v>14</v>
      </c>
      <c r="E487" s="2" t="s">
        <v>36</v>
      </c>
      <c r="F487" s="2" t="s">
        <v>16</v>
      </c>
      <c r="G487" s="43">
        <v>5.5</v>
      </c>
      <c r="H487" s="43">
        <v>30.48</v>
      </c>
      <c r="I487" s="4">
        <v>17.2</v>
      </c>
      <c r="J487" s="5">
        <v>7.3140000000000001</v>
      </c>
      <c r="K487" s="11">
        <v>2253.3130000000001</v>
      </c>
      <c r="L487" s="6">
        <v>1993.34</v>
      </c>
      <c r="O487" s="112">
        <f t="shared" si="8"/>
        <v>-259.97300000000018</v>
      </c>
    </row>
    <row r="488" spans="1:15" ht="15.75" customHeight="1" x14ac:dyDescent="0.3">
      <c r="A488" s="1">
        <v>45006</v>
      </c>
      <c r="B488" s="2">
        <v>408</v>
      </c>
      <c r="C488" s="2" t="s">
        <v>22</v>
      </c>
      <c r="D488" s="2" t="s">
        <v>14</v>
      </c>
      <c r="E488" s="2" t="s">
        <v>15</v>
      </c>
      <c r="F488" s="2" t="s">
        <v>16</v>
      </c>
      <c r="G488" s="43">
        <v>4.5</v>
      </c>
      <c r="H488" s="43">
        <v>30.84</v>
      </c>
      <c r="I488" s="4">
        <v>13</v>
      </c>
      <c r="J488" s="5">
        <v>7.7320000000000002</v>
      </c>
      <c r="K488" s="44">
        <v>955.84299999999996</v>
      </c>
      <c r="L488" s="6">
        <v>2062.11</v>
      </c>
      <c r="O488" s="128">
        <f t="shared" ref="O488:O540" si="9">L488-K488</f>
        <v>1106.2670000000003</v>
      </c>
    </row>
    <row r="489" spans="1:15" ht="15.75" customHeight="1" x14ac:dyDescent="0.3">
      <c r="A489" s="1">
        <v>45007</v>
      </c>
      <c r="B489" s="2">
        <v>409</v>
      </c>
      <c r="C489" s="43" t="s">
        <v>41</v>
      </c>
      <c r="D489" s="43" t="s">
        <v>14</v>
      </c>
      <c r="E489" s="43" t="s">
        <v>29</v>
      </c>
      <c r="F489" s="43" t="s">
        <v>16</v>
      </c>
      <c r="H489" s="43">
        <v>30.84</v>
      </c>
      <c r="I489" s="4">
        <v>13</v>
      </c>
      <c r="J489" s="5">
        <v>7.7320000000000002</v>
      </c>
      <c r="K489" s="11">
        <v>2142.8679999999999</v>
      </c>
      <c r="L489" s="6">
        <v>1925.38</v>
      </c>
      <c r="O489" s="112">
        <f t="shared" si="9"/>
        <v>-217.48799999999983</v>
      </c>
    </row>
    <row r="490" spans="1:15" ht="15.75" customHeight="1" x14ac:dyDescent="0.3">
      <c r="A490" s="1">
        <v>45007</v>
      </c>
      <c r="B490" s="2">
        <v>410</v>
      </c>
      <c r="C490" s="43" t="s">
        <v>41</v>
      </c>
      <c r="D490" s="43" t="s">
        <v>14</v>
      </c>
      <c r="E490" s="43" t="s">
        <v>34</v>
      </c>
      <c r="F490" s="43" t="s">
        <v>16</v>
      </c>
      <c r="H490" s="43">
        <v>30.84</v>
      </c>
      <c r="I490" s="4">
        <v>13.8</v>
      </c>
      <c r="J490" s="5">
        <v>7.67</v>
      </c>
      <c r="K490" s="11">
        <v>2101.3829999999998</v>
      </c>
      <c r="L490" s="6">
        <v>2123.23</v>
      </c>
      <c r="O490" s="112">
        <f t="shared" si="9"/>
        <v>21.847000000000207</v>
      </c>
    </row>
    <row r="491" spans="1:15" ht="15.75" customHeight="1" x14ac:dyDescent="0.3">
      <c r="A491" s="1">
        <v>45007</v>
      </c>
      <c r="B491" s="2">
        <v>411</v>
      </c>
      <c r="C491" s="43" t="s">
        <v>41</v>
      </c>
      <c r="D491" s="43" t="s">
        <v>14</v>
      </c>
      <c r="E491" s="43" t="s">
        <v>35</v>
      </c>
      <c r="F491" s="43" t="s">
        <v>16</v>
      </c>
      <c r="H491" s="43">
        <v>30.84</v>
      </c>
      <c r="I491" s="4">
        <v>14.4</v>
      </c>
      <c r="J491" s="5">
        <v>7.6230000000000002</v>
      </c>
      <c r="K491" s="11">
        <v>2129.893</v>
      </c>
      <c r="L491" s="6">
        <v>2094.9699999999998</v>
      </c>
      <c r="O491" s="112">
        <f t="shared" si="9"/>
        <v>-34.923000000000229</v>
      </c>
    </row>
    <row r="492" spans="1:15" ht="15.75" customHeight="1" x14ac:dyDescent="0.3">
      <c r="A492" s="1">
        <v>45007</v>
      </c>
      <c r="B492" s="2">
        <v>412</v>
      </c>
      <c r="C492" s="43" t="s">
        <v>41</v>
      </c>
      <c r="D492" s="43" t="s">
        <v>14</v>
      </c>
      <c r="E492" s="43" t="s">
        <v>36</v>
      </c>
      <c r="F492" s="43" t="s">
        <v>16</v>
      </c>
      <c r="G492" s="43">
        <v>5.9</v>
      </c>
      <c r="H492" s="43">
        <v>30.84</v>
      </c>
      <c r="I492" s="4">
        <v>14.4</v>
      </c>
      <c r="J492" s="5">
        <v>7.77</v>
      </c>
      <c r="K492" s="11">
        <v>2062.15</v>
      </c>
      <c r="L492" s="6">
        <v>2151.5</v>
      </c>
      <c r="O492" s="112">
        <f t="shared" si="9"/>
        <v>89.349999999999909</v>
      </c>
    </row>
    <row r="493" spans="1:15" ht="15.75" customHeight="1" x14ac:dyDescent="0.3">
      <c r="A493" s="1">
        <v>45007</v>
      </c>
      <c r="B493" s="2">
        <v>413</v>
      </c>
      <c r="C493" s="43" t="s">
        <v>41</v>
      </c>
      <c r="D493" s="43" t="s">
        <v>14</v>
      </c>
      <c r="E493" s="43" t="s">
        <v>15</v>
      </c>
      <c r="F493" s="43" t="s">
        <v>16</v>
      </c>
      <c r="G493" s="43">
        <v>5.0999999999999996</v>
      </c>
      <c r="H493" s="43">
        <v>30.84</v>
      </c>
      <c r="I493" s="4">
        <v>13.5</v>
      </c>
      <c r="J493" s="5">
        <v>7.8879999999999999</v>
      </c>
      <c r="K493" s="11">
        <v>2041.277</v>
      </c>
      <c r="L493" s="6">
        <v>2234.61</v>
      </c>
      <c r="O493" s="112">
        <f t="shared" si="9"/>
        <v>193.33300000000008</v>
      </c>
    </row>
    <row r="494" spans="1:15" ht="15.75" customHeight="1" x14ac:dyDescent="0.3">
      <c r="A494" s="1">
        <v>45007</v>
      </c>
      <c r="B494" s="2">
        <v>414</v>
      </c>
      <c r="C494" s="2" t="s">
        <v>44</v>
      </c>
      <c r="D494" s="2" t="s">
        <v>14</v>
      </c>
      <c r="E494" s="2" t="s">
        <v>29</v>
      </c>
      <c r="F494" s="2" t="s">
        <v>16</v>
      </c>
      <c r="H494" s="43">
        <v>31.69</v>
      </c>
      <c r="I494" s="4">
        <v>12</v>
      </c>
      <c r="J494" s="5">
        <v>7.77</v>
      </c>
      <c r="K494" s="11">
        <v>2002.923</v>
      </c>
      <c r="L494" s="6">
        <v>1851.47</v>
      </c>
      <c r="O494" s="112">
        <f t="shared" si="9"/>
        <v>-151.45299999999997</v>
      </c>
    </row>
    <row r="495" spans="1:15" ht="15.75" customHeight="1" x14ac:dyDescent="0.3">
      <c r="A495" s="1">
        <v>45007</v>
      </c>
      <c r="B495" s="2">
        <v>415</v>
      </c>
      <c r="C495" s="2" t="s">
        <v>44</v>
      </c>
      <c r="D495" s="2" t="s">
        <v>14</v>
      </c>
      <c r="E495" s="2" t="s">
        <v>34</v>
      </c>
      <c r="F495" s="2" t="s">
        <v>16</v>
      </c>
      <c r="H495" s="43">
        <v>31.69</v>
      </c>
      <c r="I495" s="4">
        <v>11.9</v>
      </c>
      <c r="J495" s="5">
        <v>7.4660000000000002</v>
      </c>
      <c r="K495" s="11">
        <v>2191.54</v>
      </c>
      <c r="L495" s="6">
        <v>2148.79</v>
      </c>
      <c r="O495" s="112">
        <f t="shared" si="9"/>
        <v>-42.75</v>
      </c>
    </row>
    <row r="496" spans="1:15" ht="15.75" customHeight="1" x14ac:dyDescent="0.3">
      <c r="A496" s="1">
        <v>45007</v>
      </c>
      <c r="B496" s="2">
        <v>416</v>
      </c>
      <c r="C496" s="2" t="s">
        <v>44</v>
      </c>
      <c r="D496" s="2" t="s">
        <v>14</v>
      </c>
      <c r="E496" s="2" t="s">
        <v>35</v>
      </c>
      <c r="F496" s="2" t="s">
        <v>16</v>
      </c>
      <c r="H496" s="43">
        <v>31.69</v>
      </c>
      <c r="I496" s="4">
        <v>11.8</v>
      </c>
      <c r="J496" s="5">
        <v>7.3929999999999998</v>
      </c>
      <c r="K496" s="11">
        <v>3525.6889999999999</v>
      </c>
      <c r="L496" s="6">
        <v>3419.15</v>
      </c>
      <c r="O496" s="112">
        <f t="shared" si="9"/>
        <v>-106.53899999999976</v>
      </c>
    </row>
    <row r="497" spans="1:15" ht="15.75" customHeight="1" x14ac:dyDescent="0.3">
      <c r="A497" s="1">
        <v>45007</v>
      </c>
      <c r="B497" s="2">
        <v>417</v>
      </c>
      <c r="C497" s="2" t="s">
        <v>44</v>
      </c>
      <c r="D497" s="2" t="s">
        <v>14</v>
      </c>
      <c r="E497" s="2" t="s">
        <v>36</v>
      </c>
      <c r="F497" s="2" t="s">
        <v>16</v>
      </c>
      <c r="G497" s="43">
        <v>7.8</v>
      </c>
      <c r="H497" s="43">
        <v>31.69</v>
      </c>
      <c r="I497" s="4">
        <v>11.8</v>
      </c>
      <c r="J497" s="5">
        <v>7.4610000000000003</v>
      </c>
      <c r="K497" s="11">
        <v>3449.0749999999998</v>
      </c>
      <c r="L497" s="6">
        <v>3365.09</v>
      </c>
      <c r="O497" s="112">
        <f t="shared" si="9"/>
        <v>-83.984999999999673</v>
      </c>
    </row>
    <row r="498" spans="1:15" ht="15.75" customHeight="1" x14ac:dyDescent="0.3">
      <c r="A498" s="1">
        <v>45007</v>
      </c>
      <c r="B498" s="2">
        <v>418</v>
      </c>
      <c r="C498" s="2" t="s">
        <v>44</v>
      </c>
      <c r="D498" s="2" t="s">
        <v>14</v>
      </c>
      <c r="E498" s="2" t="s">
        <v>15</v>
      </c>
      <c r="F498" s="2" t="s">
        <v>16</v>
      </c>
      <c r="G498" s="43">
        <v>6.4</v>
      </c>
      <c r="H498" s="43">
        <v>31.69</v>
      </c>
      <c r="I498" s="4">
        <v>11.3</v>
      </c>
      <c r="J498" s="5">
        <v>8.1110000000000007</v>
      </c>
      <c r="K498" s="11">
        <v>1960.8209999999999</v>
      </c>
      <c r="L498" s="6">
        <v>2169.06</v>
      </c>
      <c r="O498" s="112">
        <f t="shared" si="9"/>
        <v>208.23900000000003</v>
      </c>
    </row>
    <row r="499" spans="1:15" ht="15.75" customHeight="1" x14ac:dyDescent="0.3">
      <c r="A499" s="1">
        <v>45008</v>
      </c>
      <c r="B499" s="2">
        <v>419</v>
      </c>
      <c r="C499" s="2" t="s">
        <v>13</v>
      </c>
      <c r="D499" s="2" t="s">
        <v>14</v>
      </c>
      <c r="E499" s="2" t="s">
        <v>29</v>
      </c>
      <c r="F499" s="2" t="s">
        <v>16</v>
      </c>
      <c r="H499" s="43">
        <v>29.51</v>
      </c>
      <c r="I499" s="4">
        <v>17.8</v>
      </c>
      <c r="J499" s="5">
        <v>7.5439999999999996</v>
      </c>
      <c r="K499" s="11">
        <v>2249.6999999999998</v>
      </c>
      <c r="L499" s="6">
        <v>1950.83</v>
      </c>
      <c r="O499" s="112">
        <f t="shared" si="9"/>
        <v>-298.86999999999989</v>
      </c>
    </row>
    <row r="500" spans="1:15" ht="15.75" customHeight="1" x14ac:dyDescent="0.3">
      <c r="A500" s="1">
        <v>45008</v>
      </c>
      <c r="B500" s="2">
        <v>420</v>
      </c>
      <c r="C500" s="2" t="s">
        <v>13</v>
      </c>
      <c r="D500" s="2" t="s">
        <v>14</v>
      </c>
      <c r="E500" s="2" t="s">
        <v>34</v>
      </c>
      <c r="F500" s="2" t="s">
        <v>16</v>
      </c>
      <c r="H500" s="43">
        <v>29.51</v>
      </c>
      <c r="I500" s="4">
        <v>18.899999999999999</v>
      </c>
      <c r="J500" s="5">
        <v>7.4989999999999997</v>
      </c>
      <c r="K500" s="11">
        <v>2395.8119999999999</v>
      </c>
      <c r="L500" s="6">
        <v>2189.3200000000002</v>
      </c>
      <c r="O500" s="112">
        <f t="shared" si="9"/>
        <v>-206.49199999999973</v>
      </c>
    </row>
    <row r="501" spans="1:15" ht="15.75" customHeight="1" x14ac:dyDescent="0.3">
      <c r="A501" s="1">
        <v>45008</v>
      </c>
      <c r="B501" s="2">
        <v>421</v>
      </c>
      <c r="C501" s="2" t="s">
        <v>13</v>
      </c>
      <c r="D501" s="2" t="s">
        <v>14</v>
      </c>
      <c r="E501" s="2" t="s">
        <v>35</v>
      </c>
      <c r="F501" s="2" t="s">
        <v>16</v>
      </c>
      <c r="H501" s="43">
        <v>29.51</v>
      </c>
      <c r="I501" s="4">
        <v>20</v>
      </c>
      <c r="J501" s="5">
        <v>7.4560000000000004</v>
      </c>
      <c r="K501" s="11">
        <v>2551.4360000000001</v>
      </c>
      <c r="L501" s="6">
        <v>2268.8200000000002</v>
      </c>
      <c r="O501" s="112">
        <f t="shared" si="9"/>
        <v>-282.61599999999999</v>
      </c>
    </row>
    <row r="502" spans="1:15" ht="15.75" customHeight="1" x14ac:dyDescent="0.3">
      <c r="A502" s="1">
        <v>45008</v>
      </c>
      <c r="B502" s="2">
        <v>422</v>
      </c>
      <c r="C502" s="2" t="s">
        <v>13</v>
      </c>
      <c r="D502" s="2" t="s">
        <v>14</v>
      </c>
      <c r="E502" s="2" t="s">
        <v>36</v>
      </c>
      <c r="F502" s="2" t="s">
        <v>16</v>
      </c>
      <c r="H502" s="43">
        <v>29.51</v>
      </c>
      <c r="I502" s="4">
        <v>19.899999999999999</v>
      </c>
      <c r="J502" s="5">
        <v>7.4530000000000003</v>
      </c>
      <c r="K502" s="11">
        <v>2539.0070000000001</v>
      </c>
      <c r="L502" s="6">
        <v>2242.3200000000002</v>
      </c>
      <c r="O502" s="112">
        <f t="shared" si="9"/>
        <v>-296.6869999999999</v>
      </c>
    </row>
    <row r="503" spans="1:15" ht="15.75" customHeight="1" x14ac:dyDescent="0.3">
      <c r="A503" s="1">
        <v>45008</v>
      </c>
      <c r="B503" s="2">
        <v>423</v>
      </c>
      <c r="C503" s="2" t="s">
        <v>13</v>
      </c>
      <c r="D503" s="2" t="s">
        <v>14</v>
      </c>
      <c r="E503" s="2" t="s">
        <v>15</v>
      </c>
      <c r="F503" s="2" t="s">
        <v>16</v>
      </c>
      <c r="G503" s="43">
        <v>7.6</v>
      </c>
      <c r="H503" s="43">
        <v>29.51</v>
      </c>
      <c r="I503" s="4">
        <v>18.8</v>
      </c>
      <c r="J503" s="5">
        <v>7.8879999999999999</v>
      </c>
      <c r="K503" s="11">
        <v>1945.261</v>
      </c>
      <c r="L503" s="6">
        <v>2061.87</v>
      </c>
      <c r="O503" s="112">
        <f t="shared" si="9"/>
        <v>116.60899999999992</v>
      </c>
    </row>
    <row r="504" spans="1:15" ht="15.75" customHeight="1" x14ac:dyDescent="0.3">
      <c r="A504" s="1">
        <v>45008</v>
      </c>
      <c r="B504" s="2">
        <v>424</v>
      </c>
      <c r="C504" s="2" t="s">
        <v>13</v>
      </c>
      <c r="D504" s="2" t="s">
        <v>30</v>
      </c>
      <c r="E504" s="2" t="s">
        <v>29</v>
      </c>
      <c r="F504" s="2" t="s">
        <v>38</v>
      </c>
      <c r="H504" s="43">
        <v>29.51</v>
      </c>
      <c r="I504" s="4">
        <v>21.2</v>
      </c>
      <c r="J504" s="5">
        <v>7.484</v>
      </c>
      <c r="K504" s="11">
        <v>2529.2849999999999</v>
      </c>
      <c r="L504" s="6">
        <v>2242.3200000000002</v>
      </c>
      <c r="O504" s="112">
        <f t="shared" si="9"/>
        <v>-286.96499999999969</v>
      </c>
    </row>
    <row r="505" spans="1:15" ht="15.75" customHeight="1" x14ac:dyDescent="0.3">
      <c r="A505" s="1">
        <v>45008</v>
      </c>
      <c r="B505" s="2">
        <v>425</v>
      </c>
      <c r="C505" s="2" t="s">
        <v>13</v>
      </c>
      <c r="D505" s="2" t="s">
        <v>30</v>
      </c>
      <c r="E505" s="2" t="s">
        <v>29</v>
      </c>
      <c r="F505" s="2" t="s">
        <v>39</v>
      </c>
      <c r="H505" s="43">
        <v>29.51</v>
      </c>
      <c r="I505" s="4">
        <v>20.8</v>
      </c>
      <c r="J505" s="5">
        <v>7.42</v>
      </c>
      <c r="K505" s="11">
        <v>2206.6869999999999</v>
      </c>
      <c r="L505" s="6">
        <v>2056.83</v>
      </c>
      <c r="O505" s="112">
        <f t="shared" si="9"/>
        <v>-149.85699999999997</v>
      </c>
    </row>
    <row r="506" spans="1:15" ht="15.75" customHeight="1" x14ac:dyDescent="0.3">
      <c r="A506" s="1">
        <v>45008</v>
      </c>
      <c r="B506" s="2">
        <v>426</v>
      </c>
      <c r="C506" s="2" t="s">
        <v>13</v>
      </c>
      <c r="D506" s="2" t="s">
        <v>30</v>
      </c>
      <c r="E506" s="2" t="s">
        <v>15</v>
      </c>
      <c r="F506" s="2" t="s">
        <v>38</v>
      </c>
      <c r="G506" s="43">
        <v>7.6</v>
      </c>
      <c r="H506" s="43">
        <v>29.51</v>
      </c>
      <c r="I506" s="4">
        <v>18</v>
      </c>
      <c r="J506" s="5">
        <v>7.891</v>
      </c>
      <c r="K506" s="11">
        <v>1942.972</v>
      </c>
      <c r="L506" s="6">
        <v>2075.12</v>
      </c>
      <c r="O506" s="112">
        <f t="shared" si="9"/>
        <v>132.14799999999991</v>
      </c>
    </row>
    <row r="507" spans="1:15" ht="15.75" customHeight="1" x14ac:dyDescent="0.3">
      <c r="A507" s="1">
        <v>45008</v>
      </c>
      <c r="B507" s="2">
        <v>427</v>
      </c>
      <c r="C507" s="2" t="s">
        <v>13</v>
      </c>
      <c r="D507" s="2" t="s">
        <v>30</v>
      </c>
      <c r="E507" s="2" t="s">
        <v>15</v>
      </c>
      <c r="F507" s="2" t="s">
        <v>39</v>
      </c>
      <c r="G507" s="43">
        <v>7.6</v>
      </c>
      <c r="H507" s="43">
        <v>29.51</v>
      </c>
      <c r="I507" s="4">
        <v>16.7</v>
      </c>
      <c r="J507" s="5">
        <v>7.891</v>
      </c>
      <c r="K507" s="11">
        <v>1922.499</v>
      </c>
      <c r="L507" s="6">
        <v>1955.88</v>
      </c>
      <c r="O507" s="112">
        <f t="shared" si="9"/>
        <v>33.381000000000085</v>
      </c>
    </row>
    <row r="508" spans="1:15" ht="15.75" customHeight="1" x14ac:dyDescent="0.3">
      <c r="A508" s="1">
        <v>45033</v>
      </c>
      <c r="B508" s="2">
        <v>428</v>
      </c>
      <c r="C508" s="2" t="s">
        <v>27</v>
      </c>
      <c r="D508" s="2" t="s">
        <v>14</v>
      </c>
      <c r="E508" s="2" t="s">
        <v>29</v>
      </c>
      <c r="F508" s="2" t="s">
        <v>16</v>
      </c>
      <c r="H508" s="6">
        <v>31.4</v>
      </c>
      <c r="I508" s="4">
        <v>12.5</v>
      </c>
      <c r="J508" s="5">
        <v>7.66</v>
      </c>
      <c r="K508" s="11">
        <v>2289.6129999999998</v>
      </c>
      <c r="L508" s="6">
        <v>2277.15</v>
      </c>
      <c r="O508" s="112">
        <f t="shared" si="9"/>
        <v>-12.462999999999738</v>
      </c>
    </row>
    <row r="509" spans="1:15" ht="15.75" customHeight="1" x14ac:dyDescent="0.3">
      <c r="A509" s="1">
        <v>45033</v>
      </c>
      <c r="B509" s="2">
        <v>429</v>
      </c>
      <c r="C509" s="2" t="s">
        <v>27</v>
      </c>
      <c r="D509" s="2" t="s">
        <v>14</v>
      </c>
      <c r="E509" s="2" t="s">
        <v>34</v>
      </c>
      <c r="F509" s="2" t="s">
        <v>16</v>
      </c>
      <c r="H509" s="6">
        <v>31.4</v>
      </c>
      <c r="I509" s="4">
        <v>12.9</v>
      </c>
      <c r="J509" s="5">
        <v>7.1980000000000004</v>
      </c>
      <c r="K509" s="11">
        <v>2903.299</v>
      </c>
      <c r="L509" s="6">
        <v>2603.2399999999998</v>
      </c>
      <c r="O509" s="112">
        <f t="shared" si="9"/>
        <v>-300.0590000000002</v>
      </c>
    </row>
    <row r="510" spans="1:15" ht="15.75" customHeight="1" x14ac:dyDescent="0.3">
      <c r="A510" s="1">
        <v>45033</v>
      </c>
      <c r="B510" s="2">
        <v>430</v>
      </c>
      <c r="C510" s="2" t="s">
        <v>27</v>
      </c>
      <c r="D510" s="2" t="s">
        <v>14</v>
      </c>
      <c r="E510" s="2" t="s">
        <v>35</v>
      </c>
      <c r="F510" s="2" t="s">
        <v>16</v>
      </c>
      <c r="H510" s="6">
        <v>31.4</v>
      </c>
      <c r="I510" s="4">
        <v>13.2</v>
      </c>
      <c r="J510" s="5">
        <v>7.0780000000000003</v>
      </c>
      <c r="K510" s="11">
        <v>2737.3319999999999</v>
      </c>
      <c r="L510" s="6">
        <v>2521.7199999999998</v>
      </c>
      <c r="O510" s="112">
        <f t="shared" si="9"/>
        <v>-215.61200000000008</v>
      </c>
    </row>
    <row r="511" spans="1:15" ht="15.75" customHeight="1" x14ac:dyDescent="0.3">
      <c r="A511" s="1">
        <v>45033</v>
      </c>
      <c r="B511" s="2">
        <v>431</v>
      </c>
      <c r="C511" s="2" t="s">
        <v>27</v>
      </c>
      <c r="D511" s="2" t="s">
        <v>14</v>
      </c>
      <c r="E511" s="2" t="s">
        <v>36</v>
      </c>
      <c r="F511" s="2" t="s">
        <v>16</v>
      </c>
      <c r="G511" s="43">
        <v>10.8</v>
      </c>
      <c r="H511" s="6">
        <v>31.4</v>
      </c>
      <c r="I511" s="4">
        <v>13.6</v>
      </c>
      <c r="J511" s="5">
        <v>7.0730000000000004</v>
      </c>
      <c r="K511" s="11">
        <v>3455.8820000000001</v>
      </c>
      <c r="L511" s="6">
        <v>3119.55</v>
      </c>
      <c r="O511" s="112">
        <f t="shared" si="9"/>
        <v>-336.33199999999988</v>
      </c>
    </row>
    <row r="512" spans="1:15" ht="15.75" customHeight="1" x14ac:dyDescent="0.3">
      <c r="A512" s="1">
        <v>45033</v>
      </c>
      <c r="B512" s="2">
        <v>432</v>
      </c>
      <c r="C512" s="2" t="s">
        <v>27</v>
      </c>
      <c r="D512" s="2" t="s">
        <v>14</v>
      </c>
      <c r="E512" s="2" t="s">
        <v>15</v>
      </c>
      <c r="F512" s="2" t="s">
        <v>16</v>
      </c>
      <c r="G512" s="43">
        <v>12.5</v>
      </c>
      <c r="H512" s="6">
        <v>31.4</v>
      </c>
      <c r="I512" s="4">
        <v>13.9</v>
      </c>
      <c r="J512" s="5">
        <v>8.0399999999999991</v>
      </c>
      <c r="K512" s="11">
        <v>1942.518</v>
      </c>
      <c r="L512" s="6">
        <v>2184.79</v>
      </c>
      <c r="O512" s="112">
        <f t="shared" si="9"/>
        <v>242.27199999999993</v>
      </c>
    </row>
    <row r="513" spans="1:15" ht="15.75" customHeight="1" x14ac:dyDescent="0.3">
      <c r="A513" s="1">
        <v>45033</v>
      </c>
      <c r="B513" s="2">
        <v>433</v>
      </c>
      <c r="C513" s="2" t="s">
        <v>27</v>
      </c>
      <c r="D513" s="2" t="s">
        <v>30</v>
      </c>
      <c r="E513" s="2" t="s">
        <v>29</v>
      </c>
      <c r="F513" s="2" t="s">
        <v>38</v>
      </c>
      <c r="H513" s="43">
        <v>31.33</v>
      </c>
      <c r="I513" s="4">
        <v>14.6</v>
      </c>
      <c r="J513" s="5">
        <v>7.2679999999999998</v>
      </c>
      <c r="K513" s="11">
        <v>3015.8029999999999</v>
      </c>
      <c r="L513" s="6">
        <v>2847.81</v>
      </c>
      <c r="O513" s="112">
        <f t="shared" si="9"/>
        <v>-167.99299999999994</v>
      </c>
    </row>
    <row r="514" spans="1:15" ht="15.75" customHeight="1" x14ac:dyDescent="0.3">
      <c r="A514" s="1">
        <v>45033</v>
      </c>
      <c r="B514" s="2">
        <v>434</v>
      </c>
      <c r="C514" s="2" t="s">
        <v>27</v>
      </c>
      <c r="D514" s="2" t="s">
        <v>30</v>
      </c>
      <c r="E514" s="2" t="s">
        <v>29</v>
      </c>
      <c r="F514" s="2" t="s">
        <v>39</v>
      </c>
      <c r="H514" s="43">
        <v>31.33</v>
      </c>
      <c r="I514" s="4">
        <v>14.3</v>
      </c>
      <c r="J514" s="5">
        <v>7.5049999999999999</v>
      </c>
      <c r="K514" s="11">
        <v>3182.1750000000002</v>
      </c>
      <c r="L514" s="6">
        <v>2983.68</v>
      </c>
      <c r="O514" s="112">
        <f t="shared" si="9"/>
        <v>-198.49500000000035</v>
      </c>
    </row>
    <row r="515" spans="1:15" ht="15.75" customHeight="1" x14ac:dyDescent="0.3">
      <c r="A515" s="1">
        <v>45033</v>
      </c>
      <c r="B515" s="2">
        <v>435</v>
      </c>
      <c r="C515" s="2" t="s">
        <v>27</v>
      </c>
      <c r="D515" s="2" t="s">
        <v>30</v>
      </c>
      <c r="E515" s="2" t="s">
        <v>15</v>
      </c>
      <c r="F515" s="2" t="s">
        <v>38</v>
      </c>
      <c r="G515" s="43">
        <v>12.3</v>
      </c>
      <c r="H515" s="43">
        <v>31.33</v>
      </c>
      <c r="I515" s="4">
        <v>13.9</v>
      </c>
      <c r="J515" s="5">
        <v>8.0500000000000007</v>
      </c>
      <c r="K515" s="11">
        <v>1941.1179999999999</v>
      </c>
      <c r="L515" s="6">
        <v>2184.79</v>
      </c>
      <c r="O515" s="112">
        <f t="shared" si="9"/>
        <v>243.67200000000003</v>
      </c>
    </row>
    <row r="516" spans="1:15" ht="15.75" customHeight="1" x14ac:dyDescent="0.3">
      <c r="A516" s="1">
        <v>45033</v>
      </c>
      <c r="B516" s="2">
        <v>436</v>
      </c>
      <c r="C516" s="2" t="s">
        <v>27</v>
      </c>
      <c r="D516" s="2" t="s">
        <v>30</v>
      </c>
      <c r="E516" s="2" t="s">
        <v>15</v>
      </c>
      <c r="F516" s="2" t="s">
        <v>39</v>
      </c>
      <c r="G516" s="43">
        <v>12.3</v>
      </c>
      <c r="H516" s="43">
        <v>31.33</v>
      </c>
      <c r="I516" s="4">
        <v>13.6</v>
      </c>
      <c r="J516" s="5">
        <v>8.1069999999999993</v>
      </c>
      <c r="K516" s="11">
        <v>1939.645</v>
      </c>
      <c r="L516" s="6">
        <v>2211.96</v>
      </c>
      <c r="O516" s="112">
        <f t="shared" si="9"/>
        <v>272.31500000000005</v>
      </c>
    </row>
    <row r="517" spans="1:15" ht="15.75" customHeight="1" x14ac:dyDescent="0.3">
      <c r="A517" s="1">
        <v>45035</v>
      </c>
      <c r="B517" s="2">
        <v>437</v>
      </c>
      <c r="C517" s="2" t="s">
        <v>13</v>
      </c>
      <c r="D517" s="2" t="s">
        <v>14</v>
      </c>
      <c r="E517" s="2" t="s">
        <v>29</v>
      </c>
      <c r="F517" s="2" t="s">
        <v>16</v>
      </c>
      <c r="H517" s="43">
        <v>30</v>
      </c>
      <c r="I517" s="4">
        <v>12.8</v>
      </c>
      <c r="J517" s="5">
        <v>7.5519999999999996</v>
      </c>
      <c r="K517" s="11">
        <v>2249.9569999999999</v>
      </c>
      <c r="L517" s="6">
        <v>2097.0300000000002</v>
      </c>
      <c r="O517" s="112">
        <f t="shared" si="9"/>
        <v>-152.92699999999968</v>
      </c>
    </row>
    <row r="518" spans="1:15" ht="15.75" customHeight="1" x14ac:dyDescent="0.3">
      <c r="A518" s="1">
        <v>45035</v>
      </c>
      <c r="B518" s="2">
        <v>438</v>
      </c>
      <c r="C518" s="2" t="s">
        <v>13</v>
      </c>
      <c r="D518" s="2" t="s">
        <v>14</v>
      </c>
      <c r="E518" s="2" t="s">
        <v>34</v>
      </c>
      <c r="F518" s="2" t="s">
        <v>16</v>
      </c>
      <c r="H518" s="43">
        <v>30</v>
      </c>
      <c r="I518" s="4">
        <v>14.3</v>
      </c>
      <c r="J518" s="5">
        <v>7.3810000000000002</v>
      </c>
      <c r="K518" s="11">
        <v>2948.1019999999999</v>
      </c>
      <c r="L518" s="6">
        <v>2914.51</v>
      </c>
      <c r="O518" s="112">
        <f t="shared" si="9"/>
        <v>-33.591999999999643</v>
      </c>
    </row>
    <row r="519" spans="1:15" ht="15.75" customHeight="1" x14ac:dyDescent="0.3">
      <c r="A519" s="1">
        <v>45035</v>
      </c>
      <c r="B519" s="2">
        <v>439</v>
      </c>
      <c r="C519" s="2" t="s">
        <v>13</v>
      </c>
      <c r="D519" s="2" t="s">
        <v>14</v>
      </c>
      <c r="E519" s="2" t="s">
        <v>35</v>
      </c>
      <c r="F519" s="2" t="s">
        <v>16</v>
      </c>
      <c r="H519" s="43">
        <v>30</v>
      </c>
      <c r="I519" s="4">
        <v>15.2</v>
      </c>
      <c r="J519" s="5">
        <v>7.4580000000000002</v>
      </c>
      <c r="K519" s="11">
        <v>2372.9169999999999</v>
      </c>
      <c r="L519" s="6">
        <v>2519.86</v>
      </c>
      <c r="O519" s="112">
        <f t="shared" si="9"/>
        <v>146.94300000000021</v>
      </c>
    </row>
    <row r="520" spans="1:15" ht="15.75" customHeight="1" x14ac:dyDescent="0.3">
      <c r="A520" s="1">
        <v>45035</v>
      </c>
      <c r="B520" s="2">
        <v>440</v>
      </c>
      <c r="C520" s="2" t="s">
        <v>13</v>
      </c>
      <c r="D520" s="2" t="s">
        <v>14</v>
      </c>
      <c r="E520" s="2" t="s">
        <v>36</v>
      </c>
      <c r="F520" s="2" t="s">
        <v>16</v>
      </c>
      <c r="H520" s="43">
        <v>30</v>
      </c>
      <c r="I520" s="4">
        <v>16.100000000000001</v>
      </c>
      <c r="J520" s="5">
        <v>7.3979999999999997</v>
      </c>
      <c r="K520" s="11">
        <v>2506.7930000000001</v>
      </c>
      <c r="L520" s="6">
        <v>2463.4899999999998</v>
      </c>
      <c r="O520" s="112">
        <f t="shared" si="9"/>
        <v>-43.303000000000338</v>
      </c>
    </row>
    <row r="521" spans="1:15" ht="15.75" customHeight="1" x14ac:dyDescent="0.3">
      <c r="A521" s="1">
        <v>45035</v>
      </c>
      <c r="B521" s="2">
        <v>441</v>
      </c>
      <c r="C521" s="2" t="s">
        <v>13</v>
      </c>
      <c r="D521" s="2" t="s">
        <v>14</v>
      </c>
      <c r="E521" s="2" t="s">
        <v>15</v>
      </c>
      <c r="F521" s="2" t="s">
        <v>16</v>
      </c>
      <c r="H521" s="43">
        <v>30</v>
      </c>
      <c r="I521" s="4">
        <v>15.1</v>
      </c>
      <c r="J521" s="5">
        <v>7.9260000000000002</v>
      </c>
      <c r="K521" s="11">
        <v>1990.89</v>
      </c>
      <c r="L521" s="6">
        <v>2204.25</v>
      </c>
      <c r="O521" s="112">
        <f t="shared" si="9"/>
        <v>213.3599999999999</v>
      </c>
    </row>
    <row r="522" spans="1:15" ht="15.75" customHeight="1" x14ac:dyDescent="0.3">
      <c r="A522" s="1">
        <v>45035</v>
      </c>
      <c r="B522" s="2">
        <v>442</v>
      </c>
      <c r="C522" s="2" t="s">
        <v>13</v>
      </c>
      <c r="D522" s="2" t="s">
        <v>30</v>
      </c>
      <c r="E522" s="2" t="s">
        <v>29</v>
      </c>
      <c r="F522" s="2" t="s">
        <v>38</v>
      </c>
      <c r="H522" s="43">
        <v>30</v>
      </c>
      <c r="I522" s="4">
        <v>16.8</v>
      </c>
      <c r="J522" s="5">
        <v>7.3719999999999999</v>
      </c>
      <c r="K522" s="11">
        <v>3054.1279</v>
      </c>
      <c r="L522" s="6">
        <v>3027.26</v>
      </c>
      <c r="O522" s="112">
        <f t="shared" si="9"/>
        <v>-26.867899999999736</v>
      </c>
    </row>
    <row r="523" spans="1:15" ht="15.75" customHeight="1" x14ac:dyDescent="0.3">
      <c r="A523" s="1">
        <v>45035</v>
      </c>
      <c r="B523" s="2">
        <v>443</v>
      </c>
      <c r="C523" s="2" t="s">
        <v>13</v>
      </c>
      <c r="D523" s="2" t="s">
        <v>30</v>
      </c>
      <c r="E523" s="2" t="s">
        <v>29</v>
      </c>
      <c r="F523" s="2" t="s">
        <v>39</v>
      </c>
      <c r="H523" s="43">
        <v>30</v>
      </c>
      <c r="I523" s="4">
        <v>17.3</v>
      </c>
      <c r="J523" s="5">
        <v>7.4809999999999999</v>
      </c>
      <c r="K523" s="11">
        <v>2272.9520000000002</v>
      </c>
      <c r="L523" s="6">
        <v>2266.17</v>
      </c>
      <c r="O523" s="112">
        <f t="shared" si="9"/>
        <v>-6.7820000000001528</v>
      </c>
    </row>
    <row r="524" spans="1:15" ht="15.75" customHeight="1" x14ac:dyDescent="0.3">
      <c r="A524" s="1">
        <v>45035</v>
      </c>
      <c r="B524" s="2">
        <v>444</v>
      </c>
      <c r="C524" s="2" t="s">
        <v>13</v>
      </c>
      <c r="D524" s="2" t="s">
        <v>30</v>
      </c>
      <c r="E524" s="2" t="s">
        <v>15</v>
      </c>
      <c r="F524" s="2" t="s">
        <v>38</v>
      </c>
      <c r="H524" s="43">
        <v>30</v>
      </c>
      <c r="I524" s="4">
        <v>14.4</v>
      </c>
      <c r="J524" s="5">
        <v>7.9550000000000001</v>
      </c>
      <c r="K524" s="11">
        <v>2000.6020000000001</v>
      </c>
      <c r="L524" s="6">
        <v>2204.25</v>
      </c>
      <c r="O524" s="112">
        <f t="shared" si="9"/>
        <v>203.64799999999991</v>
      </c>
    </row>
    <row r="525" spans="1:15" ht="15.75" customHeight="1" x14ac:dyDescent="0.3">
      <c r="A525" s="1">
        <v>45035</v>
      </c>
      <c r="B525" s="2">
        <v>445</v>
      </c>
      <c r="C525" s="2" t="s">
        <v>13</v>
      </c>
      <c r="D525" s="2" t="s">
        <v>30</v>
      </c>
      <c r="E525" s="2" t="s">
        <v>15</v>
      </c>
      <c r="F525" s="2" t="s">
        <v>39</v>
      </c>
      <c r="H525" s="43">
        <v>30</v>
      </c>
      <c r="I525" s="4">
        <v>14.1</v>
      </c>
      <c r="J525" s="5">
        <v>7.9509999999999996</v>
      </c>
      <c r="K525" s="11">
        <v>1990.6279999999999</v>
      </c>
      <c r="L525" s="6">
        <v>2176.06</v>
      </c>
      <c r="O525" s="112">
        <f t="shared" si="9"/>
        <v>185.43200000000002</v>
      </c>
    </row>
    <row r="526" spans="1:15" ht="15.75" customHeight="1" x14ac:dyDescent="0.3">
      <c r="A526" s="1">
        <v>45036</v>
      </c>
      <c r="B526" s="2">
        <v>446</v>
      </c>
      <c r="C526" s="43" t="s">
        <v>41</v>
      </c>
      <c r="D526" s="43" t="s">
        <v>14</v>
      </c>
      <c r="E526" s="43" t="s">
        <v>29</v>
      </c>
      <c r="F526" s="43" t="s">
        <v>16</v>
      </c>
      <c r="H526" s="43">
        <v>30.54</v>
      </c>
      <c r="I526" s="4">
        <v>12.8</v>
      </c>
      <c r="J526" s="5">
        <v>7.4249999999999998</v>
      </c>
      <c r="K526" s="11">
        <v>2187.8470000000002</v>
      </c>
      <c r="L526" s="6">
        <v>2136.88</v>
      </c>
      <c r="O526" s="112">
        <f t="shared" si="9"/>
        <v>-50.967000000000098</v>
      </c>
    </row>
    <row r="527" spans="1:15" ht="15.75" customHeight="1" x14ac:dyDescent="0.3">
      <c r="A527" s="1">
        <v>45036</v>
      </c>
      <c r="B527" s="2">
        <v>447</v>
      </c>
      <c r="C527" s="43" t="s">
        <v>41</v>
      </c>
      <c r="D527" s="43" t="s">
        <v>14</v>
      </c>
      <c r="E527" s="43" t="s">
        <v>34</v>
      </c>
      <c r="F527" s="43" t="s">
        <v>16</v>
      </c>
      <c r="H527" s="43">
        <v>30.54</v>
      </c>
      <c r="I527" s="4">
        <v>13.6</v>
      </c>
      <c r="J527" s="5">
        <v>7.3550000000000004</v>
      </c>
      <c r="K527" s="11">
        <v>2205.5610000000001</v>
      </c>
      <c r="L527" s="6">
        <v>2106.8200000000002</v>
      </c>
      <c r="O527" s="112">
        <f t="shared" si="9"/>
        <v>-98.740999999999985</v>
      </c>
    </row>
    <row r="528" spans="1:15" ht="15.75" customHeight="1" x14ac:dyDescent="0.3">
      <c r="A528" s="1">
        <v>45036</v>
      </c>
      <c r="B528" s="2">
        <v>448</v>
      </c>
      <c r="C528" s="43" t="s">
        <v>41</v>
      </c>
      <c r="D528" s="43" t="s">
        <v>14</v>
      </c>
      <c r="E528" s="43" t="s">
        <v>35</v>
      </c>
      <c r="F528" s="43" t="s">
        <v>16</v>
      </c>
      <c r="H528" s="43">
        <v>30.54</v>
      </c>
      <c r="I528" s="4">
        <v>14</v>
      </c>
      <c r="J528" s="5">
        <v>7.2720000000000002</v>
      </c>
      <c r="K528" s="11">
        <v>2095.1309999999999</v>
      </c>
      <c r="L528" s="6">
        <v>2046.72</v>
      </c>
      <c r="O528" s="112">
        <f t="shared" si="9"/>
        <v>-48.410999999999831</v>
      </c>
    </row>
    <row r="529" spans="1:15" ht="15.75" customHeight="1" x14ac:dyDescent="0.3">
      <c r="A529" s="1">
        <v>45036</v>
      </c>
      <c r="B529" s="2">
        <v>449</v>
      </c>
      <c r="C529" s="43" t="s">
        <v>41</v>
      </c>
      <c r="D529" s="43" t="s">
        <v>14</v>
      </c>
      <c r="E529" s="43" t="s">
        <v>36</v>
      </c>
      <c r="F529" s="43" t="s">
        <v>16</v>
      </c>
      <c r="G529" s="43">
        <v>11</v>
      </c>
      <c r="H529" s="43">
        <v>30.54</v>
      </c>
      <c r="I529" s="4">
        <v>14.6</v>
      </c>
      <c r="J529" s="5">
        <v>7.5880000000000001</v>
      </c>
      <c r="K529" s="11">
        <v>2133.317</v>
      </c>
      <c r="L529" s="6">
        <v>2166.9299999999998</v>
      </c>
      <c r="O529" s="112">
        <f t="shared" si="9"/>
        <v>33.612999999999829</v>
      </c>
    </row>
    <row r="530" spans="1:15" ht="15.75" customHeight="1" x14ac:dyDescent="0.3">
      <c r="A530" s="1">
        <v>45036</v>
      </c>
      <c r="B530" s="2">
        <v>450</v>
      </c>
      <c r="C530" s="43" t="s">
        <v>41</v>
      </c>
      <c r="D530" s="43" t="s">
        <v>14</v>
      </c>
      <c r="E530" s="43" t="s">
        <v>15</v>
      </c>
      <c r="F530" s="43" t="s">
        <v>16</v>
      </c>
      <c r="G530" s="43">
        <v>9.1999999999999993</v>
      </c>
      <c r="H530" s="43">
        <v>30.54</v>
      </c>
      <c r="I530" s="4">
        <v>13.2</v>
      </c>
      <c r="J530" s="5">
        <v>7.6849999999999996</v>
      </c>
      <c r="K530" s="11">
        <v>2072.04</v>
      </c>
      <c r="L530" s="6">
        <v>2285.52</v>
      </c>
      <c r="O530" s="112">
        <f t="shared" si="9"/>
        <v>213.48000000000002</v>
      </c>
    </row>
    <row r="531" spans="1:15" ht="15.75" customHeight="1" x14ac:dyDescent="0.3">
      <c r="A531" s="1">
        <v>45036</v>
      </c>
      <c r="B531" s="2">
        <v>451</v>
      </c>
      <c r="C531" s="2" t="s">
        <v>44</v>
      </c>
      <c r="D531" s="2" t="s">
        <v>14</v>
      </c>
      <c r="E531" s="2" t="s">
        <v>29</v>
      </c>
      <c r="F531" s="2" t="s">
        <v>16</v>
      </c>
      <c r="H531" s="43">
        <v>30.58</v>
      </c>
      <c r="I531" s="4">
        <v>8.8000000000000007</v>
      </c>
      <c r="J531" s="5">
        <v>8.0129999999999999</v>
      </c>
      <c r="K531" s="11">
        <v>2027.17</v>
      </c>
      <c r="L531" s="6">
        <v>2024.89</v>
      </c>
      <c r="O531" s="112"/>
    </row>
    <row r="532" spans="1:15" ht="15.75" customHeight="1" x14ac:dyDescent="0.3">
      <c r="A532" s="1">
        <v>45036</v>
      </c>
      <c r="B532" s="2">
        <v>452</v>
      </c>
      <c r="C532" s="2" t="s">
        <v>44</v>
      </c>
      <c r="D532" s="2" t="s">
        <v>14</v>
      </c>
      <c r="E532" s="2" t="s">
        <v>34</v>
      </c>
      <c r="F532" s="2" t="s">
        <v>16</v>
      </c>
      <c r="H532" s="43">
        <v>30.58</v>
      </c>
      <c r="I532" s="4">
        <v>8.3000000000000007</v>
      </c>
      <c r="J532" s="5">
        <v>7.2930000000000001</v>
      </c>
      <c r="K532" s="11">
        <v>2302.6840000000002</v>
      </c>
      <c r="L532" s="6">
        <v>2139.6999999999998</v>
      </c>
      <c r="O532" s="112">
        <f t="shared" si="9"/>
        <v>-162.98400000000038</v>
      </c>
    </row>
    <row r="533" spans="1:15" ht="15.75" customHeight="1" x14ac:dyDescent="0.3">
      <c r="A533" s="1">
        <v>45036</v>
      </c>
      <c r="B533" s="2">
        <v>453</v>
      </c>
      <c r="C533" s="2" t="s">
        <v>44</v>
      </c>
      <c r="D533" s="2" t="s">
        <v>14</v>
      </c>
      <c r="E533" s="2" t="s">
        <v>35</v>
      </c>
      <c r="F533" s="2" t="s">
        <v>16</v>
      </c>
      <c r="H533" s="43">
        <v>30.58</v>
      </c>
      <c r="I533" s="4">
        <v>8</v>
      </c>
      <c r="J533" s="5">
        <v>7.3019999999999996</v>
      </c>
      <c r="K533" s="11">
        <v>2660.1660000000002</v>
      </c>
      <c r="L533" s="6">
        <v>2570.23</v>
      </c>
      <c r="O533" s="112">
        <f t="shared" si="9"/>
        <v>-89.936000000000149</v>
      </c>
    </row>
    <row r="534" spans="1:15" ht="15.75" customHeight="1" x14ac:dyDescent="0.3">
      <c r="A534" s="1">
        <v>45036</v>
      </c>
      <c r="B534" s="2">
        <v>454</v>
      </c>
      <c r="C534" s="2" t="s">
        <v>44</v>
      </c>
      <c r="D534" s="2" t="s">
        <v>14</v>
      </c>
      <c r="E534" s="2" t="s">
        <v>36</v>
      </c>
      <c r="F534" s="2" t="s">
        <v>16</v>
      </c>
      <c r="G534" s="43">
        <v>10.1</v>
      </c>
      <c r="H534" s="43">
        <v>30.58</v>
      </c>
      <c r="I534" s="4">
        <v>7.6</v>
      </c>
      <c r="J534" s="5">
        <v>7.3890000000000002</v>
      </c>
      <c r="K534" s="11">
        <v>2917.002</v>
      </c>
      <c r="L534" s="6">
        <v>2799.85</v>
      </c>
      <c r="O534" s="112">
        <f t="shared" si="9"/>
        <v>-117.15200000000004</v>
      </c>
    </row>
    <row r="535" spans="1:15" ht="15.75" customHeight="1" x14ac:dyDescent="0.3">
      <c r="A535" s="1">
        <v>45036</v>
      </c>
      <c r="B535" s="2">
        <v>455</v>
      </c>
      <c r="C535" s="2" t="s">
        <v>44</v>
      </c>
      <c r="D535" s="2" t="s">
        <v>14</v>
      </c>
      <c r="E535" s="2" t="s">
        <v>15</v>
      </c>
      <c r="F535" s="2" t="s">
        <v>16</v>
      </c>
      <c r="G535" s="43">
        <v>11.2</v>
      </c>
      <c r="H535" s="43">
        <v>30.58</v>
      </c>
      <c r="I535" s="4">
        <v>7.8</v>
      </c>
      <c r="J535" s="5">
        <v>8.0419999999999998</v>
      </c>
      <c r="K535" s="11">
        <v>1997.6189999999999</v>
      </c>
      <c r="L535" s="6">
        <v>2261</v>
      </c>
      <c r="O535" s="112">
        <f t="shared" si="9"/>
        <v>263.38100000000009</v>
      </c>
    </row>
    <row r="536" spans="1:15" ht="15.75" customHeight="1" x14ac:dyDescent="0.3">
      <c r="A536" s="1">
        <v>45037</v>
      </c>
      <c r="B536" s="2">
        <v>456</v>
      </c>
      <c r="C536" s="2" t="s">
        <v>22</v>
      </c>
      <c r="D536" s="2" t="s">
        <v>14</v>
      </c>
      <c r="E536" s="2" t="s">
        <v>29</v>
      </c>
      <c r="F536" s="2" t="s">
        <v>16</v>
      </c>
      <c r="H536" s="43">
        <v>31.14</v>
      </c>
      <c r="I536" s="4">
        <v>10.1</v>
      </c>
      <c r="J536" s="5">
        <v>7.61</v>
      </c>
      <c r="K536" s="11">
        <v>2085.3939999999998</v>
      </c>
      <c r="L536" s="6">
        <v>2026.96</v>
      </c>
      <c r="O536" s="112">
        <f t="shared" si="9"/>
        <v>-58.433999999999742</v>
      </c>
    </row>
    <row r="537" spans="1:15" ht="15.75" customHeight="1" x14ac:dyDescent="0.3">
      <c r="A537" s="1">
        <v>45037</v>
      </c>
      <c r="B537" s="2">
        <v>457</v>
      </c>
      <c r="C537" s="2" t="s">
        <v>22</v>
      </c>
      <c r="D537" s="2" t="s">
        <v>14</v>
      </c>
      <c r="E537" s="2" t="s">
        <v>34</v>
      </c>
      <c r="F537" s="2" t="s">
        <v>16</v>
      </c>
      <c r="H537" s="43">
        <v>31.14</v>
      </c>
      <c r="I537" s="4">
        <v>10.4</v>
      </c>
      <c r="J537" s="5">
        <v>7.4290000000000003</v>
      </c>
      <c r="K537" s="11">
        <v>3968.3739999999998</v>
      </c>
      <c r="L537" s="6">
        <v>4235.9799999999996</v>
      </c>
      <c r="O537" s="112">
        <f t="shared" si="9"/>
        <v>267.60599999999977</v>
      </c>
    </row>
    <row r="538" spans="1:15" ht="15.75" customHeight="1" x14ac:dyDescent="0.3">
      <c r="A538" s="1">
        <v>45037</v>
      </c>
      <c r="B538" s="2">
        <v>458</v>
      </c>
      <c r="C538" s="2" t="s">
        <v>22</v>
      </c>
      <c r="D538" s="2" t="s">
        <v>14</v>
      </c>
      <c r="E538" s="2" t="s">
        <v>35</v>
      </c>
      <c r="F538" s="2" t="s">
        <v>16</v>
      </c>
      <c r="H538" s="43">
        <v>31.14</v>
      </c>
      <c r="I538" s="4">
        <v>10.6</v>
      </c>
      <c r="J538" s="5">
        <v>7.468</v>
      </c>
      <c r="K538" s="11">
        <v>5336.2960000000003</v>
      </c>
      <c r="L538" s="6">
        <v>6190.12</v>
      </c>
      <c r="O538" s="112">
        <f t="shared" si="9"/>
        <v>853.82399999999961</v>
      </c>
    </row>
    <row r="539" spans="1:15" ht="15.75" customHeight="1" x14ac:dyDescent="0.3">
      <c r="A539" s="1">
        <v>45037</v>
      </c>
      <c r="B539" s="2">
        <v>459</v>
      </c>
      <c r="C539" s="2" t="s">
        <v>22</v>
      </c>
      <c r="D539" s="2" t="s">
        <v>14</v>
      </c>
      <c r="E539" s="2" t="s">
        <v>36</v>
      </c>
      <c r="F539" s="2" t="s">
        <v>16</v>
      </c>
      <c r="G539" s="43">
        <v>9.4</v>
      </c>
      <c r="H539" s="43">
        <v>31.14</v>
      </c>
      <c r="I539" s="4">
        <v>10.7</v>
      </c>
      <c r="J539" s="5">
        <v>7.6760000000000002</v>
      </c>
      <c r="K539" s="11">
        <v>7765.7079999999996</v>
      </c>
      <c r="L539" s="6">
        <v>10636.48</v>
      </c>
      <c r="O539" s="112">
        <f t="shared" si="9"/>
        <v>2870.7719999999999</v>
      </c>
    </row>
    <row r="540" spans="1:15" ht="15.75" customHeight="1" x14ac:dyDescent="0.3">
      <c r="A540" s="1">
        <v>45037</v>
      </c>
      <c r="B540" s="2">
        <v>460</v>
      </c>
      <c r="C540" s="2" t="s">
        <v>22</v>
      </c>
      <c r="D540" s="2" t="s">
        <v>14</v>
      </c>
      <c r="E540" s="2" t="s">
        <v>15</v>
      </c>
      <c r="F540" s="2" t="s">
        <v>16</v>
      </c>
      <c r="G540" s="43">
        <v>10.4</v>
      </c>
      <c r="H540" s="43">
        <v>31.14</v>
      </c>
      <c r="I540" s="4">
        <v>10.6</v>
      </c>
      <c r="J540" s="5">
        <v>7.9180000000000001</v>
      </c>
      <c r="K540" s="11">
        <v>2054.663</v>
      </c>
      <c r="L540" s="6">
        <v>2188.79</v>
      </c>
      <c r="O540" s="112">
        <f t="shared" si="9"/>
        <v>134.12699999999995</v>
      </c>
    </row>
    <row r="541" spans="1:15" ht="15.75" customHeight="1" x14ac:dyDescent="0.3">
      <c r="A541" s="1">
        <v>45054</v>
      </c>
      <c r="B541">
        <v>461</v>
      </c>
      <c r="C541" t="s">
        <v>13</v>
      </c>
      <c r="D541" t="s">
        <v>14</v>
      </c>
      <c r="E541" t="s">
        <v>29</v>
      </c>
      <c r="F541" t="s">
        <v>16</v>
      </c>
      <c r="H541">
        <v>30.59</v>
      </c>
      <c r="I541" s="4">
        <v>21.5</v>
      </c>
      <c r="J541" s="5">
        <v>7.3280000000000003</v>
      </c>
      <c r="K541" s="6">
        <v>2761.74</v>
      </c>
      <c r="L541" s="6">
        <v>2711.38</v>
      </c>
    </row>
    <row r="542" spans="1:15" ht="15.75" customHeight="1" x14ac:dyDescent="0.3">
      <c r="A542" s="1">
        <v>45054</v>
      </c>
      <c r="B542">
        <v>462</v>
      </c>
      <c r="C542" t="s">
        <v>13</v>
      </c>
      <c r="D542" t="s">
        <v>14</v>
      </c>
      <c r="E542" t="s">
        <v>34</v>
      </c>
      <c r="F542" t="s">
        <v>16</v>
      </c>
      <c r="H542">
        <v>30.59</v>
      </c>
      <c r="I542" s="4">
        <v>21.3</v>
      </c>
      <c r="J542" s="5">
        <v>7.2309999999999999</v>
      </c>
      <c r="K542" s="6">
        <v>2447.9499999999998</v>
      </c>
      <c r="L542" s="6">
        <v>2513.13</v>
      </c>
    </row>
    <row r="543" spans="1:15" ht="15.75" customHeight="1" x14ac:dyDescent="0.3">
      <c r="A543" s="1">
        <v>45054</v>
      </c>
      <c r="B543">
        <v>463</v>
      </c>
      <c r="C543" t="s">
        <v>13</v>
      </c>
      <c r="D543" t="s">
        <v>14</v>
      </c>
      <c r="E543" t="s">
        <v>35</v>
      </c>
      <c r="F543" t="s">
        <v>16</v>
      </c>
      <c r="H543">
        <v>30.59</v>
      </c>
      <c r="I543" s="4">
        <v>22.6</v>
      </c>
      <c r="J543" s="5">
        <v>7.2489999999999997</v>
      </c>
      <c r="K543" s="6">
        <v>2497.12</v>
      </c>
      <c r="L543" s="6">
        <v>2569.77</v>
      </c>
    </row>
    <row r="544" spans="1:15" ht="15.75" customHeight="1" x14ac:dyDescent="0.3">
      <c r="A544" s="1">
        <v>45054</v>
      </c>
      <c r="B544">
        <v>464</v>
      </c>
      <c r="C544" t="s">
        <v>13</v>
      </c>
      <c r="D544" t="s">
        <v>14</v>
      </c>
      <c r="E544" t="s">
        <v>36</v>
      </c>
      <c r="F544" t="s">
        <v>16</v>
      </c>
      <c r="G544">
        <v>14.1</v>
      </c>
      <c r="H544">
        <v>30.59</v>
      </c>
      <c r="I544" s="4">
        <v>23.5</v>
      </c>
      <c r="J544" s="5">
        <v>7.3789999999999996</v>
      </c>
      <c r="K544" s="6">
        <v>2692.44</v>
      </c>
      <c r="L544" s="6">
        <v>2768.02</v>
      </c>
    </row>
    <row r="545" spans="1:12" ht="15.75" customHeight="1" x14ac:dyDescent="0.3">
      <c r="A545" s="1">
        <v>45054</v>
      </c>
      <c r="B545">
        <v>465</v>
      </c>
      <c r="C545" t="s">
        <v>13</v>
      </c>
      <c r="D545" t="s">
        <v>14</v>
      </c>
      <c r="E545" t="s">
        <v>15</v>
      </c>
      <c r="F545" t="s">
        <v>16</v>
      </c>
      <c r="G545">
        <v>15.2</v>
      </c>
      <c r="H545">
        <v>30.59</v>
      </c>
      <c r="I545" s="4">
        <v>22.7</v>
      </c>
      <c r="J545" s="5">
        <v>7.8479999999999999</v>
      </c>
      <c r="K545" s="6">
        <v>1886.24</v>
      </c>
      <c r="L545" s="6">
        <v>2176.9899999999998</v>
      </c>
    </row>
    <row r="546" spans="1:12" ht="15.75" customHeight="1" x14ac:dyDescent="0.3">
      <c r="A546" s="1">
        <v>45054</v>
      </c>
      <c r="B546">
        <v>466</v>
      </c>
      <c r="C546" t="s">
        <v>13</v>
      </c>
      <c r="D546" t="s">
        <v>30</v>
      </c>
      <c r="E546" t="s">
        <v>29</v>
      </c>
      <c r="F546" t="s">
        <v>38</v>
      </c>
      <c r="H546">
        <v>30.59</v>
      </c>
      <c r="I546" s="4">
        <v>22.7</v>
      </c>
      <c r="J546" s="5">
        <v>7.3460000000000001</v>
      </c>
      <c r="K546" s="6">
        <v>2461.37</v>
      </c>
      <c r="L546" s="6">
        <v>2229.9299999999998</v>
      </c>
    </row>
    <row r="547" spans="1:12" ht="15.75" customHeight="1" x14ac:dyDescent="0.3">
      <c r="A547" s="1">
        <v>45054</v>
      </c>
      <c r="B547">
        <v>467</v>
      </c>
      <c r="C547" t="s">
        <v>13</v>
      </c>
      <c r="D547" t="s">
        <v>30</v>
      </c>
      <c r="E547" t="s">
        <v>29</v>
      </c>
      <c r="F547" t="s">
        <v>39</v>
      </c>
      <c r="H547">
        <v>30.59</v>
      </c>
      <c r="I547" s="4">
        <v>23</v>
      </c>
      <c r="J547" s="5">
        <v>7.4020000000000001</v>
      </c>
      <c r="K547" s="6">
        <v>2265.62</v>
      </c>
      <c r="L547" s="6">
        <v>2314.89</v>
      </c>
    </row>
    <row r="548" spans="1:12" ht="15.75" customHeight="1" x14ac:dyDescent="0.3">
      <c r="A548" s="1">
        <v>45054</v>
      </c>
      <c r="B548">
        <v>468</v>
      </c>
      <c r="C548" t="s">
        <v>13</v>
      </c>
      <c r="D548" t="s">
        <v>30</v>
      </c>
      <c r="E548" t="s">
        <v>15</v>
      </c>
      <c r="F548" t="s">
        <v>38</v>
      </c>
      <c r="G548">
        <v>15.2</v>
      </c>
      <c r="H548">
        <v>30.59</v>
      </c>
      <c r="I548" s="4">
        <v>24.7</v>
      </c>
      <c r="J548" s="5">
        <v>7.7809999999999997</v>
      </c>
      <c r="K548" s="6">
        <v>1951.74</v>
      </c>
      <c r="L548" s="6">
        <v>2162.83</v>
      </c>
    </row>
    <row r="549" spans="1:12" ht="15.75" customHeight="1" x14ac:dyDescent="0.3">
      <c r="A549" s="1">
        <v>45054</v>
      </c>
      <c r="B549">
        <v>469</v>
      </c>
      <c r="C549" t="s">
        <v>13</v>
      </c>
      <c r="D549" t="s">
        <v>30</v>
      </c>
      <c r="E549" t="s">
        <v>15</v>
      </c>
      <c r="F549" t="s">
        <v>39</v>
      </c>
      <c r="G549">
        <v>15.2</v>
      </c>
      <c r="H549">
        <v>30.59</v>
      </c>
      <c r="I549" s="4">
        <v>25.6</v>
      </c>
      <c r="J549" s="5">
        <v>7.7839999999999998</v>
      </c>
      <c r="K549" s="6">
        <v>1953.91</v>
      </c>
      <c r="L549" s="6">
        <v>2176.9899999999998</v>
      </c>
    </row>
    <row r="550" spans="1:12" ht="15.75" customHeight="1" x14ac:dyDescent="0.3">
      <c r="A550" s="1">
        <v>45055</v>
      </c>
      <c r="B550">
        <v>470</v>
      </c>
      <c r="C550" t="s">
        <v>22</v>
      </c>
      <c r="D550" t="s">
        <v>14</v>
      </c>
      <c r="E550" t="s">
        <v>29</v>
      </c>
      <c r="F550" t="s">
        <v>16</v>
      </c>
      <c r="H550">
        <v>31.22</v>
      </c>
      <c r="I550" s="4">
        <v>17.399999999999999</v>
      </c>
      <c r="J550" s="5">
        <v>7.5919999999999996</v>
      </c>
      <c r="K550" s="6">
        <v>1991.12</v>
      </c>
      <c r="L550" s="6">
        <v>2050.39</v>
      </c>
    </row>
    <row r="551" spans="1:12" ht="15.75" customHeight="1" x14ac:dyDescent="0.3">
      <c r="A551" s="1">
        <v>45055</v>
      </c>
      <c r="B551">
        <v>471</v>
      </c>
      <c r="C551" t="s">
        <v>22</v>
      </c>
      <c r="D551" t="s">
        <v>14</v>
      </c>
      <c r="E551" t="s">
        <v>34</v>
      </c>
      <c r="F551" t="s">
        <v>16</v>
      </c>
      <c r="H551">
        <v>31.22</v>
      </c>
      <c r="I551" s="4">
        <v>17.2</v>
      </c>
      <c r="J551" s="5">
        <v>7.2220000000000004</v>
      </c>
      <c r="K551" s="6">
        <v>2279.58</v>
      </c>
      <c r="L551" s="6">
        <v>2163.5</v>
      </c>
    </row>
    <row r="552" spans="1:12" ht="15.75" customHeight="1" x14ac:dyDescent="0.3">
      <c r="A552" s="1">
        <v>45055</v>
      </c>
      <c r="B552">
        <v>472</v>
      </c>
      <c r="C552" t="s">
        <v>22</v>
      </c>
      <c r="D552" t="s">
        <v>14</v>
      </c>
      <c r="E552" t="s">
        <v>35</v>
      </c>
      <c r="F552" t="s">
        <v>16</v>
      </c>
      <c r="H552">
        <v>31.22</v>
      </c>
      <c r="I552" s="4">
        <v>17.100000000000001</v>
      </c>
      <c r="J552" s="5">
        <v>7.2220000000000004</v>
      </c>
      <c r="K552" s="6">
        <v>3002.35</v>
      </c>
      <c r="L552" s="6">
        <v>3124.9</v>
      </c>
    </row>
    <row r="553" spans="1:12" ht="15.75" customHeight="1" x14ac:dyDescent="0.3">
      <c r="A553" s="1">
        <v>45055</v>
      </c>
      <c r="B553">
        <v>473</v>
      </c>
      <c r="C553" t="s">
        <v>22</v>
      </c>
      <c r="D553" t="s">
        <v>14</v>
      </c>
      <c r="E553" t="s">
        <v>36</v>
      </c>
      <c r="F553" t="s">
        <v>16</v>
      </c>
      <c r="G553">
        <v>12</v>
      </c>
      <c r="H553">
        <v>31.22</v>
      </c>
      <c r="I553" s="4">
        <v>16.5</v>
      </c>
      <c r="J553" s="5">
        <v>7.2089999999999996</v>
      </c>
      <c r="K553" s="6">
        <v>4389.8999999999996</v>
      </c>
      <c r="L553" s="6">
        <v>5047.71</v>
      </c>
    </row>
    <row r="554" spans="1:12" ht="15.75" customHeight="1" x14ac:dyDescent="0.3">
      <c r="A554" s="1">
        <v>45055</v>
      </c>
      <c r="B554">
        <v>474</v>
      </c>
      <c r="C554" t="s">
        <v>22</v>
      </c>
      <c r="D554" t="s">
        <v>14</v>
      </c>
      <c r="E554" t="s">
        <v>15</v>
      </c>
      <c r="F554" t="s">
        <v>16</v>
      </c>
      <c r="G554">
        <v>14.8</v>
      </c>
      <c r="H554">
        <v>31.22</v>
      </c>
      <c r="I554" s="4">
        <v>15.9</v>
      </c>
      <c r="J554" s="5">
        <v>8.0709999999999997</v>
      </c>
      <c r="K554" s="6">
        <v>1861.43</v>
      </c>
      <c r="L554" s="6">
        <v>2156.2600000000002</v>
      </c>
    </row>
    <row r="555" spans="1:12" ht="15.75" customHeight="1" x14ac:dyDescent="0.3">
      <c r="A555" s="1">
        <v>45056</v>
      </c>
      <c r="B555">
        <v>475</v>
      </c>
      <c r="C555" t="s">
        <v>27</v>
      </c>
      <c r="D555" t="s">
        <v>14</v>
      </c>
      <c r="E555" t="s">
        <v>29</v>
      </c>
      <c r="F555" t="s">
        <v>16</v>
      </c>
      <c r="H555">
        <v>31.68</v>
      </c>
      <c r="I555" s="4">
        <v>17.7</v>
      </c>
      <c r="J555" s="5">
        <v>7.8390000000000004</v>
      </c>
      <c r="K555" s="6">
        <v>1939.63</v>
      </c>
      <c r="L555" s="6">
        <v>1907.1</v>
      </c>
    </row>
    <row r="556" spans="1:12" ht="15.75" customHeight="1" x14ac:dyDescent="0.3">
      <c r="A556" s="1">
        <v>45056</v>
      </c>
      <c r="B556">
        <v>476</v>
      </c>
      <c r="C556" t="s">
        <v>27</v>
      </c>
      <c r="D556" t="s">
        <v>14</v>
      </c>
      <c r="E556" t="s">
        <v>34</v>
      </c>
      <c r="F556" t="s">
        <v>16</v>
      </c>
      <c r="H556">
        <v>31.68</v>
      </c>
      <c r="I556" s="4">
        <v>17.5</v>
      </c>
      <c r="J556" s="5">
        <v>7.2030000000000003</v>
      </c>
      <c r="K556" s="6">
        <v>2193.21</v>
      </c>
      <c r="L556" s="6">
        <v>2206.1999999999998</v>
      </c>
    </row>
    <row r="557" spans="1:12" ht="15.75" customHeight="1" x14ac:dyDescent="0.3">
      <c r="A557" s="1">
        <v>45056</v>
      </c>
      <c r="B557">
        <v>477</v>
      </c>
      <c r="C557" t="s">
        <v>27</v>
      </c>
      <c r="D557" t="s">
        <v>14</v>
      </c>
      <c r="E557" t="s">
        <v>35</v>
      </c>
      <c r="F557" t="s">
        <v>16</v>
      </c>
      <c r="H557">
        <v>31.68</v>
      </c>
      <c r="I557" s="4">
        <v>18</v>
      </c>
      <c r="J557" s="5">
        <v>7.3250000000000002</v>
      </c>
      <c r="K557" s="6">
        <v>2396.16</v>
      </c>
      <c r="L557" s="6">
        <v>2654.85</v>
      </c>
    </row>
    <row r="558" spans="1:12" ht="15.75" customHeight="1" x14ac:dyDescent="0.3">
      <c r="A558" s="1">
        <v>45056</v>
      </c>
      <c r="B558">
        <v>478</v>
      </c>
      <c r="C558" t="s">
        <v>27</v>
      </c>
      <c r="D558" t="s">
        <v>14</v>
      </c>
      <c r="E558" t="s">
        <v>36</v>
      </c>
      <c r="F558" t="s">
        <v>16</v>
      </c>
      <c r="G558">
        <v>12.2</v>
      </c>
      <c r="H558">
        <v>31.68</v>
      </c>
      <c r="I558" s="4">
        <v>18.899999999999999</v>
      </c>
      <c r="J558" s="5">
        <v>7.3559999999999999</v>
      </c>
      <c r="K558" s="6">
        <v>2775.29</v>
      </c>
      <c r="L558" s="6">
        <v>2804.39</v>
      </c>
    </row>
    <row r="559" spans="1:12" ht="15.75" customHeight="1" x14ac:dyDescent="0.3">
      <c r="A559" s="1">
        <v>45056</v>
      </c>
      <c r="B559">
        <v>479</v>
      </c>
      <c r="C559" t="s">
        <v>27</v>
      </c>
      <c r="D559" t="s">
        <v>14</v>
      </c>
      <c r="E559" t="s">
        <v>15</v>
      </c>
      <c r="F559" t="s">
        <v>16</v>
      </c>
      <c r="G559">
        <v>14.4</v>
      </c>
      <c r="H559">
        <v>31.68</v>
      </c>
      <c r="I559" s="4">
        <v>19.2</v>
      </c>
      <c r="J559" s="5">
        <v>8.1039999999999992</v>
      </c>
      <c r="K559" s="6">
        <v>1864.78</v>
      </c>
      <c r="L559" s="6">
        <v>2314.44</v>
      </c>
    </row>
    <row r="560" spans="1:12" ht="15.75" customHeight="1" x14ac:dyDescent="0.3">
      <c r="A560" s="1">
        <v>45056</v>
      </c>
      <c r="B560">
        <v>480</v>
      </c>
      <c r="C560" t="s">
        <v>27</v>
      </c>
      <c r="D560" t="s">
        <v>30</v>
      </c>
      <c r="E560" t="s">
        <v>29</v>
      </c>
      <c r="F560" t="s">
        <v>38</v>
      </c>
      <c r="H560">
        <v>31.95</v>
      </c>
      <c r="I560" s="4">
        <v>19.2</v>
      </c>
      <c r="J560" s="5">
        <v>7.3650000000000002</v>
      </c>
      <c r="K560" s="6">
        <v>1952.32</v>
      </c>
      <c r="L560" s="6">
        <v>2475.39</v>
      </c>
    </row>
    <row r="561" spans="1:12" ht="15.75" customHeight="1" x14ac:dyDescent="0.3">
      <c r="A561" s="1">
        <v>45056</v>
      </c>
      <c r="B561">
        <v>481</v>
      </c>
      <c r="C561" t="s">
        <v>27</v>
      </c>
      <c r="D561" t="s">
        <v>30</v>
      </c>
      <c r="E561" t="s">
        <v>29</v>
      </c>
      <c r="F561" t="s">
        <v>39</v>
      </c>
      <c r="H561">
        <v>31.95</v>
      </c>
      <c r="I561" s="4">
        <v>18.100000000000001</v>
      </c>
      <c r="J561" s="5">
        <v>7.48</v>
      </c>
      <c r="K561" s="6">
        <v>2354.7199999999998</v>
      </c>
      <c r="L561" s="6">
        <v>2295.9299999999998</v>
      </c>
    </row>
    <row r="562" spans="1:12" ht="15.75" customHeight="1" x14ac:dyDescent="0.3">
      <c r="A562" s="1">
        <v>45056</v>
      </c>
      <c r="B562">
        <v>482</v>
      </c>
      <c r="C562" t="s">
        <v>27</v>
      </c>
      <c r="D562" t="s">
        <v>30</v>
      </c>
      <c r="E562" t="s">
        <v>15</v>
      </c>
      <c r="F562" t="s">
        <v>38</v>
      </c>
      <c r="G562">
        <v>17.3</v>
      </c>
      <c r="H562">
        <v>31.95</v>
      </c>
      <c r="I562" s="4">
        <v>19.2</v>
      </c>
      <c r="J562" s="5">
        <v>8.14</v>
      </c>
      <c r="K562" s="6">
        <v>2361.41</v>
      </c>
      <c r="L562" s="6">
        <v>2419.13</v>
      </c>
    </row>
    <row r="563" spans="1:12" ht="15.75" customHeight="1" x14ac:dyDescent="0.3">
      <c r="A563" s="1">
        <v>45056</v>
      </c>
      <c r="B563">
        <v>483</v>
      </c>
      <c r="C563" t="s">
        <v>27</v>
      </c>
      <c r="D563" t="s">
        <v>30</v>
      </c>
      <c r="E563" t="s">
        <v>15</v>
      </c>
      <c r="F563" t="s">
        <v>39</v>
      </c>
      <c r="G563">
        <v>17.3</v>
      </c>
      <c r="H563">
        <v>31.95</v>
      </c>
      <c r="I563" s="4">
        <v>19.899999999999999</v>
      </c>
      <c r="J563" s="5">
        <v>8.1159999999999997</v>
      </c>
      <c r="K563" s="6">
        <v>1894.45</v>
      </c>
      <c r="L563" s="6">
        <v>2314.44</v>
      </c>
    </row>
    <row r="564" spans="1:12" ht="15.75" customHeight="1" x14ac:dyDescent="0.3">
      <c r="A564" s="1">
        <v>45057</v>
      </c>
      <c r="B564">
        <v>484</v>
      </c>
      <c r="C564" t="s">
        <v>41</v>
      </c>
      <c r="D564" t="s">
        <v>14</v>
      </c>
      <c r="E564" t="s">
        <v>29</v>
      </c>
      <c r="F564" t="s">
        <v>16</v>
      </c>
      <c r="H564">
        <v>31.99</v>
      </c>
      <c r="I564" s="4">
        <v>18.3</v>
      </c>
      <c r="J564" s="5">
        <v>7.9329999999999998</v>
      </c>
      <c r="K564" s="6">
        <v>1901.52</v>
      </c>
      <c r="L564" s="6">
        <v>1923.49</v>
      </c>
    </row>
    <row r="565" spans="1:12" ht="15.75" customHeight="1" x14ac:dyDescent="0.3">
      <c r="A565" s="1">
        <v>45057</v>
      </c>
      <c r="B565">
        <v>485</v>
      </c>
      <c r="C565" t="s">
        <v>41</v>
      </c>
      <c r="D565" t="s">
        <v>14</v>
      </c>
      <c r="E565" t="s">
        <v>34</v>
      </c>
      <c r="F565" t="s">
        <v>16</v>
      </c>
      <c r="H565">
        <v>31.99</v>
      </c>
      <c r="I565" s="4">
        <v>18.3</v>
      </c>
      <c r="J565" s="5">
        <v>7.4450000000000003</v>
      </c>
      <c r="K565" s="6">
        <v>2106.4899999999998</v>
      </c>
      <c r="L565" s="6">
        <v>2117.79</v>
      </c>
    </row>
    <row r="566" spans="1:12" ht="15.75" customHeight="1" x14ac:dyDescent="0.3">
      <c r="A566" s="1">
        <v>45057</v>
      </c>
      <c r="B566">
        <v>486</v>
      </c>
      <c r="C566" t="s">
        <v>41</v>
      </c>
      <c r="D566" t="s">
        <v>14</v>
      </c>
      <c r="E566" t="s">
        <v>35</v>
      </c>
      <c r="F566" t="s">
        <v>16</v>
      </c>
      <c r="H566">
        <v>31.99</v>
      </c>
      <c r="I566" s="4">
        <v>18.600000000000001</v>
      </c>
      <c r="J566" s="5">
        <v>7.2569999999999997</v>
      </c>
      <c r="K566" s="6">
        <v>2231.54</v>
      </c>
      <c r="L566" s="6">
        <v>2228.8200000000002</v>
      </c>
    </row>
    <row r="567" spans="1:12" ht="15.75" customHeight="1" x14ac:dyDescent="0.3">
      <c r="A567" s="1">
        <v>45057</v>
      </c>
      <c r="B567">
        <v>487</v>
      </c>
      <c r="C567" t="s">
        <v>41</v>
      </c>
      <c r="D567" t="s">
        <v>14</v>
      </c>
      <c r="E567" t="s">
        <v>36</v>
      </c>
      <c r="F567" t="s">
        <v>16</v>
      </c>
      <c r="G567">
        <v>14.8</v>
      </c>
      <c r="H567">
        <v>31.99</v>
      </c>
      <c r="I567" s="4">
        <v>18.3</v>
      </c>
      <c r="J567" s="5">
        <v>7.3369999999999997</v>
      </c>
      <c r="K567" s="6">
        <v>2361.21</v>
      </c>
      <c r="L567" s="6">
        <v>2367.6</v>
      </c>
    </row>
    <row r="568" spans="1:12" ht="15.75" customHeight="1" x14ac:dyDescent="0.3">
      <c r="A568" s="1">
        <v>45057</v>
      </c>
      <c r="B568">
        <v>488</v>
      </c>
      <c r="C568" t="s">
        <v>41</v>
      </c>
      <c r="D568" t="s">
        <v>14</v>
      </c>
      <c r="E568" t="s">
        <v>15</v>
      </c>
      <c r="F568" t="s">
        <v>16</v>
      </c>
      <c r="G568">
        <v>17</v>
      </c>
      <c r="H568">
        <v>31.99</v>
      </c>
      <c r="I568" s="4">
        <v>18.7</v>
      </c>
      <c r="J568" s="5">
        <v>8.0990000000000002</v>
      </c>
      <c r="K568" s="6">
        <v>1893.99</v>
      </c>
      <c r="L568" s="6">
        <v>2224.69</v>
      </c>
    </row>
    <row r="569" spans="1:12" ht="15.75" customHeight="1" x14ac:dyDescent="0.3">
      <c r="A569" s="1">
        <v>45058</v>
      </c>
      <c r="B569">
        <v>489</v>
      </c>
      <c r="C569" t="s">
        <v>44</v>
      </c>
      <c r="D569" t="s">
        <v>14</v>
      </c>
      <c r="E569" t="s">
        <v>29</v>
      </c>
      <c r="F569" t="s">
        <v>16</v>
      </c>
      <c r="H569">
        <v>31.12</v>
      </c>
      <c r="I569" s="4">
        <v>25.9</v>
      </c>
      <c r="J569" s="5">
        <v>7.202</v>
      </c>
      <c r="K569" s="6">
        <v>2433.79</v>
      </c>
      <c r="L569" s="6">
        <v>2411.61</v>
      </c>
    </row>
    <row r="570" spans="1:12" ht="15.75" customHeight="1" x14ac:dyDescent="0.3">
      <c r="A570" s="1">
        <v>45058</v>
      </c>
      <c r="B570">
        <v>490</v>
      </c>
      <c r="C570" t="s">
        <v>44</v>
      </c>
      <c r="D570" t="s">
        <v>14</v>
      </c>
      <c r="E570" t="s">
        <v>34</v>
      </c>
      <c r="F570" t="s">
        <v>16</v>
      </c>
      <c r="H570">
        <v>31.12</v>
      </c>
      <c r="I570" s="4">
        <v>25.8</v>
      </c>
      <c r="J570" s="5">
        <v>7.1859999999999999</v>
      </c>
      <c r="K570" s="6">
        <v>3274.68</v>
      </c>
      <c r="L570" s="6">
        <v>3278.59</v>
      </c>
    </row>
    <row r="571" spans="1:12" ht="15.75" customHeight="1" x14ac:dyDescent="0.3">
      <c r="A571" s="1">
        <v>45058</v>
      </c>
      <c r="B571">
        <v>491</v>
      </c>
      <c r="C571" t="s">
        <v>44</v>
      </c>
      <c r="D571" t="s">
        <v>14</v>
      </c>
      <c r="E571" t="s">
        <v>35</v>
      </c>
      <c r="F571" t="s">
        <v>16</v>
      </c>
      <c r="H571">
        <v>31.12</v>
      </c>
      <c r="I571" s="4">
        <v>26.1</v>
      </c>
      <c r="J571" s="5">
        <v>7.1890000000000001</v>
      </c>
      <c r="K571" s="6">
        <v>3450.67</v>
      </c>
      <c r="L571" s="6">
        <v>3305.68</v>
      </c>
    </row>
    <row r="572" spans="1:12" ht="15.75" customHeight="1" x14ac:dyDescent="0.3">
      <c r="A572" s="1">
        <v>45058</v>
      </c>
      <c r="B572">
        <v>492</v>
      </c>
      <c r="C572" t="s">
        <v>44</v>
      </c>
      <c r="D572" t="s">
        <v>14</v>
      </c>
      <c r="E572" t="s">
        <v>36</v>
      </c>
      <c r="F572" t="s">
        <v>16</v>
      </c>
      <c r="G572">
        <v>12.9</v>
      </c>
      <c r="H572">
        <v>31.12</v>
      </c>
      <c r="I572" s="4">
        <v>26.5</v>
      </c>
      <c r="J572" s="5">
        <v>7.141</v>
      </c>
      <c r="K572" s="6">
        <v>3466.74</v>
      </c>
      <c r="L572" s="6">
        <v>3359.87</v>
      </c>
    </row>
    <row r="573" spans="1:12" ht="15.75" customHeight="1" x14ac:dyDescent="0.3">
      <c r="A573" s="1">
        <v>45058</v>
      </c>
      <c r="B573">
        <v>493</v>
      </c>
      <c r="C573" t="s">
        <v>44</v>
      </c>
      <c r="D573" t="s">
        <v>14</v>
      </c>
      <c r="E573" t="s">
        <v>15</v>
      </c>
      <c r="F573" t="s">
        <v>16</v>
      </c>
      <c r="G573">
        <v>15.5</v>
      </c>
      <c r="H573">
        <v>31.12</v>
      </c>
      <c r="I573" s="4">
        <v>26.1</v>
      </c>
      <c r="J573" s="5">
        <v>8.1590000000000007</v>
      </c>
      <c r="K573" s="6">
        <v>1746.06</v>
      </c>
      <c r="L573" s="6">
        <v>2032.15</v>
      </c>
    </row>
    <row r="574" spans="1:12" ht="15.75" customHeight="1" x14ac:dyDescent="0.3">
      <c r="A574" s="1">
        <v>45086</v>
      </c>
      <c r="B574">
        <v>494</v>
      </c>
      <c r="C574" t="s">
        <v>13</v>
      </c>
      <c r="D574" t="s">
        <v>30</v>
      </c>
      <c r="E574" t="s">
        <v>29</v>
      </c>
      <c r="F574" t="s">
        <v>38</v>
      </c>
      <c r="H574">
        <v>30.93</v>
      </c>
      <c r="I574" s="4">
        <v>20.100000000000001</v>
      </c>
      <c r="J574" s="5">
        <v>7.29</v>
      </c>
      <c r="K574" s="6">
        <v>2349.6799999999998</v>
      </c>
      <c r="L574" s="6">
        <v>2312.7399999999998</v>
      </c>
    </row>
    <row r="575" spans="1:12" ht="15.75" customHeight="1" x14ac:dyDescent="0.3">
      <c r="A575" s="1">
        <v>45086</v>
      </c>
      <c r="B575">
        <v>495</v>
      </c>
      <c r="C575" t="s">
        <v>13</v>
      </c>
      <c r="D575" t="s">
        <v>30</v>
      </c>
      <c r="E575" t="s">
        <v>29</v>
      </c>
      <c r="F575" t="s">
        <v>39</v>
      </c>
      <c r="H575">
        <v>30.93</v>
      </c>
      <c r="I575" s="4">
        <v>20</v>
      </c>
      <c r="J575" s="5">
        <v>7.3170000000000002</v>
      </c>
      <c r="K575" s="6">
        <v>2203.84</v>
      </c>
      <c r="L575" s="6">
        <v>2257.8200000000002</v>
      </c>
    </row>
    <row r="576" spans="1:12" ht="15.75" customHeight="1" x14ac:dyDescent="0.3">
      <c r="A576" s="1">
        <v>45086</v>
      </c>
      <c r="B576">
        <v>496</v>
      </c>
      <c r="C576" t="s">
        <v>13</v>
      </c>
      <c r="D576" t="s">
        <v>30</v>
      </c>
      <c r="E576" t="s">
        <v>15</v>
      </c>
      <c r="F576" t="s">
        <v>38</v>
      </c>
      <c r="G576">
        <v>18.5</v>
      </c>
      <c r="H576">
        <v>30.93</v>
      </c>
      <c r="I576" s="4">
        <v>18.7</v>
      </c>
      <c r="J576" s="5">
        <v>7.7629999999999999</v>
      </c>
      <c r="K576" s="6">
        <v>1908.01</v>
      </c>
      <c r="L576" s="6">
        <v>2103.83</v>
      </c>
    </row>
    <row r="577" spans="1:12" ht="15.75" customHeight="1" x14ac:dyDescent="0.3">
      <c r="A577" s="1">
        <v>45086</v>
      </c>
      <c r="B577">
        <v>497</v>
      </c>
      <c r="C577" t="s">
        <v>13</v>
      </c>
      <c r="D577" t="s">
        <v>30</v>
      </c>
      <c r="E577" t="s">
        <v>15</v>
      </c>
      <c r="F577" t="s">
        <v>39</v>
      </c>
      <c r="G577">
        <v>18.5</v>
      </c>
      <c r="H577">
        <v>30.93</v>
      </c>
      <c r="I577" s="4">
        <v>18.8</v>
      </c>
      <c r="J577" s="5">
        <v>7.8049999999999997</v>
      </c>
      <c r="K577" s="6">
        <v>1903.49</v>
      </c>
      <c r="L577" s="6">
        <v>2117.56</v>
      </c>
    </row>
    <row r="578" spans="1:12" ht="15.75" customHeight="1" x14ac:dyDescent="0.3">
      <c r="A578" s="1">
        <v>45088</v>
      </c>
      <c r="B578">
        <v>498</v>
      </c>
      <c r="C578" t="s">
        <v>27</v>
      </c>
      <c r="D578" t="s">
        <v>30</v>
      </c>
      <c r="E578" t="s">
        <v>29</v>
      </c>
      <c r="F578" t="s">
        <v>38</v>
      </c>
      <c r="H578">
        <v>30.85</v>
      </c>
      <c r="I578" s="4">
        <v>22.1</v>
      </c>
      <c r="J578" s="5">
        <v>7.3630000000000004</v>
      </c>
      <c r="K578" s="6">
        <v>2652.82</v>
      </c>
      <c r="L578" s="6">
        <v>2850.03</v>
      </c>
    </row>
    <row r="579" spans="1:12" ht="15.75" customHeight="1" x14ac:dyDescent="0.3">
      <c r="A579" s="1">
        <v>45088</v>
      </c>
      <c r="B579">
        <v>499</v>
      </c>
      <c r="C579" t="s">
        <v>27</v>
      </c>
      <c r="D579" t="s">
        <v>30</v>
      </c>
      <c r="E579" t="s">
        <v>29</v>
      </c>
      <c r="F579" t="s">
        <v>39</v>
      </c>
      <c r="H579">
        <v>30.85</v>
      </c>
      <c r="I579" s="4">
        <v>22.1</v>
      </c>
      <c r="J579" s="5">
        <v>7.37</v>
      </c>
      <c r="K579" s="6">
        <v>2741.98</v>
      </c>
      <c r="L579" s="6">
        <v>2903.19</v>
      </c>
    </row>
    <row r="580" spans="1:12" ht="15.75" customHeight="1" x14ac:dyDescent="0.3">
      <c r="A580" s="1">
        <v>45088</v>
      </c>
      <c r="B580">
        <v>500</v>
      </c>
      <c r="C580" t="s">
        <v>27</v>
      </c>
      <c r="D580" t="s">
        <v>30</v>
      </c>
      <c r="E580" t="s">
        <v>15</v>
      </c>
      <c r="F580" t="s">
        <v>38</v>
      </c>
      <c r="G580">
        <v>17.899999999999999</v>
      </c>
      <c r="H580">
        <v>30.85</v>
      </c>
      <c r="I580" s="4">
        <v>21.8</v>
      </c>
      <c r="J580" s="5">
        <v>8.26</v>
      </c>
      <c r="K580" s="6">
        <v>1734.01</v>
      </c>
      <c r="L580" s="6">
        <v>2142.59</v>
      </c>
    </row>
    <row r="581" spans="1:12" ht="15.75" customHeight="1" x14ac:dyDescent="0.3">
      <c r="A581" s="1">
        <v>45088</v>
      </c>
      <c r="B581">
        <v>501</v>
      </c>
      <c r="C581" t="s">
        <v>27</v>
      </c>
      <c r="D581" t="s">
        <v>30</v>
      </c>
      <c r="E581" t="s">
        <v>15</v>
      </c>
      <c r="F581" t="s">
        <v>39</v>
      </c>
      <c r="G581">
        <v>17.899999999999999</v>
      </c>
      <c r="H581">
        <v>30.85</v>
      </c>
      <c r="I581" s="4">
        <v>21.7</v>
      </c>
      <c r="J581" s="5">
        <v>8.2370000000000001</v>
      </c>
      <c r="K581" s="6">
        <v>1728.87</v>
      </c>
      <c r="L581" s="6">
        <v>2102.7199999999998</v>
      </c>
    </row>
    <row r="582" spans="1:12" ht="15.75" customHeight="1" x14ac:dyDescent="0.3">
      <c r="A582" s="1"/>
      <c r="I582" s="4"/>
      <c r="J582" s="5"/>
      <c r="K582" s="6"/>
      <c r="L582" s="6"/>
    </row>
    <row r="583" spans="1:12" ht="15.75" customHeight="1" x14ac:dyDescent="0.3">
      <c r="A583" s="1"/>
      <c r="I583" s="4"/>
      <c r="J583" s="5"/>
      <c r="K583" s="6"/>
      <c r="L583" s="6"/>
    </row>
    <row r="584" spans="1:12" ht="15.75" customHeight="1" x14ac:dyDescent="0.3">
      <c r="A584" s="1"/>
      <c r="I584" s="4"/>
      <c r="J584" s="5"/>
      <c r="K584" s="6"/>
      <c r="L584" s="6"/>
    </row>
    <row r="585" spans="1:12" ht="15.75" customHeight="1" x14ac:dyDescent="0.3">
      <c r="A585" s="1"/>
      <c r="I585" s="4"/>
      <c r="J585" s="5"/>
      <c r="K585" s="6"/>
      <c r="L585" s="6"/>
    </row>
    <row r="586" spans="1:12" ht="15.75" customHeight="1" x14ac:dyDescent="0.3">
      <c r="A586" s="1"/>
      <c r="I586" s="4"/>
      <c r="J586" s="5"/>
      <c r="K586" s="6"/>
      <c r="L586" s="6"/>
    </row>
    <row r="587" spans="1:12" ht="15.75" customHeight="1" x14ac:dyDescent="0.3">
      <c r="A587" s="1"/>
      <c r="I587" s="4"/>
      <c r="J587" s="5"/>
      <c r="K587" s="6"/>
      <c r="L587" s="6"/>
    </row>
    <row r="588" spans="1:12" ht="15.75" customHeight="1" x14ac:dyDescent="0.3">
      <c r="A588" s="1"/>
      <c r="I588" s="4"/>
      <c r="J588" s="5"/>
      <c r="K588" s="6"/>
      <c r="L588" s="6"/>
    </row>
    <row r="589" spans="1:12" ht="15.75" customHeight="1" x14ac:dyDescent="0.3">
      <c r="A589" s="1"/>
      <c r="I589" s="4"/>
      <c r="J589" s="5"/>
      <c r="K589" s="6"/>
      <c r="L589" s="6"/>
    </row>
    <row r="590" spans="1:12" ht="15.75" customHeight="1" x14ac:dyDescent="0.3">
      <c r="A590" s="1"/>
      <c r="I590" s="4"/>
      <c r="J590" s="5"/>
      <c r="K590" s="6"/>
      <c r="L590" s="6"/>
    </row>
    <row r="591" spans="1:12" ht="15.75" customHeight="1" x14ac:dyDescent="0.3">
      <c r="A591" s="1"/>
      <c r="I591" s="4"/>
      <c r="J591" s="5"/>
      <c r="K591" s="6"/>
      <c r="L591" s="6"/>
    </row>
    <row r="592" spans="1:12" ht="15.75" customHeight="1" x14ac:dyDescent="0.3">
      <c r="A592" s="1"/>
      <c r="I592" s="4"/>
      <c r="J592" s="5"/>
      <c r="K592" s="6"/>
      <c r="L592" s="6"/>
    </row>
    <row r="593" spans="1:12" ht="15.75" customHeight="1" x14ac:dyDescent="0.3">
      <c r="A593" s="1"/>
      <c r="I593" s="4"/>
      <c r="J593" s="5"/>
      <c r="K593" s="6"/>
      <c r="L593" s="6"/>
    </row>
    <row r="594" spans="1:12" ht="15.75" customHeight="1" x14ac:dyDescent="0.3">
      <c r="A594" s="1"/>
      <c r="I594" s="4"/>
      <c r="J594" s="5"/>
      <c r="K594" s="6"/>
      <c r="L594" s="6"/>
    </row>
    <row r="595" spans="1:12" ht="15.75" customHeight="1" x14ac:dyDescent="0.3">
      <c r="A595" s="1"/>
      <c r="I595" s="4"/>
      <c r="J595" s="5"/>
      <c r="K595" s="6"/>
      <c r="L595" s="6"/>
    </row>
    <row r="596" spans="1:12" ht="15.75" customHeight="1" x14ac:dyDescent="0.3">
      <c r="A596" s="1"/>
      <c r="I596" s="4"/>
      <c r="J596" s="5"/>
      <c r="K596" s="6"/>
      <c r="L596" s="6"/>
    </row>
    <row r="597" spans="1:12" ht="15.75" customHeight="1" x14ac:dyDescent="0.3">
      <c r="A597" s="1"/>
      <c r="I597" s="4"/>
      <c r="J597" s="5"/>
      <c r="K597" s="6"/>
      <c r="L597" s="6"/>
    </row>
    <row r="598" spans="1:12" ht="15.75" customHeight="1" x14ac:dyDescent="0.3">
      <c r="A598" s="1"/>
      <c r="I598" s="4"/>
      <c r="J598" s="5"/>
      <c r="K598" s="6"/>
      <c r="L598" s="6"/>
    </row>
    <row r="599" spans="1:12" ht="15.75" customHeight="1" x14ac:dyDescent="0.3">
      <c r="A599" s="1"/>
      <c r="I599" s="4"/>
      <c r="J599" s="5"/>
      <c r="K599" s="6"/>
      <c r="L599" s="6"/>
    </row>
    <row r="600" spans="1:12" ht="15.75" customHeight="1" x14ac:dyDescent="0.3">
      <c r="A600" s="1"/>
      <c r="I600" s="4"/>
      <c r="J600" s="5"/>
      <c r="K600" s="6"/>
      <c r="L600" s="6"/>
    </row>
    <row r="601" spans="1:12" ht="15.75" customHeight="1" x14ac:dyDescent="0.3">
      <c r="A601" s="1"/>
      <c r="I601" s="4"/>
      <c r="J601" s="5"/>
      <c r="K601" s="6"/>
      <c r="L601" s="6"/>
    </row>
    <row r="602" spans="1:12" ht="15.75" customHeight="1" x14ac:dyDescent="0.3">
      <c r="A602" s="1"/>
      <c r="I602" s="4"/>
      <c r="J602" s="5"/>
      <c r="K602" s="6"/>
      <c r="L602" s="6"/>
    </row>
    <row r="603" spans="1:12" ht="15.75" customHeight="1" x14ac:dyDescent="0.3">
      <c r="A603" s="1"/>
      <c r="I603" s="4"/>
      <c r="J603" s="5"/>
      <c r="K603" s="6"/>
      <c r="L603" s="6"/>
    </row>
    <row r="604" spans="1:12" ht="15.75" customHeight="1" x14ac:dyDescent="0.3">
      <c r="A604" s="1"/>
      <c r="I604" s="4"/>
      <c r="J604" s="5"/>
      <c r="K604" s="6"/>
      <c r="L604" s="6"/>
    </row>
    <row r="605" spans="1:12" ht="15.75" customHeight="1" x14ac:dyDescent="0.3">
      <c r="A605" s="1"/>
      <c r="I605" s="4"/>
      <c r="J605" s="5"/>
      <c r="K605" s="6"/>
      <c r="L605" s="6"/>
    </row>
    <row r="606" spans="1:12" ht="15.75" customHeight="1" x14ac:dyDescent="0.3">
      <c r="A606" s="1"/>
      <c r="I606" s="4"/>
      <c r="J606" s="5"/>
      <c r="K606" s="6"/>
      <c r="L606" s="6"/>
    </row>
    <row r="607" spans="1:12" ht="15.75" customHeight="1" x14ac:dyDescent="0.3">
      <c r="A607" s="1"/>
      <c r="I607" s="4"/>
      <c r="J607" s="5"/>
      <c r="K607" s="6"/>
      <c r="L607" s="6"/>
    </row>
    <row r="608" spans="1:12" ht="15.75" customHeight="1" x14ac:dyDescent="0.3">
      <c r="A608" s="1"/>
      <c r="I608" s="4"/>
      <c r="J608" s="5"/>
      <c r="K608" s="6"/>
      <c r="L608" s="6"/>
    </row>
    <row r="609" spans="1:12" ht="15.75" customHeight="1" x14ac:dyDescent="0.3">
      <c r="A609" s="1"/>
      <c r="I609" s="4"/>
      <c r="J609" s="5"/>
      <c r="K609" s="6"/>
      <c r="L609" s="6"/>
    </row>
    <row r="610" spans="1:12" ht="15.75" customHeight="1" x14ac:dyDescent="0.3">
      <c r="A610" s="1"/>
      <c r="I610" s="4"/>
      <c r="J610" s="5"/>
      <c r="K610" s="6"/>
      <c r="L610" s="6"/>
    </row>
    <row r="611" spans="1:12" ht="15.75" customHeight="1" x14ac:dyDescent="0.3">
      <c r="A611" s="1"/>
      <c r="I611" s="4"/>
      <c r="J611" s="5"/>
      <c r="K611" s="6"/>
      <c r="L611" s="6"/>
    </row>
    <row r="612" spans="1:12" ht="15.75" customHeight="1" x14ac:dyDescent="0.3">
      <c r="A612" s="1"/>
      <c r="I612" s="4"/>
      <c r="J612" s="5"/>
      <c r="K612" s="6"/>
      <c r="L612" s="6"/>
    </row>
    <row r="613" spans="1:12" ht="15.75" customHeight="1" x14ac:dyDescent="0.3">
      <c r="A613" s="1"/>
      <c r="I613" s="4"/>
      <c r="J613" s="5"/>
      <c r="K613" s="6"/>
      <c r="L613" s="6"/>
    </row>
    <row r="614" spans="1:12" ht="15.75" customHeight="1" x14ac:dyDescent="0.3">
      <c r="A614" s="1"/>
      <c r="I614" s="4"/>
      <c r="J614" s="5"/>
      <c r="K614" s="6"/>
      <c r="L614" s="6"/>
    </row>
    <row r="615" spans="1:12" ht="15.75" customHeight="1" x14ac:dyDescent="0.3">
      <c r="A615" s="1"/>
      <c r="I615" s="4"/>
      <c r="J615" s="5"/>
      <c r="K615" s="6"/>
      <c r="L615" s="6"/>
    </row>
    <row r="616" spans="1:12" ht="15.75" customHeight="1" x14ac:dyDescent="0.3">
      <c r="A616" s="1"/>
      <c r="I616" s="4"/>
      <c r="J616" s="5"/>
      <c r="K616" s="6"/>
      <c r="L616" s="6"/>
    </row>
    <row r="617" spans="1:12" ht="15.75" customHeight="1" x14ac:dyDescent="0.3">
      <c r="A617" s="1"/>
      <c r="I617" s="4"/>
      <c r="J617" s="5"/>
      <c r="K617" s="6"/>
      <c r="L617" s="6"/>
    </row>
    <row r="618" spans="1:12" ht="15.75" customHeight="1" x14ac:dyDescent="0.3">
      <c r="A618" s="1"/>
      <c r="I618" s="4"/>
      <c r="J618" s="5"/>
      <c r="K618" s="6"/>
      <c r="L618" s="6"/>
    </row>
    <row r="619" spans="1:12" ht="15.75" customHeight="1" x14ac:dyDescent="0.3">
      <c r="A619" s="1"/>
      <c r="I619" s="4"/>
      <c r="J619" s="5"/>
      <c r="K619" s="6"/>
      <c r="L619" s="6"/>
    </row>
    <row r="620" spans="1:12" ht="15.75" customHeight="1" x14ac:dyDescent="0.3">
      <c r="A620" s="1"/>
      <c r="I620" s="4"/>
      <c r="J620" s="5"/>
      <c r="K620" s="6"/>
      <c r="L620" s="6"/>
    </row>
    <row r="621" spans="1:12" ht="15.75" customHeight="1" x14ac:dyDescent="0.3">
      <c r="A621" s="1"/>
      <c r="I621" s="4"/>
      <c r="J621" s="5"/>
      <c r="K621" s="6"/>
      <c r="L621" s="6"/>
    </row>
    <row r="622" spans="1:12" ht="15.75" customHeight="1" x14ac:dyDescent="0.3">
      <c r="A622" s="1"/>
      <c r="I622" s="4"/>
      <c r="J622" s="5"/>
      <c r="K622" s="6"/>
      <c r="L622" s="6"/>
    </row>
    <row r="623" spans="1:12" ht="15.75" customHeight="1" x14ac:dyDescent="0.3">
      <c r="A623" s="1"/>
      <c r="I623" s="4"/>
      <c r="J623" s="5"/>
      <c r="K623" s="6"/>
      <c r="L623" s="6"/>
    </row>
    <row r="624" spans="1:12" ht="15.75" customHeight="1" x14ac:dyDescent="0.3">
      <c r="A624" s="1"/>
      <c r="I624" s="4"/>
      <c r="J624" s="5"/>
      <c r="K624" s="6"/>
      <c r="L624" s="6"/>
    </row>
    <row r="625" spans="1:12" ht="15.75" customHeight="1" x14ac:dyDescent="0.3">
      <c r="A625" s="1"/>
      <c r="I625" s="4"/>
      <c r="J625" s="5"/>
      <c r="K625" s="6"/>
      <c r="L625" s="6"/>
    </row>
    <row r="626" spans="1:12" ht="15.75" customHeight="1" x14ac:dyDescent="0.3">
      <c r="A626" s="1"/>
      <c r="I626" s="4"/>
      <c r="J626" s="5"/>
      <c r="K626" s="6"/>
      <c r="L626" s="6"/>
    </row>
    <row r="627" spans="1:12" ht="15.75" customHeight="1" x14ac:dyDescent="0.3">
      <c r="A627" s="1"/>
      <c r="I627" s="4"/>
      <c r="J627" s="5"/>
      <c r="K627" s="6"/>
      <c r="L627" s="6"/>
    </row>
    <row r="628" spans="1:12" ht="15.75" customHeight="1" x14ac:dyDescent="0.3">
      <c r="A628" s="1"/>
      <c r="I628" s="4"/>
      <c r="J628" s="5"/>
      <c r="K628" s="6"/>
      <c r="L628" s="6"/>
    </row>
    <row r="629" spans="1:12" ht="15.75" customHeight="1" x14ac:dyDescent="0.3">
      <c r="A629" s="1"/>
      <c r="I629" s="4"/>
      <c r="J629" s="5"/>
      <c r="K629" s="6"/>
      <c r="L629" s="6"/>
    </row>
    <row r="630" spans="1:12" ht="15.75" customHeight="1" x14ac:dyDescent="0.3">
      <c r="A630" s="1"/>
      <c r="I630" s="4"/>
      <c r="J630" s="5"/>
      <c r="K630" s="6"/>
      <c r="L630" s="6"/>
    </row>
    <row r="631" spans="1:12" ht="15.75" customHeight="1" x14ac:dyDescent="0.3">
      <c r="A631" s="1"/>
      <c r="I631" s="4"/>
      <c r="J631" s="5"/>
      <c r="K631" s="6"/>
      <c r="L631" s="6"/>
    </row>
    <row r="632" spans="1:12" ht="15.75" customHeight="1" x14ac:dyDescent="0.3">
      <c r="A632" s="1"/>
      <c r="I632" s="4"/>
      <c r="J632" s="5"/>
      <c r="K632" s="6"/>
      <c r="L632" s="6"/>
    </row>
    <row r="633" spans="1:12" ht="15.75" customHeight="1" x14ac:dyDescent="0.3">
      <c r="A633" s="1"/>
      <c r="I633" s="4"/>
      <c r="J633" s="5"/>
      <c r="K633" s="6"/>
      <c r="L633" s="6"/>
    </row>
    <row r="634" spans="1:12" ht="15.75" customHeight="1" x14ac:dyDescent="0.3">
      <c r="A634" s="1"/>
      <c r="I634" s="4"/>
      <c r="J634" s="5"/>
      <c r="K634" s="6"/>
      <c r="L634" s="6"/>
    </row>
    <row r="635" spans="1:12" ht="15.75" customHeight="1" x14ac:dyDescent="0.3">
      <c r="A635" s="1"/>
      <c r="I635" s="4"/>
      <c r="J635" s="5"/>
      <c r="K635" s="6"/>
      <c r="L635" s="6"/>
    </row>
    <row r="636" spans="1:12" ht="15.75" customHeight="1" x14ac:dyDescent="0.3">
      <c r="A636" s="1"/>
      <c r="I636" s="4"/>
      <c r="J636" s="5"/>
      <c r="K636" s="6"/>
      <c r="L636" s="6"/>
    </row>
    <row r="637" spans="1:12" ht="15.75" customHeight="1" x14ac:dyDescent="0.3">
      <c r="A637" s="1"/>
      <c r="I637" s="4"/>
      <c r="J637" s="5"/>
      <c r="K637" s="6"/>
      <c r="L637" s="6"/>
    </row>
    <row r="638" spans="1:12" ht="15.75" customHeight="1" x14ac:dyDescent="0.3">
      <c r="A638" s="1"/>
      <c r="I638" s="4"/>
      <c r="J638" s="5"/>
      <c r="K638" s="6"/>
      <c r="L638" s="6"/>
    </row>
    <row r="639" spans="1:12" ht="15.75" customHeight="1" x14ac:dyDescent="0.3">
      <c r="A639" s="1"/>
      <c r="I639" s="4"/>
      <c r="J639" s="5"/>
      <c r="K639" s="6"/>
      <c r="L639" s="6"/>
    </row>
    <row r="640" spans="1:12" ht="15.75" customHeight="1" x14ac:dyDescent="0.3">
      <c r="A640" s="1"/>
      <c r="I640" s="4"/>
      <c r="J640" s="5"/>
      <c r="K640" s="6"/>
      <c r="L640" s="6"/>
    </row>
    <row r="641" spans="1:12" ht="15.75" customHeight="1" x14ac:dyDescent="0.3">
      <c r="A641" s="1"/>
      <c r="I641" s="4"/>
      <c r="J641" s="5"/>
      <c r="K641" s="6"/>
      <c r="L641" s="6"/>
    </row>
    <row r="642" spans="1:12" ht="15.75" customHeight="1" x14ac:dyDescent="0.3">
      <c r="A642" s="1"/>
      <c r="I642" s="4"/>
      <c r="J642" s="5"/>
      <c r="K642" s="6"/>
      <c r="L642" s="6"/>
    </row>
    <row r="643" spans="1:12" ht="15.75" customHeight="1" x14ac:dyDescent="0.3">
      <c r="A643" s="1"/>
      <c r="I643" s="4"/>
      <c r="J643" s="5"/>
      <c r="K643" s="6"/>
      <c r="L643" s="6"/>
    </row>
    <row r="644" spans="1:12" ht="15.75" customHeight="1" x14ac:dyDescent="0.3">
      <c r="A644" s="1"/>
      <c r="I644" s="4"/>
      <c r="J644" s="5"/>
      <c r="K644" s="6"/>
      <c r="L644" s="6"/>
    </row>
    <row r="645" spans="1:12" ht="15.75" customHeight="1" x14ac:dyDescent="0.3">
      <c r="A645" s="1"/>
      <c r="I645" s="4"/>
      <c r="J645" s="5"/>
      <c r="K645" s="6"/>
      <c r="L645" s="6"/>
    </row>
    <row r="646" spans="1:12" ht="15.75" customHeight="1" x14ac:dyDescent="0.3">
      <c r="A646" s="1"/>
      <c r="I646" s="4"/>
      <c r="J646" s="5"/>
      <c r="K646" s="6"/>
      <c r="L646" s="6"/>
    </row>
    <row r="647" spans="1:12" ht="15.75" customHeight="1" x14ac:dyDescent="0.3">
      <c r="A647" s="1"/>
      <c r="I647" s="4"/>
      <c r="J647" s="5"/>
      <c r="K647" s="6"/>
      <c r="L647" s="6"/>
    </row>
    <row r="648" spans="1:12" ht="15.75" customHeight="1" x14ac:dyDescent="0.3">
      <c r="A648" s="1"/>
      <c r="I648" s="4"/>
      <c r="J648" s="5"/>
      <c r="K648" s="6"/>
      <c r="L648" s="6"/>
    </row>
    <row r="649" spans="1:12" ht="15.75" customHeight="1" x14ac:dyDescent="0.3">
      <c r="A649" s="1"/>
      <c r="I649" s="4"/>
      <c r="J649" s="5"/>
      <c r="K649" s="6"/>
      <c r="L649" s="6"/>
    </row>
    <row r="650" spans="1:12" ht="15.75" customHeight="1" x14ac:dyDescent="0.3">
      <c r="A650" s="1"/>
      <c r="I650" s="4"/>
      <c r="J650" s="5"/>
      <c r="K650" s="6"/>
      <c r="L650" s="6"/>
    </row>
    <row r="651" spans="1:12" ht="15.75" customHeight="1" x14ac:dyDescent="0.3">
      <c r="A651" s="1"/>
      <c r="I651" s="4"/>
      <c r="J651" s="5"/>
      <c r="K651" s="6"/>
      <c r="L651" s="6"/>
    </row>
    <row r="652" spans="1:12" ht="15.75" customHeight="1" x14ac:dyDescent="0.3">
      <c r="A652" s="1"/>
      <c r="I652" s="4"/>
      <c r="J652" s="5"/>
      <c r="K652" s="6"/>
      <c r="L652" s="6"/>
    </row>
    <row r="653" spans="1:12" ht="15.75" customHeight="1" x14ac:dyDescent="0.3">
      <c r="A653" s="1"/>
      <c r="I653" s="4"/>
      <c r="J653" s="5"/>
      <c r="K653" s="6"/>
      <c r="L653" s="6"/>
    </row>
    <row r="654" spans="1:12" ht="15.75" customHeight="1" x14ac:dyDescent="0.3">
      <c r="A654" s="1"/>
      <c r="I654" s="4"/>
      <c r="J654" s="5"/>
      <c r="K654" s="6"/>
      <c r="L654" s="6"/>
    </row>
    <row r="655" spans="1:12" ht="15.75" customHeight="1" x14ac:dyDescent="0.3">
      <c r="A655" s="1"/>
      <c r="I655" s="4"/>
      <c r="J655" s="5"/>
      <c r="K655" s="6"/>
      <c r="L655" s="6"/>
    </row>
    <row r="656" spans="1:12" ht="15.75" customHeight="1" x14ac:dyDescent="0.3">
      <c r="A656" s="1"/>
      <c r="I656" s="4"/>
      <c r="J656" s="5"/>
      <c r="K656" s="6"/>
      <c r="L656" s="6"/>
    </row>
    <row r="657" spans="1:12" ht="15.75" customHeight="1" x14ac:dyDescent="0.3">
      <c r="A657" s="1"/>
      <c r="I657" s="4"/>
      <c r="J657" s="5"/>
      <c r="K657" s="6"/>
      <c r="L657" s="6"/>
    </row>
    <row r="658" spans="1:12" ht="15.75" customHeight="1" x14ac:dyDescent="0.3">
      <c r="A658" s="1"/>
      <c r="I658" s="4"/>
      <c r="J658" s="5"/>
      <c r="K658" s="6"/>
      <c r="L658" s="6"/>
    </row>
    <row r="659" spans="1:12" ht="15.75" customHeight="1" x14ac:dyDescent="0.3">
      <c r="A659" s="1"/>
      <c r="I659" s="4"/>
      <c r="J659" s="5"/>
      <c r="K659" s="6"/>
      <c r="L659" s="6"/>
    </row>
    <row r="660" spans="1:12" ht="15.75" customHeight="1" x14ac:dyDescent="0.3">
      <c r="A660" s="1"/>
      <c r="I660" s="4"/>
      <c r="J660" s="5"/>
      <c r="K660" s="6"/>
      <c r="L660" s="6"/>
    </row>
    <row r="661" spans="1:12" ht="15.75" customHeight="1" x14ac:dyDescent="0.3">
      <c r="A661" s="1"/>
      <c r="I661" s="4"/>
      <c r="J661" s="5"/>
      <c r="K661" s="6"/>
      <c r="L661" s="6"/>
    </row>
    <row r="662" spans="1:12" ht="15.75" customHeight="1" x14ac:dyDescent="0.3">
      <c r="A662" s="1"/>
      <c r="I662" s="4"/>
      <c r="J662" s="5"/>
      <c r="K662" s="6"/>
      <c r="L662" s="6"/>
    </row>
    <row r="663" spans="1:12" ht="15.75" customHeight="1" x14ac:dyDescent="0.3">
      <c r="A663" s="1"/>
      <c r="I663" s="4"/>
      <c r="J663" s="5"/>
      <c r="K663" s="6"/>
      <c r="L663" s="6"/>
    </row>
    <row r="664" spans="1:12" ht="15.75" customHeight="1" x14ac:dyDescent="0.3">
      <c r="A664" s="1"/>
      <c r="I664" s="4"/>
      <c r="J664" s="5"/>
      <c r="K664" s="6"/>
      <c r="L664" s="6"/>
    </row>
    <row r="665" spans="1:12" ht="15.75" customHeight="1" x14ac:dyDescent="0.3">
      <c r="A665" s="1"/>
      <c r="I665" s="4"/>
      <c r="J665" s="5"/>
      <c r="K665" s="6"/>
      <c r="L665" s="6"/>
    </row>
    <row r="666" spans="1:12" ht="15.75" customHeight="1" x14ac:dyDescent="0.3">
      <c r="A666" s="1"/>
      <c r="I666" s="4"/>
      <c r="J666" s="5"/>
      <c r="K666" s="6"/>
      <c r="L666" s="6"/>
    </row>
    <row r="667" spans="1:12" ht="15.75" customHeight="1" x14ac:dyDescent="0.3">
      <c r="A667" s="1"/>
      <c r="I667" s="4"/>
      <c r="J667" s="5"/>
      <c r="K667" s="6"/>
      <c r="L667" s="6"/>
    </row>
    <row r="668" spans="1:12" ht="15.75" customHeight="1" x14ac:dyDescent="0.3">
      <c r="A668" s="1"/>
      <c r="I668" s="4"/>
      <c r="J668" s="5"/>
      <c r="K668" s="6"/>
      <c r="L668" s="6"/>
    </row>
    <row r="669" spans="1:12" ht="15.75" customHeight="1" x14ac:dyDescent="0.3">
      <c r="A669" s="1"/>
      <c r="I669" s="4"/>
      <c r="J669" s="5"/>
      <c r="K669" s="6"/>
      <c r="L669" s="6"/>
    </row>
    <row r="670" spans="1:12" ht="15.75" customHeight="1" x14ac:dyDescent="0.3">
      <c r="A670" s="1"/>
      <c r="I670" s="4"/>
      <c r="J670" s="5"/>
      <c r="K670" s="6"/>
      <c r="L670" s="6"/>
    </row>
    <row r="671" spans="1:12" ht="15.75" customHeight="1" x14ac:dyDescent="0.3">
      <c r="A671" s="1"/>
      <c r="I671" s="4"/>
      <c r="J671" s="5"/>
      <c r="K671" s="6"/>
      <c r="L671" s="6"/>
    </row>
    <row r="672" spans="1:12" ht="15.75" customHeight="1" x14ac:dyDescent="0.3">
      <c r="A672" s="1"/>
      <c r="I672" s="4"/>
      <c r="J672" s="5"/>
      <c r="K672" s="6"/>
      <c r="L672" s="6"/>
    </row>
    <row r="673" spans="1:12" ht="15.75" customHeight="1" x14ac:dyDescent="0.3">
      <c r="A673" s="1"/>
      <c r="I673" s="4"/>
      <c r="J673" s="5"/>
      <c r="K673" s="6"/>
      <c r="L673" s="6"/>
    </row>
    <row r="674" spans="1:12" ht="15.75" customHeight="1" x14ac:dyDescent="0.3">
      <c r="A674" s="1"/>
      <c r="I674" s="4"/>
      <c r="J674" s="5"/>
      <c r="K674" s="6"/>
      <c r="L674" s="6"/>
    </row>
    <row r="675" spans="1:12" ht="15.75" customHeight="1" x14ac:dyDescent="0.3">
      <c r="A675" s="1"/>
      <c r="I675" s="4"/>
      <c r="J675" s="5"/>
      <c r="K675" s="6"/>
      <c r="L675" s="6"/>
    </row>
    <row r="676" spans="1:12" ht="15.75" customHeight="1" x14ac:dyDescent="0.3">
      <c r="A676" s="1"/>
      <c r="I676" s="4"/>
      <c r="J676" s="5"/>
      <c r="K676" s="6"/>
      <c r="L676" s="6"/>
    </row>
    <row r="677" spans="1:12" ht="15.75" customHeight="1" x14ac:dyDescent="0.3">
      <c r="A677" s="1"/>
      <c r="I677" s="4"/>
      <c r="J677" s="5"/>
      <c r="K677" s="6"/>
      <c r="L677" s="6"/>
    </row>
    <row r="678" spans="1:12" ht="15.75" customHeight="1" x14ac:dyDescent="0.3">
      <c r="A678" s="1"/>
      <c r="I678" s="4"/>
      <c r="J678" s="5"/>
      <c r="K678" s="6"/>
      <c r="L678" s="6"/>
    </row>
    <row r="679" spans="1:12" ht="15.75" customHeight="1" x14ac:dyDescent="0.3">
      <c r="A679" s="1"/>
      <c r="I679" s="4"/>
      <c r="J679" s="5"/>
      <c r="K679" s="6"/>
      <c r="L679" s="6"/>
    </row>
    <row r="680" spans="1:12" ht="15.75" customHeight="1" x14ac:dyDescent="0.3">
      <c r="A680" s="1"/>
      <c r="I680" s="4"/>
      <c r="J680" s="5"/>
      <c r="K680" s="6"/>
      <c r="L680" s="6"/>
    </row>
    <row r="681" spans="1:12" ht="15.75" customHeight="1" x14ac:dyDescent="0.3">
      <c r="A681" s="1"/>
      <c r="I681" s="4"/>
      <c r="J681" s="5"/>
      <c r="K681" s="6"/>
      <c r="L681" s="6"/>
    </row>
    <row r="682" spans="1:12" ht="15.75" customHeight="1" x14ac:dyDescent="0.3">
      <c r="A682" s="1"/>
      <c r="I682" s="4"/>
      <c r="J682" s="5"/>
      <c r="K682" s="6"/>
      <c r="L682" s="6"/>
    </row>
    <row r="683" spans="1:12" ht="15.75" customHeight="1" x14ac:dyDescent="0.3">
      <c r="A683" s="1"/>
      <c r="I683" s="4"/>
      <c r="J683" s="5"/>
      <c r="K683" s="6"/>
      <c r="L683" s="6"/>
    </row>
    <row r="684" spans="1:12" ht="15.75" customHeight="1" x14ac:dyDescent="0.3">
      <c r="A684" s="1"/>
      <c r="I684" s="4"/>
      <c r="J684" s="5"/>
      <c r="K684" s="6"/>
      <c r="L684" s="6"/>
    </row>
    <row r="685" spans="1:12" ht="15.75" customHeight="1" x14ac:dyDescent="0.3">
      <c r="A685" s="1"/>
      <c r="I685" s="4"/>
      <c r="J685" s="5"/>
      <c r="K685" s="6"/>
      <c r="L685" s="6"/>
    </row>
    <row r="686" spans="1:12" ht="15.75" customHeight="1" x14ac:dyDescent="0.3">
      <c r="A686" s="1"/>
      <c r="I686" s="4"/>
      <c r="J686" s="5"/>
      <c r="K686" s="6"/>
      <c r="L686" s="6"/>
    </row>
    <row r="687" spans="1:12" ht="15.75" customHeight="1" x14ac:dyDescent="0.3">
      <c r="A687" s="1"/>
      <c r="I687" s="4"/>
      <c r="J687" s="5"/>
      <c r="K687" s="6"/>
      <c r="L687" s="6"/>
    </row>
    <row r="688" spans="1:12" ht="15.75" customHeight="1" x14ac:dyDescent="0.3">
      <c r="A688" s="1"/>
      <c r="I688" s="4"/>
      <c r="J688" s="5"/>
      <c r="K688" s="6"/>
      <c r="L688" s="6"/>
    </row>
    <row r="689" spans="1:12" ht="15.75" customHeight="1" x14ac:dyDescent="0.3">
      <c r="A689" s="1"/>
      <c r="I689" s="4"/>
      <c r="J689" s="5"/>
      <c r="K689" s="6"/>
      <c r="L689" s="6"/>
    </row>
    <row r="690" spans="1:12" ht="15.75" customHeight="1" x14ac:dyDescent="0.3">
      <c r="A690" s="1"/>
      <c r="I690" s="4"/>
      <c r="J690" s="5"/>
      <c r="K690" s="6"/>
      <c r="L690" s="6"/>
    </row>
    <row r="691" spans="1:12" ht="15.75" customHeight="1" x14ac:dyDescent="0.3">
      <c r="A691" s="1"/>
      <c r="I691" s="4"/>
      <c r="J691" s="5"/>
      <c r="K691" s="6"/>
      <c r="L691" s="6"/>
    </row>
    <row r="692" spans="1:12" ht="15.75" customHeight="1" x14ac:dyDescent="0.3">
      <c r="A692" s="1"/>
      <c r="I692" s="4"/>
      <c r="J692" s="5"/>
      <c r="K692" s="6"/>
      <c r="L692" s="6"/>
    </row>
    <row r="693" spans="1:12" ht="15.75" customHeight="1" x14ac:dyDescent="0.3">
      <c r="A693" s="1"/>
      <c r="I693" s="4"/>
      <c r="J693" s="5"/>
      <c r="K693" s="6"/>
      <c r="L693" s="6"/>
    </row>
    <row r="694" spans="1:12" ht="15.75" customHeight="1" x14ac:dyDescent="0.3">
      <c r="A694" s="1"/>
      <c r="I694" s="4"/>
      <c r="J694" s="5"/>
      <c r="K694" s="6"/>
      <c r="L694" s="6"/>
    </row>
    <row r="695" spans="1:12" ht="15.75" customHeight="1" x14ac:dyDescent="0.3">
      <c r="A695" s="1"/>
      <c r="I695" s="4"/>
      <c r="J695" s="5"/>
      <c r="K695" s="6"/>
      <c r="L695" s="6"/>
    </row>
    <row r="696" spans="1:12" ht="15.75" customHeight="1" x14ac:dyDescent="0.3">
      <c r="A696" s="1"/>
      <c r="I696" s="4"/>
      <c r="J696" s="5"/>
      <c r="K696" s="6"/>
      <c r="L696" s="6"/>
    </row>
    <row r="697" spans="1:12" ht="15.75" customHeight="1" x14ac:dyDescent="0.3">
      <c r="A697" s="1"/>
      <c r="I697" s="4"/>
      <c r="J697" s="5"/>
      <c r="K697" s="6"/>
      <c r="L697" s="6"/>
    </row>
    <row r="698" spans="1:12" ht="15.75" customHeight="1" x14ac:dyDescent="0.3">
      <c r="A698" s="1"/>
      <c r="I698" s="4"/>
      <c r="J698" s="5"/>
      <c r="K698" s="6"/>
      <c r="L698" s="6"/>
    </row>
    <row r="699" spans="1:12" ht="15.75" customHeight="1" x14ac:dyDescent="0.3">
      <c r="A699" s="1"/>
      <c r="I699" s="4"/>
      <c r="J699" s="5"/>
      <c r="K699" s="6"/>
      <c r="L699" s="6"/>
    </row>
    <row r="700" spans="1:12" ht="15.75" customHeight="1" x14ac:dyDescent="0.3">
      <c r="A700" s="1"/>
      <c r="I700" s="4"/>
      <c r="J700" s="5"/>
      <c r="K700" s="6"/>
      <c r="L700" s="6"/>
    </row>
    <row r="701" spans="1:12" ht="15.75" customHeight="1" x14ac:dyDescent="0.3">
      <c r="A701" s="1"/>
      <c r="I701" s="4"/>
      <c r="J701" s="5"/>
      <c r="K701" s="6"/>
      <c r="L701" s="6"/>
    </row>
    <row r="702" spans="1:12" ht="15.75" customHeight="1" x14ac:dyDescent="0.3">
      <c r="A702" s="1"/>
      <c r="I702" s="4"/>
      <c r="J702" s="5"/>
      <c r="K702" s="6"/>
      <c r="L702" s="6"/>
    </row>
    <row r="703" spans="1:12" ht="15.75" customHeight="1" x14ac:dyDescent="0.3">
      <c r="A703" s="1"/>
      <c r="I703" s="4"/>
      <c r="J703" s="5"/>
      <c r="K703" s="6"/>
      <c r="L703" s="6"/>
    </row>
    <row r="704" spans="1:12" ht="15.75" customHeight="1" x14ac:dyDescent="0.3">
      <c r="A704" s="1"/>
      <c r="I704" s="4"/>
      <c r="J704" s="5"/>
      <c r="K704" s="6"/>
      <c r="L704" s="6"/>
    </row>
    <row r="705" spans="1:12" ht="15.75" customHeight="1" x14ac:dyDescent="0.3">
      <c r="A705" s="1"/>
      <c r="I705" s="4"/>
      <c r="J705" s="5"/>
      <c r="K705" s="6"/>
      <c r="L705" s="6"/>
    </row>
    <row r="706" spans="1:12" ht="15.75" customHeight="1" x14ac:dyDescent="0.3">
      <c r="A706" s="1"/>
      <c r="I706" s="4"/>
      <c r="J706" s="5"/>
      <c r="K706" s="6"/>
      <c r="L706" s="6"/>
    </row>
    <row r="707" spans="1:12" ht="15.75" customHeight="1" x14ac:dyDescent="0.3">
      <c r="A707" s="1"/>
      <c r="I707" s="4"/>
      <c r="J707" s="5"/>
      <c r="K707" s="6"/>
      <c r="L707" s="6"/>
    </row>
    <row r="708" spans="1:12" ht="15.75" customHeight="1" x14ac:dyDescent="0.3">
      <c r="A708" s="1"/>
      <c r="I708" s="4"/>
      <c r="J708" s="5"/>
      <c r="K708" s="6"/>
      <c r="L708" s="6"/>
    </row>
    <row r="709" spans="1:12" ht="15.75" customHeight="1" x14ac:dyDescent="0.3">
      <c r="A709" s="1"/>
      <c r="I709" s="4"/>
      <c r="J709" s="5"/>
      <c r="K709" s="6"/>
      <c r="L709" s="6"/>
    </row>
    <row r="710" spans="1:12" ht="15.75" customHeight="1" x14ac:dyDescent="0.3">
      <c r="A710" s="1"/>
      <c r="I710" s="4"/>
      <c r="J710" s="5"/>
      <c r="K710" s="6"/>
      <c r="L710" s="6"/>
    </row>
    <row r="711" spans="1:12" ht="15.75" customHeight="1" x14ac:dyDescent="0.3">
      <c r="A711" s="1"/>
      <c r="I711" s="4"/>
      <c r="J711" s="5"/>
      <c r="K711" s="6"/>
      <c r="L711" s="6"/>
    </row>
    <row r="712" spans="1:12" ht="15.75" customHeight="1" x14ac:dyDescent="0.3">
      <c r="A712" s="1"/>
      <c r="I712" s="4"/>
      <c r="J712" s="5"/>
      <c r="K712" s="6"/>
      <c r="L712" s="6"/>
    </row>
    <row r="713" spans="1:12" ht="15.75" customHeight="1" x14ac:dyDescent="0.3">
      <c r="A713" s="1"/>
      <c r="I713" s="4"/>
      <c r="J713" s="5"/>
      <c r="K713" s="6"/>
      <c r="L713" s="6"/>
    </row>
    <row r="714" spans="1:12" ht="15.75" customHeight="1" x14ac:dyDescent="0.3">
      <c r="A714" s="1"/>
      <c r="I714" s="4"/>
      <c r="J714" s="5"/>
      <c r="K714" s="6"/>
      <c r="L714" s="6"/>
    </row>
    <row r="715" spans="1:12" ht="15.75" customHeight="1" x14ac:dyDescent="0.3">
      <c r="A715" s="1"/>
      <c r="I715" s="4"/>
      <c r="J715" s="5"/>
      <c r="K715" s="6"/>
      <c r="L715" s="6"/>
    </row>
    <row r="716" spans="1:12" ht="15.75" customHeight="1" x14ac:dyDescent="0.3">
      <c r="A716" s="1"/>
      <c r="I716" s="4"/>
      <c r="J716" s="5"/>
      <c r="K716" s="6"/>
      <c r="L716" s="6"/>
    </row>
    <row r="717" spans="1:12" ht="15.75" customHeight="1" x14ac:dyDescent="0.3">
      <c r="A717" s="1"/>
      <c r="I717" s="4"/>
      <c r="J717" s="5"/>
      <c r="K717" s="6"/>
      <c r="L717" s="6"/>
    </row>
    <row r="718" spans="1:12" ht="15.75" customHeight="1" x14ac:dyDescent="0.3">
      <c r="A718" s="1"/>
      <c r="I718" s="4"/>
      <c r="J718" s="5"/>
      <c r="K718" s="6"/>
      <c r="L718" s="6"/>
    </row>
    <row r="719" spans="1:12" ht="15.75" customHeight="1" x14ac:dyDescent="0.3">
      <c r="A719" s="1"/>
      <c r="I719" s="4"/>
      <c r="J719" s="5"/>
      <c r="K719" s="6"/>
      <c r="L719" s="6"/>
    </row>
    <row r="720" spans="1:12" ht="15.75" customHeight="1" x14ac:dyDescent="0.3">
      <c r="A720" s="1"/>
      <c r="I720" s="4"/>
      <c r="J720" s="5"/>
      <c r="K720" s="6"/>
      <c r="L720" s="6"/>
    </row>
    <row r="721" spans="1:12" ht="15.75" customHeight="1" x14ac:dyDescent="0.3">
      <c r="A721" s="1"/>
      <c r="I721" s="4"/>
      <c r="J721" s="5"/>
      <c r="K721" s="6"/>
      <c r="L721" s="6"/>
    </row>
    <row r="722" spans="1:12" ht="15.75" customHeight="1" x14ac:dyDescent="0.3">
      <c r="A722" s="1"/>
      <c r="I722" s="4"/>
      <c r="J722" s="5"/>
      <c r="K722" s="6"/>
      <c r="L722" s="6"/>
    </row>
    <row r="723" spans="1:12" ht="15.75" customHeight="1" x14ac:dyDescent="0.3">
      <c r="A723" s="1"/>
      <c r="I723" s="4"/>
      <c r="J723" s="5"/>
      <c r="K723" s="6"/>
      <c r="L723" s="6"/>
    </row>
    <row r="724" spans="1:12" ht="15.75" customHeight="1" x14ac:dyDescent="0.3">
      <c r="A724" s="1"/>
      <c r="I724" s="4"/>
      <c r="J724" s="5"/>
      <c r="K724" s="6"/>
      <c r="L724" s="6"/>
    </row>
    <row r="725" spans="1:12" ht="15.75" customHeight="1" x14ac:dyDescent="0.3">
      <c r="A725" s="1"/>
      <c r="I725" s="4"/>
      <c r="J725" s="5"/>
      <c r="K725" s="6"/>
      <c r="L725" s="6"/>
    </row>
    <row r="726" spans="1:12" ht="15.75" customHeight="1" x14ac:dyDescent="0.3">
      <c r="A726" s="1"/>
      <c r="I726" s="4"/>
      <c r="J726" s="5"/>
      <c r="K726" s="6"/>
      <c r="L726" s="6"/>
    </row>
    <row r="727" spans="1:12" ht="15.75" customHeight="1" x14ac:dyDescent="0.3">
      <c r="A727" s="1"/>
      <c r="I727" s="4"/>
      <c r="J727" s="5"/>
      <c r="K727" s="6"/>
      <c r="L727" s="6"/>
    </row>
    <row r="728" spans="1:12" ht="15.75" customHeight="1" x14ac:dyDescent="0.3">
      <c r="A728" s="1"/>
      <c r="I728" s="4"/>
      <c r="J728" s="5"/>
      <c r="K728" s="6"/>
      <c r="L728" s="6"/>
    </row>
    <row r="729" spans="1:12" ht="15.75" customHeight="1" x14ac:dyDescent="0.3">
      <c r="A729" s="1"/>
      <c r="I729" s="4"/>
      <c r="J729" s="5"/>
      <c r="K729" s="6"/>
      <c r="L729" s="6"/>
    </row>
    <row r="730" spans="1:12" ht="15.75" customHeight="1" x14ac:dyDescent="0.3">
      <c r="A730" s="1"/>
      <c r="I730" s="4"/>
      <c r="J730" s="5"/>
      <c r="K730" s="6"/>
      <c r="L730" s="6"/>
    </row>
    <row r="731" spans="1:12" ht="15.75" customHeight="1" x14ac:dyDescent="0.3">
      <c r="A731" s="1"/>
      <c r="I731" s="4"/>
      <c r="J731" s="5"/>
      <c r="K731" s="6"/>
      <c r="L731" s="6"/>
    </row>
    <row r="732" spans="1:12" ht="15.75" customHeight="1" x14ac:dyDescent="0.3">
      <c r="A732" s="1"/>
      <c r="I732" s="4"/>
      <c r="J732" s="5"/>
      <c r="K732" s="6"/>
      <c r="L732" s="6"/>
    </row>
    <row r="733" spans="1:12" ht="15.75" customHeight="1" x14ac:dyDescent="0.3">
      <c r="A733" s="1"/>
      <c r="I733" s="4"/>
      <c r="J733" s="5"/>
      <c r="K733" s="6"/>
      <c r="L733" s="6"/>
    </row>
    <row r="734" spans="1:12" ht="15.75" customHeight="1" x14ac:dyDescent="0.3">
      <c r="A734" s="1"/>
      <c r="I734" s="4"/>
      <c r="J734" s="5"/>
      <c r="K734" s="6"/>
      <c r="L734" s="6"/>
    </row>
    <row r="735" spans="1:12" ht="15.75" customHeight="1" x14ac:dyDescent="0.3">
      <c r="A735" s="1"/>
      <c r="I735" s="4"/>
      <c r="J735" s="5"/>
      <c r="K735" s="6"/>
      <c r="L735" s="6"/>
    </row>
    <row r="736" spans="1:12" ht="15.75" customHeight="1" x14ac:dyDescent="0.3">
      <c r="A736" s="1"/>
      <c r="I736" s="4"/>
      <c r="J736" s="5"/>
      <c r="K736" s="6"/>
      <c r="L736" s="6"/>
    </row>
    <row r="737" spans="1:12" ht="15.75" customHeight="1" x14ac:dyDescent="0.3">
      <c r="A737" s="1"/>
      <c r="I737" s="4"/>
      <c r="J737" s="5"/>
      <c r="K737" s="6"/>
      <c r="L737" s="6"/>
    </row>
    <row r="738" spans="1:12" ht="15.75" customHeight="1" x14ac:dyDescent="0.3">
      <c r="A738" s="1"/>
      <c r="I738" s="4"/>
      <c r="J738" s="5"/>
      <c r="K738" s="6"/>
      <c r="L738" s="6"/>
    </row>
    <row r="739" spans="1:12" ht="15.75" customHeight="1" x14ac:dyDescent="0.3">
      <c r="A739" s="1"/>
      <c r="I739" s="4"/>
      <c r="J739" s="5"/>
      <c r="K739" s="6"/>
      <c r="L739" s="6"/>
    </row>
    <row r="740" spans="1:12" ht="15.75" customHeight="1" x14ac:dyDescent="0.3">
      <c r="A740" s="1"/>
      <c r="I740" s="4"/>
      <c r="J740" s="5"/>
      <c r="K740" s="6"/>
      <c r="L740" s="6"/>
    </row>
    <row r="741" spans="1:12" ht="15.75" customHeight="1" x14ac:dyDescent="0.3">
      <c r="A741" s="45"/>
      <c r="I741" s="4"/>
      <c r="J741" s="5"/>
      <c r="L741" s="6"/>
    </row>
    <row r="742" spans="1:12" ht="15.75" customHeight="1" x14ac:dyDescent="0.3">
      <c r="A742" s="45"/>
      <c r="I742" s="4"/>
      <c r="J742" s="5"/>
      <c r="L742" s="6"/>
    </row>
    <row r="743" spans="1:12" ht="15.75" customHeight="1" x14ac:dyDescent="0.3">
      <c r="A743" s="45"/>
      <c r="I743" s="4"/>
      <c r="J743" s="5"/>
      <c r="L743" s="6"/>
    </row>
    <row r="744" spans="1:12" ht="15.75" customHeight="1" x14ac:dyDescent="0.3">
      <c r="A744" s="45"/>
      <c r="I744" s="4"/>
      <c r="J744" s="5"/>
      <c r="L744" s="6"/>
    </row>
    <row r="745" spans="1:12" ht="15.75" customHeight="1" x14ac:dyDescent="0.3">
      <c r="A745" s="45"/>
      <c r="I745" s="4"/>
      <c r="J745" s="5"/>
      <c r="L745" s="6"/>
    </row>
    <row r="746" spans="1:12" ht="15.75" customHeight="1" x14ac:dyDescent="0.3">
      <c r="A746" s="45"/>
      <c r="I746" s="4"/>
      <c r="J746" s="5"/>
      <c r="L746" s="6"/>
    </row>
    <row r="747" spans="1:12" ht="15.75" customHeight="1" x14ac:dyDescent="0.3">
      <c r="A747" s="45"/>
      <c r="I747" s="4"/>
      <c r="J747" s="5"/>
      <c r="L747" s="6"/>
    </row>
    <row r="748" spans="1:12" ht="15.75" customHeight="1" x14ac:dyDescent="0.3">
      <c r="A748" s="45"/>
      <c r="I748" s="4"/>
      <c r="J748" s="5"/>
      <c r="L748" s="6"/>
    </row>
    <row r="749" spans="1:12" ht="15.75" customHeight="1" x14ac:dyDescent="0.3">
      <c r="A749" s="45"/>
      <c r="I749" s="4"/>
      <c r="J749" s="5"/>
      <c r="L749" s="6"/>
    </row>
    <row r="750" spans="1:12" ht="15.75" customHeight="1" x14ac:dyDescent="0.3">
      <c r="A750" s="45"/>
      <c r="I750" s="4"/>
      <c r="J750" s="5"/>
      <c r="L750" s="6"/>
    </row>
    <row r="751" spans="1:12" ht="15.75" customHeight="1" x14ac:dyDescent="0.3">
      <c r="A751" s="45"/>
      <c r="I751" s="4"/>
      <c r="J751" s="5"/>
      <c r="L751" s="6"/>
    </row>
    <row r="752" spans="1:12" ht="15.75" customHeight="1" x14ac:dyDescent="0.3">
      <c r="A752" s="45"/>
      <c r="I752" s="4"/>
      <c r="J752" s="5"/>
      <c r="L752" s="6"/>
    </row>
    <row r="753" spans="1:12" ht="15.75" customHeight="1" x14ac:dyDescent="0.3">
      <c r="A753" s="45"/>
      <c r="I753" s="4"/>
      <c r="J753" s="5"/>
      <c r="L753" s="6"/>
    </row>
    <row r="754" spans="1:12" ht="15.75" customHeight="1" x14ac:dyDescent="0.3">
      <c r="A754" s="45"/>
      <c r="I754" s="4"/>
      <c r="J754" s="5"/>
      <c r="L754" s="6"/>
    </row>
    <row r="755" spans="1:12" ht="15.75" customHeight="1" x14ac:dyDescent="0.3">
      <c r="A755" s="45"/>
      <c r="I755" s="4"/>
      <c r="J755" s="5"/>
      <c r="L755" s="6"/>
    </row>
    <row r="756" spans="1:12" ht="15.75" customHeight="1" x14ac:dyDescent="0.3">
      <c r="A756" s="45"/>
      <c r="I756" s="4"/>
      <c r="J756" s="5"/>
      <c r="L756" s="6"/>
    </row>
    <row r="757" spans="1:12" ht="15.75" customHeight="1" x14ac:dyDescent="0.3">
      <c r="A757" s="45"/>
      <c r="I757" s="4"/>
      <c r="J757" s="5"/>
      <c r="L757" s="6"/>
    </row>
    <row r="758" spans="1:12" ht="15.75" customHeight="1" x14ac:dyDescent="0.3">
      <c r="A758" s="45"/>
      <c r="I758" s="4"/>
      <c r="J758" s="5"/>
      <c r="L758" s="6"/>
    </row>
    <row r="759" spans="1:12" ht="15.75" customHeight="1" x14ac:dyDescent="0.3">
      <c r="A759" s="45"/>
      <c r="I759" s="4"/>
      <c r="J759" s="5"/>
      <c r="L759" s="6"/>
    </row>
    <row r="760" spans="1:12" ht="15.75" customHeight="1" x14ac:dyDescent="0.3">
      <c r="A760" s="45"/>
      <c r="I760" s="4"/>
      <c r="J760" s="5"/>
      <c r="L760" s="6"/>
    </row>
    <row r="761" spans="1:12" ht="15.75" customHeight="1" x14ac:dyDescent="0.3">
      <c r="A761" s="45"/>
      <c r="I761" s="4"/>
      <c r="J761" s="5"/>
      <c r="L761" s="6"/>
    </row>
    <row r="762" spans="1:12" ht="15.75" customHeight="1" x14ac:dyDescent="0.3">
      <c r="A762" s="45"/>
      <c r="I762" s="4"/>
      <c r="J762" s="5"/>
      <c r="L762" s="6"/>
    </row>
    <row r="763" spans="1:12" ht="15.75" customHeight="1" x14ac:dyDescent="0.3">
      <c r="A763" s="45"/>
      <c r="I763" s="4"/>
      <c r="J763" s="5"/>
      <c r="L763" s="6"/>
    </row>
    <row r="764" spans="1:12" ht="15.75" customHeight="1" x14ac:dyDescent="0.3">
      <c r="A764" s="45"/>
      <c r="I764" s="4"/>
      <c r="J764" s="5"/>
      <c r="L764" s="6"/>
    </row>
    <row r="765" spans="1:12" ht="15.75" customHeight="1" x14ac:dyDescent="0.3">
      <c r="A765" s="45"/>
      <c r="I765" s="4"/>
      <c r="J765" s="5"/>
      <c r="L765" s="6"/>
    </row>
    <row r="766" spans="1:12" ht="15.75" customHeight="1" x14ac:dyDescent="0.3">
      <c r="A766" s="45"/>
      <c r="I766" s="4"/>
      <c r="J766" s="5"/>
      <c r="L766" s="6"/>
    </row>
    <row r="767" spans="1:12" ht="15.75" customHeight="1" x14ac:dyDescent="0.3">
      <c r="A767" s="45"/>
      <c r="I767" s="4"/>
      <c r="J767" s="5"/>
      <c r="L767" s="6"/>
    </row>
    <row r="768" spans="1:12" ht="15.75" customHeight="1" x14ac:dyDescent="0.3">
      <c r="A768" s="45"/>
      <c r="I768" s="4"/>
      <c r="J768" s="5"/>
      <c r="L768" s="6"/>
    </row>
    <row r="769" spans="1:12" ht="15.75" customHeight="1" x14ac:dyDescent="0.3">
      <c r="A769" s="45"/>
      <c r="I769" s="4"/>
      <c r="J769" s="5"/>
      <c r="L769" s="6"/>
    </row>
    <row r="770" spans="1:12" ht="15.75" customHeight="1" x14ac:dyDescent="0.3">
      <c r="A770" s="45"/>
      <c r="I770" s="4"/>
      <c r="J770" s="5"/>
      <c r="L770" s="6"/>
    </row>
    <row r="771" spans="1:12" ht="15.75" customHeight="1" x14ac:dyDescent="0.3">
      <c r="A771" s="45"/>
      <c r="I771" s="4"/>
      <c r="J771" s="5"/>
      <c r="L771" s="6"/>
    </row>
    <row r="772" spans="1:12" ht="15.75" customHeight="1" x14ac:dyDescent="0.3">
      <c r="A772" s="45"/>
      <c r="I772" s="4"/>
      <c r="J772" s="5"/>
      <c r="L772" s="6"/>
    </row>
    <row r="773" spans="1:12" ht="15.75" customHeight="1" x14ac:dyDescent="0.3">
      <c r="A773" s="45"/>
      <c r="I773" s="4"/>
      <c r="J773" s="5"/>
      <c r="L773" s="6"/>
    </row>
    <row r="774" spans="1:12" ht="15.75" customHeight="1" x14ac:dyDescent="0.3">
      <c r="A774" s="45"/>
      <c r="I774" s="4"/>
      <c r="J774" s="5"/>
      <c r="L774" s="6"/>
    </row>
    <row r="775" spans="1:12" ht="15.75" customHeight="1" x14ac:dyDescent="0.3">
      <c r="A775" s="45"/>
      <c r="I775" s="4"/>
      <c r="J775" s="5"/>
      <c r="L775" s="6"/>
    </row>
    <row r="776" spans="1:12" ht="15.75" customHeight="1" x14ac:dyDescent="0.3">
      <c r="A776" s="45"/>
      <c r="I776" s="4"/>
      <c r="J776" s="5"/>
      <c r="L776" s="6"/>
    </row>
    <row r="777" spans="1:12" ht="15.75" customHeight="1" x14ac:dyDescent="0.3">
      <c r="A777" s="45"/>
      <c r="I777" s="4"/>
      <c r="J777" s="5"/>
      <c r="L777" s="6"/>
    </row>
    <row r="778" spans="1:12" ht="15.75" customHeight="1" x14ac:dyDescent="0.3">
      <c r="A778" s="45"/>
      <c r="I778" s="4"/>
      <c r="J778" s="5"/>
      <c r="L778" s="6"/>
    </row>
    <row r="779" spans="1:12" ht="15.75" customHeight="1" x14ac:dyDescent="0.3">
      <c r="A779" s="45"/>
      <c r="I779" s="4"/>
      <c r="J779" s="5"/>
      <c r="L779" s="6"/>
    </row>
    <row r="780" spans="1:12" ht="15.75" customHeight="1" x14ac:dyDescent="0.3">
      <c r="A780" s="45"/>
      <c r="I780" s="4"/>
      <c r="J780" s="5"/>
      <c r="L780" s="6"/>
    </row>
    <row r="781" spans="1:12" ht="15.75" customHeight="1" x14ac:dyDescent="0.3">
      <c r="A781" s="45"/>
      <c r="I781" s="4"/>
      <c r="J781" s="5"/>
      <c r="L781" s="6"/>
    </row>
    <row r="782" spans="1:12" ht="15.75" customHeight="1" x14ac:dyDescent="0.3">
      <c r="A782" s="45"/>
      <c r="I782" s="4"/>
      <c r="J782" s="5"/>
      <c r="L782" s="6"/>
    </row>
    <row r="783" spans="1:12" ht="15.75" customHeight="1" x14ac:dyDescent="0.3">
      <c r="A783" s="45"/>
      <c r="I783" s="4"/>
      <c r="J783" s="5"/>
      <c r="L783" s="6"/>
    </row>
    <row r="784" spans="1:12" ht="15.75" customHeight="1" x14ac:dyDescent="0.3">
      <c r="A784" s="45"/>
      <c r="I784" s="4"/>
      <c r="J784" s="5"/>
      <c r="L784" s="6"/>
    </row>
    <row r="785" spans="1:12" ht="15.75" customHeight="1" x14ac:dyDescent="0.3">
      <c r="A785" s="45"/>
      <c r="I785" s="4"/>
      <c r="J785" s="5"/>
      <c r="L785" s="6"/>
    </row>
    <row r="786" spans="1:12" ht="15.75" customHeight="1" x14ac:dyDescent="0.3">
      <c r="A786" s="45"/>
      <c r="I786" s="4"/>
      <c r="J786" s="5"/>
      <c r="L786" s="6"/>
    </row>
    <row r="787" spans="1:12" ht="15.75" customHeight="1" x14ac:dyDescent="0.3">
      <c r="A787" s="45"/>
      <c r="I787" s="4"/>
      <c r="J787" s="5"/>
      <c r="L787" s="6"/>
    </row>
    <row r="788" spans="1:12" ht="15.75" customHeight="1" x14ac:dyDescent="0.3">
      <c r="A788" s="45"/>
      <c r="I788" s="4"/>
      <c r="J788" s="5"/>
      <c r="L788" s="6"/>
    </row>
    <row r="789" spans="1:12" ht="15.75" customHeight="1" x14ac:dyDescent="0.3">
      <c r="A789" s="45"/>
      <c r="I789" s="4"/>
      <c r="J789" s="5"/>
      <c r="L789" s="6"/>
    </row>
    <row r="790" spans="1:12" ht="15.75" customHeight="1" x14ac:dyDescent="0.3">
      <c r="A790" s="45"/>
      <c r="I790" s="4"/>
      <c r="J790" s="5"/>
      <c r="L790" s="6"/>
    </row>
    <row r="791" spans="1:12" ht="15.75" customHeight="1" x14ac:dyDescent="0.3">
      <c r="A791" s="45"/>
      <c r="I791" s="4"/>
      <c r="J791" s="5"/>
      <c r="L791" s="6"/>
    </row>
    <row r="792" spans="1:12" ht="15.75" customHeight="1" x14ac:dyDescent="0.3">
      <c r="A792" s="45"/>
      <c r="I792" s="4"/>
      <c r="J792" s="5"/>
      <c r="L792" s="6"/>
    </row>
    <row r="793" spans="1:12" ht="15.75" customHeight="1" x14ac:dyDescent="0.3">
      <c r="A793" s="45"/>
      <c r="I793" s="4"/>
      <c r="J793" s="5"/>
      <c r="L793" s="6"/>
    </row>
    <row r="794" spans="1:12" ht="15.75" customHeight="1" x14ac:dyDescent="0.3">
      <c r="A794" s="45"/>
      <c r="I794" s="4"/>
      <c r="J794" s="5"/>
      <c r="L794" s="6"/>
    </row>
    <row r="795" spans="1:12" ht="15.75" customHeight="1" x14ac:dyDescent="0.3">
      <c r="A795" s="45"/>
      <c r="I795" s="4"/>
      <c r="J795" s="5"/>
      <c r="L795" s="6"/>
    </row>
    <row r="796" spans="1:12" ht="15.75" customHeight="1" x14ac:dyDescent="0.3">
      <c r="A796" s="45"/>
      <c r="I796" s="4"/>
      <c r="J796" s="5"/>
      <c r="L796" s="6"/>
    </row>
    <row r="797" spans="1:12" ht="15.75" customHeight="1" x14ac:dyDescent="0.3">
      <c r="A797" s="45"/>
      <c r="I797" s="4"/>
      <c r="J797" s="5"/>
      <c r="L797" s="6"/>
    </row>
    <row r="798" spans="1:12" ht="15.75" customHeight="1" x14ac:dyDescent="0.3">
      <c r="A798" s="45"/>
      <c r="I798" s="4"/>
      <c r="J798" s="5"/>
      <c r="L798" s="6"/>
    </row>
    <row r="799" spans="1:12" ht="15.75" customHeight="1" x14ac:dyDescent="0.3">
      <c r="A799" s="45"/>
      <c r="I799" s="4"/>
      <c r="J799" s="5"/>
      <c r="L799" s="6"/>
    </row>
    <row r="800" spans="1:12" ht="15.75" customHeight="1" x14ac:dyDescent="0.3">
      <c r="A800" s="45"/>
      <c r="I800" s="4"/>
      <c r="J800" s="5"/>
      <c r="L800" s="6"/>
    </row>
    <row r="801" spans="1:12" ht="15.75" customHeight="1" x14ac:dyDescent="0.3">
      <c r="A801" s="45"/>
      <c r="I801" s="4"/>
      <c r="J801" s="5"/>
      <c r="L801" s="6"/>
    </row>
    <row r="802" spans="1:12" ht="15.75" customHeight="1" x14ac:dyDescent="0.3">
      <c r="A802" s="45"/>
      <c r="I802" s="4"/>
      <c r="J802" s="5"/>
      <c r="L802" s="6"/>
    </row>
    <row r="803" spans="1:12" ht="15.75" customHeight="1" x14ac:dyDescent="0.3">
      <c r="A803" s="45"/>
      <c r="I803" s="4"/>
      <c r="J803" s="5"/>
      <c r="L803" s="6"/>
    </row>
    <row r="804" spans="1:12" ht="15.75" customHeight="1" x14ac:dyDescent="0.3">
      <c r="A804" s="45"/>
      <c r="I804" s="4"/>
      <c r="J804" s="5"/>
      <c r="L804" s="6"/>
    </row>
    <row r="805" spans="1:12" ht="15.75" customHeight="1" x14ac:dyDescent="0.3">
      <c r="A805" s="45"/>
      <c r="I805" s="4"/>
      <c r="J805" s="5"/>
      <c r="L805" s="6"/>
    </row>
    <row r="806" spans="1:12" ht="15.75" customHeight="1" x14ac:dyDescent="0.3">
      <c r="A806" s="45"/>
      <c r="I806" s="4"/>
      <c r="J806" s="5"/>
      <c r="L806" s="6"/>
    </row>
    <row r="807" spans="1:12" ht="15.75" customHeight="1" x14ac:dyDescent="0.3">
      <c r="A807" s="45"/>
      <c r="I807" s="4"/>
      <c r="J807" s="5"/>
      <c r="L807" s="6"/>
    </row>
    <row r="808" spans="1:12" ht="15.75" customHeight="1" x14ac:dyDescent="0.3">
      <c r="A808" s="45"/>
      <c r="I808" s="4"/>
      <c r="J808" s="5"/>
      <c r="L808" s="6"/>
    </row>
    <row r="809" spans="1:12" ht="15.75" customHeight="1" x14ac:dyDescent="0.3">
      <c r="A809" s="45"/>
      <c r="I809" s="4"/>
      <c r="J809" s="5"/>
      <c r="L809" s="6"/>
    </row>
    <row r="810" spans="1:12" ht="15.75" customHeight="1" x14ac:dyDescent="0.3">
      <c r="A810" s="45"/>
      <c r="I810" s="4"/>
      <c r="J810" s="5"/>
      <c r="L810" s="6"/>
    </row>
    <row r="811" spans="1:12" ht="15.75" customHeight="1" x14ac:dyDescent="0.3">
      <c r="A811" s="45"/>
      <c r="I811" s="4"/>
      <c r="J811" s="5"/>
      <c r="L811" s="6"/>
    </row>
    <row r="812" spans="1:12" ht="15.75" customHeight="1" x14ac:dyDescent="0.3">
      <c r="A812" s="45"/>
      <c r="I812" s="4"/>
      <c r="J812" s="5"/>
      <c r="L812" s="6"/>
    </row>
    <row r="813" spans="1:12" ht="15.75" customHeight="1" x14ac:dyDescent="0.3">
      <c r="A813" s="45"/>
      <c r="I813" s="4"/>
      <c r="J813" s="5"/>
      <c r="L813" s="6"/>
    </row>
    <row r="814" spans="1:12" ht="15.75" customHeight="1" x14ac:dyDescent="0.3">
      <c r="A814" s="45"/>
      <c r="I814" s="4"/>
      <c r="J814" s="5"/>
      <c r="L814" s="6"/>
    </row>
    <row r="815" spans="1:12" ht="15.75" customHeight="1" x14ac:dyDescent="0.3">
      <c r="A815" s="45"/>
      <c r="I815" s="4"/>
      <c r="J815" s="5"/>
      <c r="L815" s="6"/>
    </row>
    <row r="816" spans="1:12" ht="15.75" customHeight="1" x14ac:dyDescent="0.3">
      <c r="A816" s="45"/>
      <c r="I816" s="4"/>
      <c r="J816" s="5"/>
      <c r="L816" s="6"/>
    </row>
    <row r="817" spans="1:12" ht="15.75" customHeight="1" x14ac:dyDescent="0.3">
      <c r="A817" s="45"/>
      <c r="I817" s="4"/>
      <c r="J817" s="5"/>
      <c r="L817" s="6"/>
    </row>
    <row r="818" spans="1:12" ht="15.75" customHeight="1" x14ac:dyDescent="0.3">
      <c r="A818" s="45"/>
      <c r="I818" s="4"/>
      <c r="J818" s="5"/>
      <c r="L818" s="6"/>
    </row>
    <row r="819" spans="1:12" ht="15.75" customHeight="1" x14ac:dyDescent="0.3">
      <c r="A819" s="45"/>
      <c r="I819" s="4"/>
      <c r="J819" s="5"/>
      <c r="L819" s="6"/>
    </row>
    <row r="820" spans="1:12" ht="15.75" customHeight="1" x14ac:dyDescent="0.3">
      <c r="A820" s="45"/>
      <c r="I820" s="4"/>
      <c r="J820" s="5"/>
      <c r="L820" s="6"/>
    </row>
    <row r="821" spans="1:12" ht="15.75" customHeight="1" x14ac:dyDescent="0.3">
      <c r="A821" s="45"/>
      <c r="I821" s="4"/>
      <c r="J821" s="5"/>
      <c r="L821" s="6"/>
    </row>
    <row r="822" spans="1:12" ht="15.75" customHeight="1" x14ac:dyDescent="0.3">
      <c r="A822" s="45"/>
      <c r="I822" s="4"/>
      <c r="J822" s="5"/>
      <c r="L822" s="6"/>
    </row>
    <row r="823" spans="1:12" ht="15.75" customHeight="1" x14ac:dyDescent="0.3">
      <c r="A823" s="45"/>
      <c r="I823" s="4"/>
      <c r="J823" s="5"/>
      <c r="L823" s="6"/>
    </row>
    <row r="824" spans="1:12" ht="15.75" customHeight="1" x14ac:dyDescent="0.3">
      <c r="A824" s="45"/>
      <c r="I824" s="4"/>
      <c r="J824" s="5"/>
      <c r="L824" s="6"/>
    </row>
    <row r="825" spans="1:12" ht="15.75" customHeight="1" x14ac:dyDescent="0.3">
      <c r="A825" s="45"/>
      <c r="I825" s="4"/>
      <c r="J825" s="5"/>
      <c r="L825" s="6"/>
    </row>
    <row r="826" spans="1:12" ht="15.75" customHeight="1" x14ac:dyDescent="0.3">
      <c r="A826" s="45"/>
      <c r="I826" s="4"/>
      <c r="J826" s="5"/>
      <c r="L826" s="6"/>
    </row>
    <row r="827" spans="1:12" ht="15.75" customHeight="1" x14ac:dyDescent="0.3">
      <c r="A827" s="45"/>
      <c r="I827" s="4"/>
      <c r="J827" s="5"/>
      <c r="L827" s="6"/>
    </row>
    <row r="828" spans="1:12" ht="15.75" customHeight="1" x14ac:dyDescent="0.3">
      <c r="A828" s="45"/>
      <c r="I828" s="4"/>
      <c r="J828" s="5"/>
      <c r="L828" s="6"/>
    </row>
    <row r="829" spans="1:12" ht="15.75" customHeight="1" x14ac:dyDescent="0.3">
      <c r="A829" s="45"/>
      <c r="I829" s="4"/>
      <c r="J829" s="5"/>
      <c r="L829" s="6"/>
    </row>
    <row r="830" spans="1:12" ht="15.75" customHeight="1" x14ac:dyDescent="0.3">
      <c r="A830" s="45"/>
      <c r="I830" s="4"/>
      <c r="J830" s="5"/>
      <c r="L830" s="6"/>
    </row>
    <row r="831" spans="1:12" ht="15.75" customHeight="1" x14ac:dyDescent="0.3">
      <c r="A831" s="45"/>
      <c r="I831" s="4"/>
      <c r="J831" s="5"/>
      <c r="L831" s="6"/>
    </row>
    <row r="832" spans="1:12" ht="15.75" customHeight="1" x14ac:dyDescent="0.3">
      <c r="A832" s="45"/>
      <c r="I832" s="4"/>
      <c r="J832" s="5"/>
      <c r="L832" s="6"/>
    </row>
    <row r="833" spans="1:12" ht="15.75" customHeight="1" x14ac:dyDescent="0.3">
      <c r="A833" s="45"/>
      <c r="I833" s="4"/>
      <c r="J833" s="5"/>
      <c r="L833" s="6"/>
    </row>
    <row r="834" spans="1:12" ht="15.75" customHeight="1" x14ac:dyDescent="0.3">
      <c r="A834" s="45"/>
      <c r="I834" s="4"/>
      <c r="J834" s="5"/>
      <c r="L834" s="6"/>
    </row>
    <row r="835" spans="1:12" ht="15.75" customHeight="1" x14ac:dyDescent="0.3">
      <c r="A835" s="45"/>
      <c r="I835" s="4"/>
      <c r="J835" s="5"/>
      <c r="L835" s="6"/>
    </row>
    <row r="836" spans="1:12" ht="15.75" customHeight="1" x14ac:dyDescent="0.3">
      <c r="A836" s="45"/>
      <c r="I836" s="4"/>
      <c r="J836" s="5"/>
      <c r="L836" s="6"/>
    </row>
    <row r="837" spans="1:12" ht="15.75" customHeight="1" x14ac:dyDescent="0.3">
      <c r="A837" s="45"/>
      <c r="I837" s="4"/>
      <c r="J837" s="5"/>
      <c r="L837" s="6"/>
    </row>
    <row r="838" spans="1:12" ht="15.75" customHeight="1" x14ac:dyDescent="0.3">
      <c r="A838" s="45"/>
      <c r="I838" s="4"/>
      <c r="J838" s="5"/>
      <c r="L838" s="6"/>
    </row>
    <row r="839" spans="1:12" ht="15.75" customHeight="1" x14ac:dyDescent="0.3">
      <c r="A839" s="45"/>
      <c r="I839" s="4"/>
      <c r="J839" s="5"/>
      <c r="L839" s="6"/>
    </row>
    <row r="840" spans="1:12" ht="15.75" customHeight="1" x14ac:dyDescent="0.3">
      <c r="A840" s="45"/>
      <c r="I840" s="4"/>
      <c r="J840" s="5"/>
      <c r="L840" s="6"/>
    </row>
    <row r="841" spans="1:12" ht="15.75" customHeight="1" x14ac:dyDescent="0.3">
      <c r="A841" s="45"/>
      <c r="I841" s="4"/>
      <c r="J841" s="5"/>
      <c r="L841" s="6"/>
    </row>
    <row r="842" spans="1:12" ht="15.75" customHeight="1" x14ac:dyDescent="0.3">
      <c r="A842" s="45"/>
      <c r="I842" s="4"/>
      <c r="J842" s="5"/>
      <c r="L842" s="6"/>
    </row>
    <row r="843" spans="1:12" ht="15.75" customHeight="1" x14ac:dyDescent="0.3">
      <c r="A843" s="45"/>
      <c r="I843" s="4"/>
      <c r="J843" s="5"/>
      <c r="L843" s="6"/>
    </row>
    <row r="844" spans="1:12" ht="15.75" customHeight="1" x14ac:dyDescent="0.3">
      <c r="A844" s="45"/>
      <c r="I844" s="4"/>
      <c r="J844" s="5"/>
      <c r="L844" s="6"/>
    </row>
    <row r="845" spans="1:12" ht="15.75" customHeight="1" x14ac:dyDescent="0.3">
      <c r="A845" s="45"/>
      <c r="I845" s="4"/>
      <c r="J845" s="5"/>
      <c r="L845" s="6"/>
    </row>
    <row r="846" spans="1:12" ht="15.75" customHeight="1" x14ac:dyDescent="0.3">
      <c r="A846" s="45"/>
      <c r="I846" s="4"/>
      <c r="J846" s="5"/>
      <c r="L846" s="6"/>
    </row>
    <row r="847" spans="1:12" ht="15.75" customHeight="1" x14ac:dyDescent="0.3">
      <c r="A847" s="45"/>
      <c r="I847" s="4"/>
      <c r="J847" s="5"/>
      <c r="L847" s="6"/>
    </row>
    <row r="848" spans="1:12" ht="15.75" customHeight="1" x14ac:dyDescent="0.3">
      <c r="A848" s="45"/>
      <c r="I848" s="4"/>
      <c r="J848" s="5"/>
      <c r="L848" s="6"/>
    </row>
    <row r="849" spans="1:12" ht="15.75" customHeight="1" x14ac:dyDescent="0.3">
      <c r="A849" s="45"/>
      <c r="I849" s="4"/>
      <c r="J849" s="5"/>
      <c r="L849" s="6"/>
    </row>
    <row r="850" spans="1:12" ht="15.75" customHeight="1" x14ac:dyDescent="0.3">
      <c r="A850" s="45"/>
      <c r="I850" s="4"/>
      <c r="J850" s="5"/>
      <c r="L850" s="6"/>
    </row>
    <row r="851" spans="1:12" ht="15.75" customHeight="1" x14ac:dyDescent="0.3">
      <c r="A851" s="45"/>
      <c r="I851" s="4"/>
      <c r="J851" s="5"/>
      <c r="L851" s="6"/>
    </row>
    <row r="852" spans="1:12" ht="15.75" customHeight="1" x14ac:dyDescent="0.3">
      <c r="A852" s="45"/>
      <c r="I852" s="4"/>
      <c r="J852" s="5"/>
      <c r="L852" s="6"/>
    </row>
    <row r="853" spans="1:12" ht="15.75" customHeight="1" x14ac:dyDescent="0.3">
      <c r="A853" s="45"/>
      <c r="I853" s="4"/>
      <c r="J853" s="5"/>
      <c r="L853" s="6"/>
    </row>
    <row r="854" spans="1:12" ht="15.75" customHeight="1" x14ac:dyDescent="0.3">
      <c r="A854" s="45"/>
      <c r="I854" s="4"/>
      <c r="J854" s="5"/>
      <c r="L854" s="6"/>
    </row>
    <row r="855" spans="1:12" ht="15.75" customHeight="1" x14ac:dyDescent="0.3">
      <c r="A855" s="45"/>
      <c r="I855" s="4"/>
      <c r="J855" s="5"/>
      <c r="L855" s="6"/>
    </row>
    <row r="856" spans="1:12" ht="15.75" customHeight="1" x14ac:dyDescent="0.3">
      <c r="A856" s="45"/>
      <c r="I856" s="4"/>
      <c r="J856" s="5"/>
      <c r="L856" s="6"/>
    </row>
    <row r="857" spans="1:12" ht="15.75" customHeight="1" x14ac:dyDescent="0.3">
      <c r="A857" s="45"/>
      <c r="I857" s="4"/>
      <c r="J857" s="5"/>
      <c r="L857" s="6"/>
    </row>
    <row r="858" spans="1:12" ht="15.75" customHeight="1" x14ac:dyDescent="0.3">
      <c r="A858" s="45"/>
      <c r="I858" s="4"/>
      <c r="J858" s="5"/>
      <c r="L858" s="6"/>
    </row>
    <row r="859" spans="1:12" ht="15.75" customHeight="1" x14ac:dyDescent="0.3">
      <c r="A859" s="45"/>
      <c r="I859" s="4"/>
      <c r="J859" s="5"/>
      <c r="L859" s="6"/>
    </row>
    <row r="860" spans="1:12" ht="15.75" customHeight="1" x14ac:dyDescent="0.3">
      <c r="A860" s="45"/>
      <c r="I860" s="4"/>
      <c r="J860" s="5"/>
      <c r="L860" s="6"/>
    </row>
    <row r="861" spans="1:12" ht="15.75" customHeight="1" x14ac:dyDescent="0.3">
      <c r="A861" s="45"/>
      <c r="I861" s="4"/>
      <c r="J861" s="5"/>
      <c r="L861" s="6"/>
    </row>
    <row r="862" spans="1:12" ht="15.75" customHeight="1" x14ac:dyDescent="0.3">
      <c r="A862" s="45"/>
      <c r="I862" s="4"/>
      <c r="J862" s="5"/>
      <c r="L862" s="6"/>
    </row>
    <row r="863" spans="1:12" ht="15.75" customHeight="1" x14ac:dyDescent="0.3">
      <c r="A863" s="45"/>
      <c r="I863" s="4"/>
      <c r="J863" s="5"/>
      <c r="L863" s="6"/>
    </row>
    <row r="864" spans="1:12" ht="15.75" customHeight="1" x14ac:dyDescent="0.3">
      <c r="A864" s="45"/>
      <c r="I864" s="4"/>
      <c r="J864" s="5"/>
      <c r="L864" s="6"/>
    </row>
    <row r="865" spans="1:12" ht="15.75" customHeight="1" x14ac:dyDescent="0.3">
      <c r="A865" s="45"/>
      <c r="I865" s="4"/>
      <c r="J865" s="5"/>
      <c r="L865" s="6"/>
    </row>
    <row r="866" spans="1:12" ht="15.75" customHeight="1" x14ac:dyDescent="0.3">
      <c r="A866" s="45"/>
      <c r="I866" s="4"/>
      <c r="J866" s="5"/>
      <c r="L866" s="6"/>
    </row>
    <row r="867" spans="1:12" ht="15.75" customHeight="1" x14ac:dyDescent="0.3">
      <c r="A867" s="45"/>
      <c r="I867" s="4"/>
      <c r="J867" s="5"/>
      <c r="L867" s="6"/>
    </row>
    <row r="868" spans="1:12" ht="15.75" customHeight="1" x14ac:dyDescent="0.3">
      <c r="A868" s="45"/>
      <c r="I868" s="4"/>
      <c r="J868" s="5"/>
      <c r="L868" s="6"/>
    </row>
    <row r="869" spans="1:12" ht="15.75" customHeight="1" x14ac:dyDescent="0.3">
      <c r="A869" s="45"/>
      <c r="I869" s="4"/>
      <c r="J869" s="5"/>
      <c r="L869" s="6"/>
    </row>
    <row r="870" spans="1:12" ht="15.75" customHeight="1" x14ac:dyDescent="0.3">
      <c r="A870" s="45"/>
      <c r="I870" s="4"/>
      <c r="J870" s="5"/>
      <c r="L870" s="6"/>
    </row>
    <row r="871" spans="1:12" ht="15.75" customHeight="1" x14ac:dyDescent="0.3">
      <c r="A871" s="45"/>
      <c r="I871" s="4"/>
      <c r="J871" s="5"/>
      <c r="L871" s="6"/>
    </row>
    <row r="872" spans="1:12" ht="15.75" customHeight="1" x14ac:dyDescent="0.3">
      <c r="A872" s="45"/>
      <c r="I872" s="4"/>
      <c r="J872" s="5"/>
      <c r="L872" s="6"/>
    </row>
    <row r="873" spans="1:12" ht="15.75" customHeight="1" x14ac:dyDescent="0.3">
      <c r="A873" s="45"/>
      <c r="I873" s="4"/>
      <c r="J873" s="5"/>
      <c r="L873" s="6"/>
    </row>
    <row r="874" spans="1:12" ht="15.75" customHeight="1" x14ac:dyDescent="0.3">
      <c r="A874" s="45"/>
      <c r="I874" s="4"/>
      <c r="J874" s="5"/>
      <c r="L874" s="6"/>
    </row>
    <row r="875" spans="1:12" ht="15.75" customHeight="1" x14ac:dyDescent="0.3">
      <c r="A875" s="45"/>
      <c r="I875" s="4"/>
      <c r="J875" s="5"/>
      <c r="L875" s="6"/>
    </row>
    <row r="876" spans="1:12" ht="15.75" customHeight="1" x14ac:dyDescent="0.3">
      <c r="A876" s="45"/>
      <c r="I876" s="4"/>
      <c r="J876" s="5"/>
      <c r="L876" s="6"/>
    </row>
    <row r="877" spans="1:12" ht="15.75" customHeight="1" x14ac:dyDescent="0.3">
      <c r="A877" s="45"/>
      <c r="I877" s="4"/>
      <c r="J877" s="5"/>
      <c r="L877" s="6"/>
    </row>
    <row r="878" spans="1:12" ht="15.75" customHeight="1" x14ac:dyDescent="0.3">
      <c r="A878" s="45"/>
      <c r="I878" s="4"/>
      <c r="J878" s="5"/>
      <c r="L878" s="6"/>
    </row>
    <row r="879" spans="1:12" ht="15.75" customHeight="1" x14ac:dyDescent="0.3">
      <c r="A879" s="45"/>
      <c r="I879" s="4"/>
      <c r="J879" s="5"/>
      <c r="L879" s="6"/>
    </row>
    <row r="880" spans="1:12" ht="15.75" customHeight="1" x14ac:dyDescent="0.3">
      <c r="A880" s="45"/>
      <c r="I880" s="4"/>
      <c r="J880" s="5"/>
      <c r="L880" s="6"/>
    </row>
    <row r="881" spans="1:12" ht="15.75" customHeight="1" x14ac:dyDescent="0.3">
      <c r="A881" s="45"/>
      <c r="I881" s="4"/>
      <c r="J881" s="5"/>
      <c r="L881" s="6"/>
    </row>
    <row r="882" spans="1:12" ht="15.75" customHeight="1" x14ac:dyDescent="0.3">
      <c r="A882" s="45"/>
      <c r="I882" s="4"/>
      <c r="J882" s="5"/>
      <c r="L882" s="6"/>
    </row>
    <row r="883" spans="1:12" ht="15.75" customHeight="1" x14ac:dyDescent="0.3">
      <c r="A883" s="45"/>
      <c r="I883" s="4"/>
      <c r="J883" s="5"/>
      <c r="L883" s="6"/>
    </row>
    <row r="884" spans="1:12" ht="15.75" customHeight="1" x14ac:dyDescent="0.3">
      <c r="A884" s="45"/>
      <c r="I884" s="4"/>
      <c r="J884" s="5"/>
      <c r="L884" s="6"/>
    </row>
    <row r="885" spans="1:12" ht="15.75" customHeight="1" x14ac:dyDescent="0.3">
      <c r="A885" s="45"/>
      <c r="I885" s="4"/>
      <c r="J885" s="5"/>
      <c r="L885" s="6"/>
    </row>
    <row r="886" spans="1:12" ht="15.75" customHeight="1" x14ac:dyDescent="0.3">
      <c r="A886" s="45"/>
      <c r="I886" s="4"/>
      <c r="J886" s="5"/>
      <c r="L886" s="6"/>
    </row>
    <row r="887" spans="1:12" ht="15.75" customHeight="1" x14ac:dyDescent="0.3">
      <c r="A887" s="45"/>
      <c r="I887" s="4"/>
      <c r="J887" s="5"/>
      <c r="L887" s="6"/>
    </row>
    <row r="888" spans="1:12" ht="15.75" customHeight="1" x14ac:dyDescent="0.3">
      <c r="A888" s="45"/>
      <c r="I888" s="4"/>
      <c r="J888" s="5"/>
      <c r="L888" s="6"/>
    </row>
    <row r="889" spans="1:12" ht="15.75" customHeight="1" x14ac:dyDescent="0.3">
      <c r="A889" s="45"/>
      <c r="I889" s="4"/>
      <c r="J889" s="5"/>
      <c r="L889" s="6"/>
    </row>
    <row r="890" spans="1:12" ht="15.75" customHeight="1" x14ac:dyDescent="0.3">
      <c r="A890" s="45"/>
      <c r="I890" s="4"/>
      <c r="J890" s="5"/>
      <c r="L890" s="6"/>
    </row>
    <row r="891" spans="1:12" ht="15.75" customHeight="1" x14ac:dyDescent="0.3">
      <c r="A891" s="45"/>
      <c r="I891" s="4"/>
      <c r="J891" s="5"/>
      <c r="L891" s="6"/>
    </row>
    <row r="892" spans="1:12" ht="15.75" customHeight="1" x14ac:dyDescent="0.3">
      <c r="A892" s="45"/>
      <c r="I892" s="4"/>
      <c r="J892" s="5"/>
      <c r="L892" s="6"/>
    </row>
    <row r="893" spans="1:12" ht="15.75" customHeight="1" x14ac:dyDescent="0.3">
      <c r="A893" s="45"/>
      <c r="I893" s="4"/>
      <c r="J893" s="5"/>
      <c r="L893" s="6"/>
    </row>
    <row r="894" spans="1:12" ht="15.75" customHeight="1" x14ac:dyDescent="0.3">
      <c r="A894" s="45"/>
      <c r="I894" s="4"/>
      <c r="J894" s="5"/>
      <c r="L894" s="6"/>
    </row>
    <row r="895" spans="1:12" ht="15.75" customHeight="1" x14ac:dyDescent="0.3">
      <c r="A895" s="45"/>
      <c r="I895" s="4"/>
      <c r="J895" s="5"/>
      <c r="L895" s="6"/>
    </row>
    <row r="896" spans="1:12" ht="15.75" customHeight="1" x14ac:dyDescent="0.3">
      <c r="A896" s="45"/>
      <c r="I896" s="4"/>
      <c r="J896" s="5"/>
      <c r="L896" s="6"/>
    </row>
    <row r="897" spans="1:12" ht="15.75" customHeight="1" x14ac:dyDescent="0.3">
      <c r="A897" s="45"/>
      <c r="I897" s="4"/>
      <c r="J897" s="5"/>
      <c r="L897" s="6"/>
    </row>
    <row r="898" spans="1:12" ht="15.75" customHeight="1" x14ac:dyDescent="0.3">
      <c r="A898" s="45"/>
      <c r="I898" s="4"/>
      <c r="J898" s="5"/>
      <c r="L898" s="6"/>
    </row>
    <row r="899" spans="1:12" ht="15.75" customHeight="1" x14ac:dyDescent="0.3">
      <c r="A899" s="45"/>
      <c r="I899" s="4"/>
      <c r="J899" s="5"/>
      <c r="L899" s="6"/>
    </row>
    <row r="900" spans="1:12" ht="15.75" customHeight="1" x14ac:dyDescent="0.3">
      <c r="A900" s="45"/>
      <c r="I900" s="4"/>
      <c r="J900" s="5"/>
      <c r="L900" s="6"/>
    </row>
    <row r="901" spans="1:12" ht="15.75" customHeight="1" x14ac:dyDescent="0.3">
      <c r="A901" s="45"/>
      <c r="I901" s="4"/>
      <c r="J901" s="5"/>
      <c r="L901" s="6"/>
    </row>
    <row r="902" spans="1:12" ht="15.75" customHeight="1" x14ac:dyDescent="0.3">
      <c r="A902" s="45"/>
      <c r="I902" s="4"/>
      <c r="J902" s="5"/>
      <c r="L902" s="6"/>
    </row>
    <row r="903" spans="1:12" ht="15.75" customHeight="1" x14ac:dyDescent="0.3">
      <c r="A903" s="45"/>
      <c r="I903" s="4"/>
      <c r="J903" s="5"/>
      <c r="L903" s="6"/>
    </row>
    <row r="904" spans="1:12" ht="15.75" customHeight="1" x14ac:dyDescent="0.3">
      <c r="A904" s="45"/>
      <c r="I904" s="4"/>
      <c r="J904" s="5"/>
      <c r="L904" s="6"/>
    </row>
    <row r="905" spans="1:12" ht="15.75" customHeight="1" x14ac:dyDescent="0.3">
      <c r="A905" s="45"/>
      <c r="I905" s="4"/>
      <c r="J905" s="5"/>
      <c r="L905" s="6"/>
    </row>
    <row r="906" spans="1:12" ht="15.75" customHeight="1" x14ac:dyDescent="0.3">
      <c r="A906" s="45"/>
      <c r="I906" s="4"/>
      <c r="J906" s="5"/>
      <c r="L906" s="6"/>
    </row>
    <row r="907" spans="1:12" ht="15.75" customHeight="1" x14ac:dyDescent="0.3">
      <c r="A907" s="45"/>
      <c r="I907" s="4"/>
      <c r="J907" s="5"/>
      <c r="L907" s="6"/>
    </row>
    <row r="908" spans="1:12" ht="15.75" customHeight="1" x14ac:dyDescent="0.3">
      <c r="A908" s="45"/>
      <c r="I908" s="4"/>
      <c r="J908" s="5"/>
      <c r="L908" s="6"/>
    </row>
    <row r="909" spans="1:12" ht="15.75" customHeight="1" x14ac:dyDescent="0.3">
      <c r="A909" s="45"/>
      <c r="I909" s="4"/>
      <c r="J909" s="5"/>
      <c r="L909" s="6"/>
    </row>
    <row r="910" spans="1:12" ht="15.75" customHeight="1" x14ac:dyDescent="0.3">
      <c r="A910" s="45"/>
      <c r="I910" s="4"/>
      <c r="J910" s="5"/>
      <c r="L910" s="6"/>
    </row>
    <row r="911" spans="1:12" ht="15.75" customHeight="1" x14ac:dyDescent="0.3">
      <c r="A911" s="45"/>
      <c r="I911" s="4"/>
      <c r="J911" s="5"/>
      <c r="L911" s="6"/>
    </row>
    <row r="912" spans="1:12" ht="15.75" customHeight="1" x14ac:dyDescent="0.3">
      <c r="A912" s="45"/>
      <c r="I912" s="4"/>
      <c r="J912" s="5"/>
      <c r="L912" s="6"/>
    </row>
    <row r="913" spans="1:12" ht="15.75" customHeight="1" x14ac:dyDescent="0.3">
      <c r="A913" s="45"/>
      <c r="I913" s="4"/>
      <c r="J913" s="5"/>
      <c r="L913" s="6"/>
    </row>
    <row r="914" spans="1:12" ht="15.75" customHeight="1" x14ac:dyDescent="0.3">
      <c r="A914" s="45"/>
      <c r="I914" s="4"/>
      <c r="J914" s="5"/>
      <c r="L914" s="6"/>
    </row>
    <row r="915" spans="1:12" ht="15.75" customHeight="1" x14ac:dyDescent="0.3">
      <c r="A915" s="45"/>
      <c r="I915" s="4"/>
      <c r="J915" s="5"/>
      <c r="L915" s="6"/>
    </row>
    <row r="916" spans="1:12" ht="15.75" customHeight="1" x14ac:dyDescent="0.3">
      <c r="A916" s="45"/>
      <c r="I916" s="4"/>
      <c r="J916" s="5"/>
      <c r="L916" s="6"/>
    </row>
    <row r="917" spans="1:12" ht="15.75" customHeight="1" x14ac:dyDescent="0.3">
      <c r="A917" s="45"/>
      <c r="I917" s="4"/>
      <c r="J917" s="5"/>
      <c r="L917" s="6"/>
    </row>
    <row r="918" spans="1:12" ht="15.75" customHeight="1" x14ac:dyDescent="0.3">
      <c r="A918" s="45"/>
      <c r="I918" s="4"/>
      <c r="J918" s="5"/>
      <c r="L918" s="6"/>
    </row>
    <row r="919" spans="1:12" ht="15.75" customHeight="1" x14ac:dyDescent="0.3">
      <c r="A919" s="45"/>
      <c r="I919" s="4"/>
      <c r="J919" s="5"/>
      <c r="L919" s="6"/>
    </row>
    <row r="920" spans="1:12" ht="15.75" customHeight="1" x14ac:dyDescent="0.3">
      <c r="A920" s="45"/>
      <c r="I920" s="4"/>
      <c r="J920" s="5"/>
      <c r="L920" s="6"/>
    </row>
    <row r="921" spans="1:12" ht="15.75" customHeight="1" x14ac:dyDescent="0.3">
      <c r="A921" s="45"/>
      <c r="I921" s="4"/>
      <c r="J921" s="5"/>
      <c r="L921" s="6"/>
    </row>
    <row r="922" spans="1:12" ht="15.75" customHeight="1" x14ac:dyDescent="0.3">
      <c r="A922" s="45"/>
      <c r="I922" s="4"/>
      <c r="J922" s="5"/>
      <c r="L922" s="6"/>
    </row>
    <row r="923" spans="1:12" ht="15.75" customHeight="1" x14ac:dyDescent="0.3">
      <c r="A923" s="45"/>
      <c r="I923" s="4"/>
      <c r="J923" s="5"/>
      <c r="L923" s="6"/>
    </row>
    <row r="924" spans="1:12" ht="15.75" customHeight="1" x14ac:dyDescent="0.3">
      <c r="A924" s="45"/>
      <c r="I924" s="4"/>
      <c r="J924" s="5"/>
      <c r="L924" s="6"/>
    </row>
    <row r="925" spans="1:12" ht="15.75" customHeight="1" x14ac:dyDescent="0.3">
      <c r="A925" s="45"/>
      <c r="I925" s="4"/>
      <c r="J925" s="5"/>
      <c r="L925" s="6"/>
    </row>
    <row r="926" spans="1:12" ht="15.75" customHeight="1" x14ac:dyDescent="0.3">
      <c r="A926" s="45"/>
      <c r="I926" s="4"/>
      <c r="J926" s="5"/>
      <c r="L926" s="6"/>
    </row>
    <row r="927" spans="1:12" ht="15.75" customHeight="1" x14ac:dyDescent="0.3">
      <c r="A927" s="45"/>
      <c r="I927" s="4"/>
      <c r="J927" s="5"/>
      <c r="L927" s="6"/>
    </row>
    <row r="928" spans="1:12" ht="15.75" customHeight="1" x14ac:dyDescent="0.3">
      <c r="A928" s="45"/>
      <c r="I928" s="4"/>
      <c r="J928" s="5"/>
      <c r="L928" s="6"/>
    </row>
    <row r="929" spans="1:12" ht="15.75" customHeight="1" x14ac:dyDescent="0.3">
      <c r="A929" s="45"/>
      <c r="I929" s="4"/>
      <c r="J929" s="5"/>
      <c r="L929" s="6"/>
    </row>
    <row r="930" spans="1:12" ht="15.75" customHeight="1" x14ac:dyDescent="0.3">
      <c r="A930" s="45"/>
      <c r="I930" s="4"/>
      <c r="J930" s="5"/>
      <c r="L930" s="6"/>
    </row>
    <row r="931" spans="1:12" ht="15.75" customHeight="1" x14ac:dyDescent="0.3">
      <c r="A931" s="45"/>
      <c r="I931" s="4"/>
      <c r="J931" s="5"/>
      <c r="L931" s="6"/>
    </row>
    <row r="932" spans="1:12" ht="15.75" customHeight="1" x14ac:dyDescent="0.3">
      <c r="A932" s="45"/>
      <c r="I932" s="4"/>
      <c r="J932" s="5"/>
      <c r="L932" s="6"/>
    </row>
    <row r="933" spans="1:12" ht="15.75" customHeight="1" x14ac:dyDescent="0.3">
      <c r="A933" s="45"/>
      <c r="I933" s="4"/>
      <c r="J933" s="5"/>
      <c r="L933" s="6"/>
    </row>
    <row r="934" spans="1:12" ht="15.75" customHeight="1" x14ac:dyDescent="0.3">
      <c r="A934" s="45"/>
      <c r="I934" s="4"/>
      <c r="J934" s="5"/>
      <c r="L934" s="6"/>
    </row>
    <row r="935" spans="1:12" ht="15.75" customHeight="1" x14ac:dyDescent="0.3">
      <c r="A935" s="45"/>
      <c r="I935" s="4"/>
      <c r="J935" s="5"/>
      <c r="L935" s="6"/>
    </row>
    <row r="936" spans="1:12" ht="15.75" customHeight="1" x14ac:dyDescent="0.3">
      <c r="A936" s="45"/>
      <c r="I936" s="4"/>
      <c r="J936" s="5"/>
      <c r="L936" s="6"/>
    </row>
    <row r="937" spans="1:12" ht="15.75" customHeight="1" x14ac:dyDescent="0.3">
      <c r="A937" s="45"/>
      <c r="I937" s="4"/>
      <c r="J937" s="5"/>
      <c r="L937" s="6"/>
    </row>
    <row r="938" spans="1:12" ht="15.75" customHeight="1" x14ac:dyDescent="0.3">
      <c r="A938" s="45"/>
      <c r="I938" s="4"/>
      <c r="J938" s="5"/>
      <c r="L938" s="6"/>
    </row>
    <row r="939" spans="1:12" ht="15.75" customHeight="1" x14ac:dyDescent="0.3">
      <c r="A939" s="45"/>
      <c r="I939" s="4"/>
      <c r="J939" s="5"/>
      <c r="L939" s="6"/>
    </row>
    <row r="940" spans="1:12" ht="15.75" customHeight="1" x14ac:dyDescent="0.3">
      <c r="A940" s="45"/>
      <c r="I940" s="4"/>
      <c r="J940" s="5"/>
      <c r="L940" s="6"/>
    </row>
    <row r="941" spans="1:12" ht="15.75" customHeight="1" x14ac:dyDescent="0.3">
      <c r="A941" s="45"/>
      <c r="I941" s="4"/>
      <c r="J941" s="5"/>
      <c r="L941" s="6"/>
    </row>
    <row r="942" spans="1:12" ht="15.75" customHeight="1" x14ac:dyDescent="0.3">
      <c r="A942" s="45"/>
      <c r="I942" s="4"/>
      <c r="J942" s="5"/>
      <c r="L942" s="6"/>
    </row>
    <row r="943" spans="1:12" ht="15.75" customHeight="1" x14ac:dyDescent="0.3">
      <c r="A943" s="45"/>
      <c r="I943" s="4"/>
      <c r="J943" s="5"/>
      <c r="L943" s="6"/>
    </row>
    <row r="944" spans="1:12" ht="15.75" customHeight="1" x14ac:dyDescent="0.3">
      <c r="A944" s="45"/>
      <c r="I944" s="4"/>
      <c r="J944" s="5"/>
      <c r="L944" s="6"/>
    </row>
    <row r="945" spans="1:12" ht="15.75" customHeight="1" x14ac:dyDescent="0.3">
      <c r="A945" s="45"/>
      <c r="I945" s="4"/>
      <c r="J945" s="5"/>
      <c r="L945" s="6"/>
    </row>
    <row r="946" spans="1:12" ht="15.75" customHeight="1" x14ac:dyDescent="0.3">
      <c r="A946" s="45"/>
      <c r="I946" s="4"/>
      <c r="J946" s="5"/>
      <c r="L946" s="6"/>
    </row>
    <row r="947" spans="1:12" ht="15.75" customHeight="1" x14ac:dyDescent="0.3">
      <c r="A947" s="45"/>
      <c r="I947" s="4"/>
      <c r="J947" s="5"/>
      <c r="L947" s="6"/>
    </row>
    <row r="948" spans="1:12" ht="15.75" customHeight="1" x14ac:dyDescent="0.3">
      <c r="A948" s="45"/>
      <c r="I948" s="4"/>
      <c r="J948" s="5"/>
      <c r="L948" s="6"/>
    </row>
    <row r="949" spans="1:12" ht="15.75" customHeight="1" x14ac:dyDescent="0.3">
      <c r="A949" s="45"/>
      <c r="I949" s="4"/>
      <c r="J949" s="5"/>
      <c r="L949" s="6"/>
    </row>
    <row r="950" spans="1:12" ht="15.75" customHeight="1" x14ac:dyDescent="0.3">
      <c r="A950" s="45"/>
      <c r="I950" s="4"/>
      <c r="J950" s="5"/>
      <c r="L950" s="6"/>
    </row>
    <row r="951" spans="1:12" ht="15.75" customHeight="1" x14ac:dyDescent="0.3">
      <c r="A951" s="45"/>
      <c r="I951" s="4"/>
      <c r="J951" s="5"/>
      <c r="L951" s="6"/>
    </row>
    <row r="952" spans="1:12" ht="15.75" customHeight="1" x14ac:dyDescent="0.3">
      <c r="A952" s="45"/>
      <c r="I952" s="4"/>
      <c r="J952" s="5"/>
      <c r="L952" s="6"/>
    </row>
    <row r="953" spans="1:12" ht="15.75" customHeight="1" x14ac:dyDescent="0.3">
      <c r="A953" s="45"/>
      <c r="I953" s="4"/>
      <c r="J953" s="5"/>
      <c r="L953" s="6"/>
    </row>
    <row r="954" spans="1:12" ht="15.75" customHeight="1" x14ac:dyDescent="0.3">
      <c r="A954" s="45"/>
      <c r="I954" s="4"/>
      <c r="J954" s="5"/>
      <c r="L954" s="6"/>
    </row>
    <row r="955" spans="1:12" ht="15.75" customHeight="1" x14ac:dyDescent="0.3">
      <c r="A955" s="45"/>
      <c r="I955" s="4"/>
      <c r="J955" s="5"/>
      <c r="L955" s="6"/>
    </row>
    <row r="956" spans="1:12" ht="15.75" customHeight="1" x14ac:dyDescent="0.3">
      <c r="A956" s="45"/>
      <c r="I956" s="4"/>
      <c r="J956" s="5"/>
      <c r="L956" s="6"/>
    </row>
    <row r="957" spans="1:12" ht="15.75" customHeight="1" x14ac:dyDescent="0.3">
      <c r="A957" s="45"/>
      <c r="I957" s="4"/>
      <c r="J957" s="5"/>
      <c r="L957" s="6"/>
    </row>
    <row r="958" spans="1:12" ht="15.75" customHeight="1" x14ac:dyDescent="0.3">
      <c r="A958" s="45"/>
      <c r="I958" s="4"/>
      <c r="J958" s="5"/>
      <c r="L958" s="6"/>
    </row>
    <row r="959" spans="1:12" ht="15.75" customHeight="1" x14ac:dyDescent="0.3">
      <c r="A959" s="45"/>
      <c r="I959" s="4"/>
      <c r="J959" s="5"/>
      <c r="L959" s="6"/>
    </row>
    <row r="960" spans="1:12" ht="15.75" customHeight="1" x14ac:dyDescent="0.3">
      <c r="A960" s="45"/>
      <c r="I960" s="4"/>
      <c r="J960" s="5"/>
      <c r="L960" s="6"/>
    </row>
    <row r="961" spans="1:12" ht="15.75" customHeight="1" x14ac:dyDescent="0.3">
      <c r="A961" s="45"/>
      <c r="I961" s="4"/>
      <c r="J961" s="5"/>
      <c r="L961" s="6"/>
    </row>
    <row r="962" spans="1:12" ht="15.75" customHeight="1" x14ac:dyDescent="0.3">
      <c r="A962" s="45"/>
      <c r="I962" s="4"/>
      <c r="J962" s="5"/>
      <c r="L962" s="6"/>
    </row>
    <row r="963" spans="1:12" ht="15.75" customHeight="1" x14ac:dyDescent="0.3">
      <c r="A963" s="45"/>
      <c r="I963" s="4"/>
      <c r="J963" s="5"/>
      <c r="L963" s="6"/>
    </row>
    <row r="964" spans="1:12" ht="15.75" customHeight="1" x14ac:dyDescent="0.3">
      <c r="A964" s="45"/>
      <c r="I964" s="4"/>
      <c r="J964" s="5"/>
      <c r="L964" s="6"/>
    </row>
    <row r="965" spans="1:12" ht="15.75" customHeight="1" x14ac:dyDescent="0.3">
      <c r="A965" s="45"/>
      <c r="I965" s="4"/>
      <c r="J965" s="5"/>
      <c r="L965" s="6"/>
    </row>
    <row r="966" spans="1:12" ht="15.75" customHeight="1" x14ac:dyDescent="0.3">
      <c r="A966" s="45"/>
      <c r="I966" s="4"/>
      <c r="J966" s="5"/>
      <c r="L966" s="6"/>
    </row>
    <row r="967" spans="1:12" ht="15.75" customHeight="1" x14ac:dyDescent="0.3">
      <c r="A967" s="45"/>
      <c r="I967" s="4"/>
      <c r="J967" s="5"/>
      <c r="L967" s="6"/>
    </row>
    <row r="968" spans="1:12" ht="15.75" customHeight="1" x14ac:dyDescent="0.3">
      <c r="A968" s="45"/>
      <c r="I968" s="4"/>
      <c r="J968" s="5"/>
      <c r="L968" s="6"/>
    </row>
    <row r="969" spans="1:12" ht="15.75" customHeight="1" x14ac:dyDescent="0.3">
      <c r="A969" s="45"/>
      <c r="I969" s="4"/>
      <c r="J969" s="5"/>
      <c r="L969" s="6"/>
    </row>
    <row r="970" spans="1:12" ht="15.75" customHeight="1" x14ac:dyDescent="0.3">
      <c r="A970" s="45"/>
      <c r="I970" s="4"/>
      <c r="J970" s="5"/>
      <c r="L970" s="6"/>
    </row>
    <row r="971" spans="1:12" ht="15.75" customHeight="1" x14ac:dyDescent="0.3">
      <c r="A971" s="45"/>
      <c r="I971" s="4"/>
      <c r="J971" s="5"/>
      <c r="L971" s="6"/>
    </row>
    <row r="972" spans="1:12" ht="15.75" customHeight="1" x14ac:dyDescent="0.3">
      <c r="A972" s="45"/>
      <c r="I972" s="4"/>
      <c r="J972" s="5"/>
      <c r="L972" s="6"/>
    </row>
    <row r="973" spans="1:12" ht="15.75" customHeight="1" x14ac:dyDescent="0.3">
      <c r="A973" s="45"/>
      <c r="I973" s="4"/>
      <c r="J973" s="5"/>
      <c r="L973" s="6"/>
    </row>
    <row r="974" spans="1:12" ht="15.75" customHeight="1" x14ac:dyDescent="0.3">
      <c r="A974" s="45"/>
      <c r="I974" s="4"/>
      <c r="J974" s="5"/>
      <c r="L974" s="6"/>
    </row>
    <row r="975" spans="1:12" ht="15.75" customHeight="1" x14ac:dyDescent="0.3">
      <c r="A975" s="45"/>
      <c r="I975" s="4"/>
      <c r="J975" s="5"/>
      <c r="L975" s="6"/>
    </row>
    <row r="976" spans="1:12" ht="15.75" customHeight="1" x14ac:dyDescent="0.3">
      <c r="A976" s="45"/>
      <c r="I976" s="4"/>
      <c r="J976" s="5"/>
      <c r="L976" s="6"/>
    </row>
    <row r="977" spans="1:12" ht="15.75" customHeight="1" x14ac:dyDescent="0.3">
      <c r="A977" s="45"/>
      <c r="I977" s="4"/>
      <c r="J977" s="5"/>
      <c r="L977" s="6"/>
    </row>
    <row r="978" spans="1:12" ht="15.75" customHeight="1" x14ac:dyDescent="0.3">
      <c r="A978" s="45"/>
      <c r="I978" s="4"/>
      <c r="J978" s="5"/>
      <c r="L978" s="6"/>
    </row>
    <row r="979" spans="1:12" ht="15.75" customHeight="1" x14ac:dyDescent="0.3">
      <c r="A979" s="45"/>
      <c r="I979" s="4"/>
      <c r="J979" s="5"/>
      <c r="L979" s="6"/>
    </row>
    <row r="980" spans="1:12" ht="15.75" customHeight="1" x14ac:dyDescent="0.3">
      <c r="A980" s="45"/>
      <c r="I980" s="4"/>
      <c r="J980" s="5"/>
      <c r="L980" s="6"/>
    </row>
    <row r="981" spans="1:12" ht="15.75" customHeight="1" x14ac:dyDescent="0.3">
      <c r="A981" s="45"/>
      <c r="I981" s="4"/>
      <c r="J981" s="5"/>
      <c r="L981" s="6"/>
    </row>
    <row r="982" spans="1:12" ht="15.75" customHeight="1" x14ac:dyDescent="0.3">
      <c r="A982" s="45"/>
      <c r="I982" s="4"/>
      <c r="J982" s="5"/>
      <c r="L982" s="6"/>
    </row>
    <row r="983" spans="1:12" ht="15.75" customHeight="1" x14ac:dyDescent="0.3">
      <c r="A983" s="45"/>
      <c r="I983" s="4"/>
      <c r="J983" s="5"/>
      <c r="L983" s="6"/>
    </row>
    <row r="984" spans="1:12" ht="15.75" customHeight="1" x14ac:dyDescent="0.3">
      <c r="A984" s="45"/>
      <c r="I984" s="4"/>
      <c r="J984" s="5"/>
      <c r="L984" s="6"/>
    </row>
    <row r="985" spans="1:12" ht="15.75" customHeight="1" x14ac:dyDescent="0.3">
      <c r="A985" s="45"/>
      <c r="I985" s="4"/>
      <c r="J985" s="5"/>
      <c r="L985" s="6"/>
    </row>
    <row r="986" spans="1:12" ht="15.75" customHeight="1" x14ac:dyDescent="0.3">
      <c r="A986" s="45"/>
      <c r="I986" s="4"/>
      <c r="J986" s="5"/>
      <c r="L986" s="6"/>
    </row>
    <row r="987" spans="1:12" ht="15.75" customHeight="1" x14ac:dyDescent="0.3">
      <c r="A987" s="45"/>
      <c r="I987" s="4"/>
      <c r="J987" s="5"/>
      <c r="L987" s="6"/>
    </row>
    <row r="988" spans="1:12" ht="15.75" customHeight="1" x14ac:dyDescent="0.3">
      <c r="A988" s="45"/>
      <c r="I988" s="4"/>
      <c r="J988" s="5"/>
      <c r="L988" s="6"/>
    </row>
    <row r="989" spans="1:12" ht="15.75" customHeight="1" x14ac:dyDescent="0.3">
      <c r="A989" s="45"/>
      <c r="I989" s="4"/>
      <c r="J989" s="5"/>
      <c r="L989" s="6"/>
    </row>
    <row r="990" spans="1:12" ht="15.75" customHeight="1" x14ac:dyDescent="0.3">
      <c r="A990" s="45"/>
      <c r="I990" s="4"/>
      <c r="J990" s="5"/>
      <c r="L990" s="6"/>
    </row>
    <row r="991" spans="1:12" ht="15.75" customHeight="1" x14ac:dyDescent="0.3">
      <c r="A991" s="45"/>
      <c r="I991" s="4"/>
      <c r="J991" s="5"/>
      <c r="L991" s="6"/>
    </row>
    <row r="992" spans="1:12" ht="15.75" customHeight="1" x14ac:dyDescent="0.3">
      <c r="A992" s="45"/>
      <c r="I992" s="4"/>
      <c r="J992" s="5"/>
      <c r="L992" s="6"/>
    </row>
    <row r="993" spans="1:12" ht="15.75" customHeight="1" x14ac:dyDescent="0.3">
      <c r="A993" s="45"/>
      <c r="I993" s="4"/>
      <c r="J993" s="5"/>
      <c r="L993" s="6"/>
    </row>
    <row r="994" spans="1:12" ht="15.75" customHeight="1" x14ac:dyDescent="0.3">
      <c r="A994" s="45"/>
      <c r="I994" s="4"/>
      <c r="J994" s="5"/>
      <c r="L994" s="6"/>
    </row>
    <row r="995" spans="1:12" ht="15.75" customHeight="1" x14ac:dyDescent="0.3">
      <c r="A995" s="45"/>
      <c r="I995" s="4"/>
      <c r="J995" s="5"/>
      <c r="L995" s="6"/>
    </row>
    <row r="996" spans="1:12" ht="15.75" customHeight="1" x14ac:dyDescent="0.3">
      <c r="A996" s="45"/>
      <c r="I996" s="4"/>
      <c r="J996" s="5"/>
      <c r="L996" s="6"/>
    </row>
    <row r="997" spans="1:12" ht="15.75" customHeight="1" x14ac:dyDescent="0.3">
      <c r="A997" s="45"/>
      <c r="I997" s="4"/>
      <c r="J997" s="5"/>
      <c r="L997" s="6"/>
    </row>
    <row r="998" spans="1:12" ht="15.75" customHeight="1" x14ac:dyDescent="0.3">
      <c r="A998" s="45"/>
      <c r="I998" s="4"/>
      <c r="J998" s="5"/>
      <c r="L998" s="6"/>
    </row>
    <row r="999" spans="1:12" ht="15.75" customHeight="1" x14ac:dyDescent="0.3">
      <c r="A999" s="45"/>
      <c r="I999" s="4"/>
      <c r="J999" s="5"/>
      <c r="L999" s="6"/>
    </row>
    <row r="1000" spans="1:12" ht="15.75" customHeight="1" x14ac:dyDescent="0.3">
      <c r="A1000" s="45"/>
      <c r="I1000" s="4"/>
      <c r="J1000" s="5"/>
      <c r="L1000" s="6"/>
    </row>
    <row r="1001" spans="1:12" ht="15.75" customHeight="1" x14ac:dyDescent="0.3">
      <c r="A1001" s="45"/>
      <c r="I1001" s="4"/>
      <c r="J1001" s="5"/>
      <c r="L1001" s="6"/>
    </row>
    <row r="1002" spans="1:12" ht="15.75" customHeight="1" x14ac:dyDescent="0.3">
      <c r="A1002" s="45"/>
      <c r="I1002" s="4"/>
      <c r="J1002" s="5"/>
      <c r="L1002" s="6"/>
    </row>
    <row r="1003" spans="1:12" ht="15.75" customHeight="1" x14ac:dyDescent="0.3">
      <c r="A1003" s="45"/>
      <c r="I1003" s="4"/>
      <c r="J1003" s="5"/>
      <c r="L1003" s="6"/>
    </row>
    <row r="1004" spans="1:12" ht="15.75" customHeight="1" x14ac:dyDescent="0.3">
      <c r="A1004" s="45"/>
      <c r="I1004" s="4"/>
      <c r="J1004" s="5"/>
      <c r="L1004" s="6"/>
    </row>
    <row r="1005" spans="1:12" ht="15.75" customHeight="1" x14ac:dyDescent="0.3">
      <c r="A1005" s="45"/>
      <c r="I1005" s="4"/>
      <c r="J1005" s="5"/>
      <c r="L1005" s="6"/>
    </row>
    <row r="1006" spans="1:12" ht="15.75" customHeight="1" x14ac:dyDescent="0.3">
      <c r="A1006" s="45"/>
      <c r="I1006" s="4"/>
      <c r="J1006" s="5"/>
      <c r="L1006" s="6"/>
    </row>
    <row r="1007" spans="1:12" ht="15.75" customHeight="1" x14ac:dyDescent="0.3">
      <c r="A1007" s="45"/>
      <c r="I1007" s="4"/>
      <c r="J1007" s="5"/>
      <c r="L1007" s="6"/>
    </row>
    <row r="1008" spans="1:12" ht="15.75" customHeight="1" x14ac:dyDescent="0.3">
      <c r="A1008" s="45"/>
      <c r="I1008" s="4"/>
      <c r="J1008" s="5"/>
      <c r="L1008" s="6"/>
    </row>
    <row r="1009" spans="1:12" ht="15.75" customHeight="1" x14ac:dyDescent="0.3">
      <c r="A1009" s="45"/>
      <c r="I1009" s="4"/>
      <c r="J1009" s="5"/>
      <c r="L1009" s="6"/>
    </row>
    <row r="1010" spans="1:12" ht="15.75" customHeight="1" x14ac:dyDescent="0.3">
      <c r="A1010" s="45"/>
      <c r="I1010" s="4"/>
      <c r="J1010" s="5"/>
      <c r="L1010" s="6"/>
    </row>
    <row r="1011" spans="1:12" ht="15.75" customHeight="1" x14ac:dyDescent="0.3">
      <c r="A1011" s="45"/>
      <c r="I1011" s="4"/>
      <c r="J1011" s="5"/>
      <c r="L1011" s="6"/>
    </row>
    <row r="1012" spans="1:12" ht="15.75" customHeight="1" x14ac:dyDescent="0.3">
      <c r="A1012" s="45"/>
      <c r="I1012" s="4"/>
      <c r="J1012" s="5"/>
      <c r="L1012" s="6"/>
    </row>
    <row r="1013" spans="1:12" ht="15.75" customHeight="1" x14ac:dyDescent="0.3">
      <c r="A1013" s="45"/>
      <c r="I1013" s="4"/>
      <c r="J1013" s="5"/>
      <c r="L1013" s="6"/>
    </row>
    <row r="1014" spans="1:12" ht="15.75" customHeight="1" x14ac:dyDescent="0.3">
      <c r="A1014" s="45"/>
      <c r="I1014" s="4"/>
      <c r="J1014" s="5"/>
      <c r="L1014" s="6"/>
    </row>
    <row r="1015" spans="1:12" ht="15.75" customHeight="1" x14ac:dyDescent="0.3">
      <c r="A1015" s="45"/>
      <c r="I1015" s="4"/>
      <c r="J1015" s="5"/>
      <c r="L1015" s="6"/>
    </row>
    <row r="1016" spans="1:12" ht="15.75" customHeight="1" x14ac:dyDescent="0.3">
      <c r="A1016" s="45"/>
      <c r="I1016" s="4"/>
      <c r="J1016" s="5"/>
      <c r="L1016" s="6"/>
    </row>
    <row r="1017" spans="1:12" ht="15.75" customHeight="1" x14ac:dyDescent="0.3">
      <c r="A1017" s="45"/>
      <c r="I1017" s="4"/>
      <c r="J1017" s="5"/>
      <c r="L1017" s="6"/>
    </row>
    <row r="1018" spans="1:12" ht="15.75" customHeight="1" x14ac:dyDescent="0.3">
      <c r="A1018" s="45"/>
      <c r="I1018" s="4"/>
      <c r="J1018" s="5"/>
      <c r="L1018" s="6"/>
    </row>
    <row r="1019" spans="1:12" ht="15.75" customHeight="1" x14ac:dyDescent="0.3">
      <c r="A1019" s="45"/>
      <c r="I1019" s="4"/>
      <c r="J1019" s="5"/>
      <c r="L1019" s="6"/>
    </row>
    <row r="1020" spans="1:12" ht="15.75" customHeight="1" x14ac:dyDescent="0.3">
      <c r="A1020" s="45"/>
      <c r="I1020" s="4"/>
      <c r="J1020" s="5"/>
      <c r="L1020" s="6"/>
    </row>
    <row r="1021" spans="1:12" ht="15.75" customHeight="1" x14ac:dyDescent="0.3">
      <c r="A1021" s="45"/>
      <c r="I1021" s="4"/>
      <c r="J1021" s="5"/>
      <c r="L1021" s="6"/>
    </row>
    <row r="1022" spans="1:12" ht="15.75" customHeight="1" x14ac:dyDescent="0.3">
      <c r="A1022" s="45"/>
      <c r="I1022" s="4"/>
      <c r="J1022" s="5"/>
      <c r="L1022" s="6"/>
    </row>
    <row r="1023" spans="1:12" ht="15.75" customHeight="1" x14ac:dyDescent="0.3">
      <c r="A1023" s="45"/>
      <c r="I1023" s="4"/>
      <c r="J1023" s="5"/>
      <c r="L1023" s="6"/>
    </row>
    <row r="1024" spans="1:12" ht="15.75" customHeight="1" x14ac:dyDescent="0.3">
      <c r="A1024" s="45"/>
      <c r="I1024" s="4"/>
      <c r="J1024" s="5"/>
      <c r="L1024" s="6"/>
    </row>
    <row r="1025" spans="1:12" ht="15.75" customHeight="1" x14ac:dyDescent="0.3">
      <c r="A1025" s="45"/>
      <c r="I1025" s="4"/>
      <c r="J1025" s="5"/>
      <c r="L1025" s="6"/>
    </row>
    <row r="1026" spans="1:12" ht="15.75" customHeight="1" x14ac:dyDescent="0.3">
      <c r="A1026" s="45"/>
      <c r="I1026" s="4"/>
      <c r="J1026" s="5"/>
      <c r="L1026" s="6"/>
    </row>
    <row r="1027" spans="1:12" ht="15.75" customHeight="1" x14ac:dyDescent="0.3">
      <c r="A1027" s="45"/>
      <c r="I1027" s="4"/>
      <c r="J1027" s="5"/>
      <c r="L1027" s="6"/>
    </row>
    <row r="1028" spans="1:12" ht="15.75" customHeight="1" x14ac:dyDescent="0.3">
      <c r="A1028" s="45"/>
      <c r="I1028" s="4"/>
      <c r="J1028" s="5"/>
      <c r="L1028" s="6"/>
    </row>
    <row r="1029" spans="1:12" ht="15.75" customHeight="1" x14ac:dyDescent="0.3">
      <c r="A1029" s="45"/>
      <c r="I1029" s="4"/>
      <c r="J1029" s="5"/>
      <c r="L1029" s="6"/>
    </row>
    <row r="1030" spans="1:12" ht="15.75" customHeight="1" x14ac:dyDescent="0.3">
      <c r="A1030" s="45"/>
      <c r="I1030" s="4"/>
      <c r="J1030" s="5"/>
      <c r="L1030" s="6"/>
    </row>
    <row r="1031" spans="1:12" ht="15.75" customHeight="1" x14ac:dyDescent="0.3">
      <c r="A1031" s="45"/>
      <c r="I1031" s="4"/>
      <c r="J1031" s="5"/>
      <c r="L1031" s="6"/>
    </row>
    <row r="1032" spans="1:12" ht="15.75" customHeight="1" x14ac:dyDescent="0.3">
      <c r="A1032" s="45"/>
      <c r="I1032" s="4"/>
      <c r="J1032" s="5"/>
      <c r="L1032" s="6"/>
    </row>
    <row r="1033" spans="1:12" ht="15.75" customHeight="1" x14ac:dyDescent="0.3">
      <c r="A1033" s="45"/>
      <c r="I1033" s="4"/>
      <c r="J1033" s="5"/>
      <c r="L1033" s="6"/>
    </row>
    <row r="1034" spans="1:12" ht="15.75" customHeight="1" x14ac:dyDescent="0.3">
      <c r="A1034" s="45"/>
      <c r="I1034" s="4"/>
      <c r="J1034" s="5"/>
      <c r="L1034" s="6"/>
    </row>
    <row r="1035" spans="1:12" ht="15.75" customHeight="1" x14ac:dyDescent="0.3">
      <c r="A1035" s="45"/>
      <c r="I1035" s="4"/>
      <c r="J1035" s="5"/>
      <c r="L1035" s="6"/>
    </row>
    <row r="1036" spans="1:12" ht="15.75" customHeight="1" x14ac:dyDescent="0.3">
      <c r="A1036" s="45"/>
      <c r="I1036" s="4"/>
      <c r="J1036" s="5"/>
      <c r="L1036" s="6"/>
    </row>
    <row r="1037" spans="1:12" ht="15.75" customHeight="1" x14ac:dyDescent="0.3">
      <c r="A1037" s="45"/>
      <c r="I1037" s="4"/>
      <c r="J1037" s="5"/>
      <c r="L1037" s="6"/>
    </row>
    <row r="1038" spans="1:12" ht="15.75" customHeight="1" x14ac:dyDescent="0.3">
      <c r="A1038" s="45"/>
      <c r="I1038" s="4"/>
      <c r="J1038" s="5"/>
      <c r="L1038" s="6"/>
    </row>
    <row r="1039" spans="1:12" ht="15.75" customHeight="1" x14ac:dyDescent="0.3">
      <c r="A1039" s="45"/>
      <c r="I1039" s="4"/>
      <c r="J1039" s="5"/>
      <c r="L1039" s="6"/>
    </row>
    <row r="1040" spans="1:12" ht="15.75" customHeight="1" x14ac:dyDescent="0.3">
      <c r="A1040" s="45"/>
      <c r="I1040" s="4"/>
      <c r="J1040" s="5"/>
      <c r="L1040" s="6"/>
    </row>
    <row r="1041" spans="1:12" ht="15.75" customHeight="1" x14ac:dyDescent="0.3">
      <c r="A1041" s="45"/>
      <c r="I1041" s="4"/>
      <c r="J1041" s="5"/>
      <c r="L1041" s="6"/>
    </row>
    <row r="1042" spans="1:12" ht="15.75" customHeight="1" x14ac:dyDescent="0.3">
      <c r="A1042" s="45"/>
      <c r="I1042" s="4"/>
      <c r="J1042" s="5"/>
      <c r="L1042" s="6"/>
    </row>
    <row r="1043" spans="1:12" ht="15.75" customHeight="1" x14ac:dyDescent="0.3">
      <c r="A1043" s="45"/>
      <c r="I1043" s="4"/>
      <c r="J1043" s="5"/>
      <c r="L1043" s="6"/>
    </row>
    <row r="1044" spans="1:12" ht="15.75" customHeight="1" x14ac:dyDescent="0.3">
      <c r="A1044" s="45"/>
      <c r="I1044" s="4"/>
      <c r="J1044" s="5"/>
      <c r="L1044" s="6"/>
    </row>
    <row r="1045" spans="1:12" ht="15.75" customHeight="1" x14ac:dyDescent="0.3">
      <c r="A1045" s="45"/>
      <c r="I1045" s="4"/>
      <c r="J1045" s="5"/>
      <c r="L1045" s="6"/>
    </row>
    <row r="1046" spans="1:12" ht="15.75" customHeight="1" x14ac:dyDescent="0.3">
      <c r="A1046" s="45"/>
      <c r="I1046" s="4"/>
      <c r="J1046" s="5"/>
      <c r="L1046" s="6"/>
    </row>
    <row r="1047" spans="1:12" ht="15.75" customHeight="1" x14ac:dyDescent="0.3">
      <c r="A1047" s="45"/>
      <c r="I1047" s="4"/>
      <c r="J1047" s="5"/>
      <c r="L1047" s="6"/>
    </row>
    <row r="1048" spans="1:12" ht="15.75" customHeight="1" x14ac:dyDescent="0.3">
      <c r="A1048" s="45"/>
      <c r="I1048" s="4"/>
      <c r="J1048" s="5"/>
      <c r="L1048" s="6"/>
    </row>
    <row r="1049" spans="1:12" ht="15.75" customHeight="1" x14ac:dyDescent="0.3">
      <c r="A1049" s="45"/>
      <c r="I1049" s="4"/>
      <c r="J1049" s="5"/>
      <c r="L1049" s="6"/>
    </row>
    <row r="1050" spans="1:12" ht="15.75" customHeight="1" x14ac:dyDescent="0.3">
      <c r="A1050" s="45"/>
      <c r="I1050" s="4"/>
      <c r="J1050" s="5"/>
      <c r="L1050" s="6"/>
    </row>
    <row r="1051" spans="1:12" ht="15.75" customHeight="1" x14ac:dyDescent="0.3">
      <c r="A1051" s="45"/>
      <c r="I1051" s="4"/>
      <c r="J1051" s="5"/>
      <c r="L1051" s="6"/>
    </row>
    <row r="1052" spans="1:12" ht="15.75" customHeight="1" x14ac:dyDescent="0.3">
      <c r="A1052" s="45"/>
      <c r="I1052" s="4"/>
      <c r="J1052" s="5"/>
      <c r="L1052" s="6"/>
    </row>
    <row r="1053" spans="1:12" ht="15.75" customHeight="1" x14ac:dyDescent="0.3">
      <c r="A1053" s="45"/>
      <c r="I1053" s="4"/>
      <c r="J1053" s="5"/>
      <c r="L1053" s="6"/>
    </row>
    <row r="1054" spans="1:12" ht="15.75" customHeight="1" x14ac:dyDescent="0.3">
      <c r="A1054" s="45"/>
      <c r="I1054" s="4"/>
      <c r="J1054" s="5"/>
      <c r="L1054" s="6"/>
    </row>
    <row r="1055" spans="1:12" ht="15.75" customHeight="1" x14ac:dyDescent="0.3">
      <c r="A1055" s="45"/>
      <c r="I1055" s="4"/>
      <c r="J1055" s="5"/>
      <c r="L1055" s="6"/>
    </row>
    <row r="1056" spans="1:12" ht="15.75" customHeight="1" x14ac:dyDescent="0.3">
      <c r="A1056" s="45"/>
      <c r="I1056" s="4"/>
      <c r="J1056" s="5"/>
      <c r="L1056" s="6"/>
    </row>
    <row r="1057" spans="1:12" ht="15.75" customHeight="1" x14ac:dyDescent="0.3">
      <c r="A1057" s="45"/>
      <c r="I1057" s="4"/>
      <c r="J1057" s="5"/>
      <c r="L1057" s="6"/>
    </row>
    <row r="1058" spans="1:12" ht="15.75" customHeight="1" x14ac:dyDescent="0.3">
      <c r="A1058" s="45"/>
      <c r="I1058" s="4"/>
      <c r="J1058" s="5"/>
      <c r="L1058" s="6"/>
    </row>
    <row r="1059" spans="1:12" ht="15.75" customHeight="1" x14ac:dyDescent="0.3">
      <c r="A1059" s="45"/>
      <c r="I1059" s="4"/>
      <c r="J1059" s="5"/>
      <c r="L1059" s="6"/>
    </row>
    <row r="1060" spans="1:12" ht="15.75" customHeight="1" x14ac:dyDescent="0.3">
      <c r="A1060" s="45"/>
      <c r="I1060" s="4"/>
      <c r="J1060" s="5"/>
      <c r="L1060" s="6"/>
    </row>
    <row r="1061" spans="1:12" ht="15.75" customHeight="1" x14ac:dyDescent="0.3">
      <c r="A1061" s="45"/>
      <c r="I1061" s="4"/>
      <c r="J1061" s="5"/>
      <c r="L1061" s="6"/>
    </row>
    <row r="1062" spans="1:12" ht="15.75" customHeight="1" x14ac:dyDescent="0.3">
      <c r="A1062" s="45"/>
      <c r="I1062" s="4"/>
      <c r="J1062" s="5"/>
      <c r="L1062" s="6"/>
    </row>
    <row r="1063" spans="1:12" ht="15.75" customHeight="1" x14ac:dyDescent="0.3">
      <c r="A1063" s="45"/>
      <c r="I1063" s="4"/>
      <c r="J1063" s="5"/>
      <c r="L1063" s="6"/>
    </row>
    <row r="1064" spans="1:12" ht="15.75" customHeight="1" x14ac:dyDescent="0.3">
      <c r="A1064" s="45"/>
      <c r="I1064" s="4"/>
      <c r="J1064" s="5"/>
      <c r="L1064" s="6"/>
    </row>
    <row r="1065" spans="1:12" ht="15.75" customHeight="1" x14ac:dyDescent="0.3">
      <c r="A1065" s="45"/>
      <c r="I1065" s="4"/>
      <c r="J1065" s="5"/>
      <c r="L1065" s="6"/>
    </row>
    <row r="1066" spans="1:12" ht="15.75" customHeight="1" x14ac:dyDescent="0.3">
      <c r="A1066" s="45"/>
      <c r="I1066" s="4"/>
      <c r="J1066" s="5"/>
      <c r="L1066" s="6"/>
    </row>
    <row r="1067" spans="1:12" ht="15.75" customHeight="1" x14ac:dyDescent="0.3">
      <c r="A1067" s="45"/>
      <c r="I1067" s="4"/>
      <c r="J1067" s="5"/>
      <c r="L1067" s="6"/>
    </row>
    <row r="1068" spans="1:12" ht="15.75" customHeight="1" x14ac:dyDescent="0.3">
      <c r="A1068" s="45"/>
      <c r="I1068" s="4"/>
      <c r="J1068" s="5"/>
      <c r="L1068" s="6"/>
    </row>
    <row r="1069" spans="1:12" ht="15.75" customHeight="1" x14ac:dyDescent="0.3">
      <c r="A1069" s="45"/>
      <c r="I1069" s="4"/>
      <c r="J1069" s="5"/>
      <c r="L1069" s="6"/>
    </row>
    <row r="1070" spans="1:12" ht="15.75" customHeight="1" x14ac:dyDescent="0.3">
      <c r="A1070" s="45"/>
      <c r="I1070" s="4"/>
      <c r="J1070" s="5"/>
      <c r="L1070" s="6"/>
    </row>
    <row r="1071" spans="1:12" ht="15.75" customHeight="1" x14ac:dyDescent="0.3">
      <c r="A1071" s="45"/>
      <c r="I1071" s="4"/>
      <c r="J1071" s="5"/>
      <c r="L1071" s="6"/>
    </row>
    <row r="1072" spans="1:12" ht="15.75" customHeight="1" x14ac:dyDescent="0.3">
      <c r="A1072" s="45"/>
      <c r="I1072" s="4"/>
      <c r="J1072" s="5"/>
      <c r="L1072" s="6"/>
    </row>
    <row r="1073" spans="1:12" ht="15.75" customHeight="1" x14ac:dyDescent="0.3">
      <c r="A1073" s="45"/>
      <c r="I1073" s="4"/>
      <c r="J1073" s="5"/>
      <c r="L1073" s="6"/>
    </row>
    <row r="1074" spans="1:12" ht="15.75" customHeight="1" x14ac:dyDescent="0.3">
      <c r="A1074" s="45"/>
      <c r="I1074" s="4"/>
      <c r="J1074" s="5"/>
      <c r="L1074" s="6"/>
    </row>
    <row r="1075" spans="1:12" ht="15.75" customHeight="1" x14ac:dyDescent="0.3">
      <c r="A1075" s="45"/>
      <c r="I1075" s="4"/>
      <c r="J1075" s="5"/>
      <c r="L1075" s="6"/>
    </row>
    <row r="1076" spans="1:12" ht="15.75" customHeight="1" x14ac:dyDescent="0.3">
      <c r="A1076" s="45"/>
      <c r="I1076" s="4"/>
      <c r="J1076" s="5"/>
      <c r="L1076" s="6"/>
    </row>
    <row r="1077" spans="1:12" ht="15.75" customHeight="1" x14ac:dyDescent="0.3">
      <c r="A1077" s="45"/>
      <c r="I1077" s="4"/>
      <c r="J1077" s="5"/>
      <c r="L1077" s="6"/>
    </row>
    <row r="1078" spans="1:12" ht="15.75" customHeight="1" x14ac:dyDescent="0.3">
      <c r="A1078" s="45"/>
      <c r="I1078" s="4"/>
      <c r="J1078" s="5"/>
      <c r="L1078" s="6"/>
    </row>
    <row r="1079" spans="1:12" ht="15.75" customHeight="1" x14ac:dyDescent="0.3">
      <c r="A1079" s="45"/>
      <c r="I1079" s="4"/>
      <c r="J1079" s="5"/>
      <c r="L1079" s="6"/>
    </row>
    <row r="1080" spans="1:12" ht="15.75" customHeight="1" x14ac:dyDescent="0.3">
      <c r="A1080" s="45"/>
      <c r="I1080" s="4"/>
      <c r="J1080" s="5"/>
      <c r="L1080" s="6"/>
    </row>
    <row r="1081" spans="1:12" ht="15.75" customHeight="1" x14ac:dyDescent="0.3">
      <c r="A1081" s="45"/>
      <c r="I1081" s="4"/>
      <c r="J1081" s="5"/>
      <c r="L1081" s="6"/>
    </row>
    <row r="1082" spans="1:12" ht="15.75" customHeight="1" x14ac:dyDescent="0.3">
      <c r="A1082" s="45"/>
      <c r="I1082" s="4"/>
      <c r="J1082" s="5"/>
      <c r="L1082" s="6"/>
    </row>
    <row r="1083" spans="1:12" ht="15.75" customHeight="1" x14ac:dyDescent="0.3">
      <c r="A1083" s="45"/>
      <c r="I1083" s="4"/>
      <c r="J1083" s="5"/>
      <c r="L1083" s="6"/>
    </row>
    <row r="1084" spans="1:12" ht="15.75" customHeight="1" x14ac:dyDescent="0.3">
      <c r="A1084" s="45"/>
      <c r="I1084" s="4"/>
      <c r="J1084" s="5"/>
      <c r="L1084" s="6"/>
    </row>
    <row r="1085" spans="1:12" ht="15.75" customHeight="1" x14ac:dyDescent="0.3">
      <c r="A1085" s="45"/>
      <c r="I1085" s="4"/>
      <c r="J1085" s="5"/>
      <c r="L1085" s="6"/>
    </row>
    <row r="1086" spans="1:12" ht="15.75" customHeight="1" x14ac:dyDescent="0.3">
      <c r="A1086" s="45"/>
      <c r="I1086" s="4"/>
      <c r="J1086" s="5"/>
      <c r="L1086" s="6"/>
    </row>
    <row r="1087" spans="1:12" ht="15.75" customHeight="1" x14ac:dyDescent="0.3">
      <c r="A1087" s="45"/>
      <c r="I1087" s="4"/>
      <c r="J1087" s="5"/>
      <c r="L1087" s="6"/>
    </row>
    <row r="1088" spans="1:12" ht="15.75" customHeight="1" x14ac:dyDescent="0.3">
      <c r="A1088" s="45"/>
      <c r="I1088" s="4"/>
      <c r="J1088" s="5"/>
      <c r="L1088" s="6"/>
    </row>
    <row r="1089" spans="1:12" ht="15.75" customHeight="1" x14ac:dyDescent="0.3">
      <c r="A1089" s="45"/>
      <c r="I1089" s="4"/>
      <c r="J1089" s="5"/>
      <c r="L1089" s="6"/>
    </row>
    <row r="1090" spans="1:12" ht="15.75" customHeight="1" x14ac:dyDescent="0.3">
      <c r="A1090" s="45"/>
      <c r="I1090" s="4"/>
      <c r="J1090" s="5"/>
      <c r="L1090" s="6"/>
    </row>
    <row r="1091" spans="1:12" ht="15.75" customHeight="1" x14ac:dyDescent="0.3">
      <c r="A1091" s="45"/>
      <c r="I1091" s="4"/>
      <c r="J1091" s="5"/>
      <c r="L1091" s="6"/>
    </row>
    <row r="1092" spans="1:12" ht="15.75" customHeight="1" x14ac:dyDescent="0.3">
      <c r="A1092" s="45"/>
      <c r="I1092" s="4"/>
      <c r="J1092" s="5"/>
      <c r="L1092" s="6"/>
    </row>
    <row r="1093" spans="1:12" ht="15.75" customHeight="1" x14ac:dyDescent="0.3">
      <c r="A1093" s="45"/>
      <c r="I1093" s="4"/>
      <c r="J1093" s="5"/>
      <c r="L1093" s="6"/>
    </row>
    <row r="1094" spans="1:12" ht="15.75" customHeight="1" x14ac:dyDescent="0.3">
      <c r="A1094" s="45"/>
      <c r="I1094" s="4"/>
      <c r="J1094" s="5"/>
      <c r="L1094" s="6"/>
    </row>
    <row r="1095" spans="1:12" ht="15.75" customHeight="1" x14ac:dyDescent="0.3">
      <c r="A1095" s="45"/>
      <c r="I1095" s="4"/>
      <c r="J1095" s="5"/>
      <c r="L1095" s="6"/>
    </row>
    <row r="1096" spans="1:12" ht="15.75" customHeight="1" x14ac:dyDescent="0.3">
      <c r="A1096" s="45"/>
      <c r="I1096" s="4"/>
      <c r="J1096" s="5"/>
      <c r="L1096" s="6"/>
    </row>
    <row r="1097" spans="1:12" ht="15.75" customHeight="1" x14ac:dyDescent="0.3">
      <c r="A1097" s="45"/>
      <c r="I1097" s="4"/>
      <c r="J1097" s="5"/>
      <c r="L1097" s="6"/>
    </row>
    <row r="1098" spans="1:12" ht="15.75" customHeight="1" x14ac:dyDescent="0.3">
      <c r="A1098" s="45"/>
      <c r="I1098" s="4"/>
      <c r="J1098" s="5"/>
      <c r="L1098" s="6"/>
    </row>
    <row r="1099" spans="1:12" ht="15.75" customHeight="1" x14ac:dyDescent="0.3">
      <c r="A1099" s="45"/>
      <c r="I1099" s="4"/>
      <c r="J1099" s="5"/>
      <c r="L1099" s="6"/>
    </row>
    <row r="1100" spans="1:12" ht="15.75" customHeight="1" x14ac:dyDescent="0.3">
      <c r="A1100" s="45"/>
      <c r="I1100" s="4"/>
      <c r="J1100" s="5"/>
      <c r="L1100" s="6"/>
    </row>
    <row r="1101" spans="1:12" ht="15.75" customHeight="1" x14ac:dyDescent="0.3">
      <c r="A1101" s="45"/>
      <c r="I1101" s="4"/>
      <c r="J1101" s="5"/>
      <c r="L1101" s="6"/>
    </row>
    <row r="1102" spans="1:12" ht="15.75" customHeight="1" x14ac:dyDescent="0.3">
      <c r="A1102" s="45"/>
      <c r="I1102" s="4"/>
      <c r="J1102" s="5"/>
      <c r="L1102" s="6"/>
    </row>
    <row r="1103" spans="1:12" ht="15.75" customHeight="1" x14ac:dyDescent="0.3">
      <c r="A1103" s="45"/>
      <c r="I1103" s="4"/>
      <c r="J1103" s="5"/>
      <c r="L1103" s="6"/>
    </row>
    <row r="1104" spans="1:12" ht="15.75" customHeight="1" x14ac:dyDescent="0.3">
      <c r="A1104" s="45"/>
      <c r="I1104" s="4"/>
      <c r="J1104" s="5"/>
      <c r="L1104" s="6"/>
    </row>
    <row r="1105" spans="1:12" ht="15.75" customHeight="1" x14ac:dyDescent="0.3">
      <c r="A1105" s="45"/>
      <c r="I1105" s="4"/>
      <c r="J1105" s="5"/>
      <c r="L1105" s="6"/>
    </row>
    <row r="1106" spans="1:12" ht="15.75" customHeight="1" x14ac:dyDescent="0.3">
      <c r="A1106" s="45"/>
      <c r="I1106" s="4"/>
      <c r="J1106" s="5"/>
      <c r="L1106" s="6"/>
    </row>
    <row r="1107" spans="1:12" ht="15.75" customHeight="1" x14ac:dyDescent="0.3">
      <c r="A1107" s="45"/>
      <c r="I1107" s="4"/>
      <c r="J1107" s="5"/>
      <c r="L1107" s="6"/>
    </row>
    <row r="1108" spans="1:12" ht="15.75" customHeight="1" x14ac:dyDescent="0.3">
      <c r="A1108" s="45"/>
      <c r="I1108" s="4"/>
      <c r="J1108" s="5"/>
      <c r="L1108" s="6"/>
    </row>
    <row r="1109" spans="1:12" ht="15.75" customHeight="1" x14ac:dyDescent="0.3">
      <c r="A1109" s="45"/>
      <c r="I1109" s="4"/>
      <c r="J1109" s="5"/>
      <c r="L1109" s="6"/>
    </row>
    <row r="1110" spans="1:12" ht="15.75" customHeight="1" x14ac:dyDescent="0.3">
      <c r="A1110" s="45"/>
      <c r="I1110" s="4"/>
      <c r="J1110" s="5"/>
      <c r="L1110" s="6"/>
    </row>
    <row r="1111" spans="1:12" ht="15.75" customHeight="1" x14ac:dyDescent="0.3">
      <c r="A1111" s="45"/>
      <c r="I1111" s="4"/>
      <c r="J1111" s="5"/>
      <c r="L1111" s="6"/>
    </row>
    <row r="1112" spans="1:12" ht="15.75" customHeight="1" x14ac:dyDescent="0.3">
      <c r="A1112" s="45"/>
      <c r="I1112" s="4"/>
      <c r="J1112" s="5"/>
      <c r="L1112" s="6"/>
    </row>
    <row r="1113" spans="1:12" ht="15.75" customHeight="1" x14ac:dyDescent="0.3">
      <c r="A1113" s="45"/>
      <c r="I1113" s="4"/>
      <c r="J1113" s="5"/>
      <c r="L1113" s="6"/>
    </row>
    <row r="1114" spans="1:12" ht="15.75" customHeight="1" x14ac:dyDescent="0.3">
      <c r="A1114" s="45"/>
      <c r="I1114" s="4"/>
      <c r="J1114" s="5"/>
      <c r="L1114" s="6"/>
    </row>
    <row r="1115" spans="1:12" ht="15.75" customHeight="1" x14ac:dyDescent="0.3">
      <c r="A1115" s="45"/>
      <c r="I1115" s="4"/>
      <c r="J1115" s="5"/>
      <c r="L1115" s="6"/>
    </row>
    <row r="1116" spans="1:12" ht="15.75" customHeight="1" x14ac:dyDescent="0.3">
      <c r="A1116" s="45"/>
      <c r="I1116" s="4"/>
      <c r="J1116" s="5"/>
      <c r="L1116" s="6"/>
    </row>
    <row r="1117" spans="1:12" ht="15.75" customHeight="1" x14ac:dyDescent="0.3">
      <c r="A1117" s="45"/>
      <c r="I1117" s="4"/>
      <c r="J1117" s="5"/>
      <c r="L1117" s="6"/>
    </row>
    <row r="1118" spans="1:12" ht="15.75" customHeight="1" x14ac:dyDescent="0.3">
      <c r="A1118" s="45"/>
      <c r="I1118" s="4"/>
      <c r="J1118" s="5"/>
      <c r="L1118" s="6"/>
    </row>
    <row r="1119" spans="1:12" ht="15.75" customHeight="1" x14ac:dyDescent="0.3">
      <c r="A1119" s="45"/>
      <c r="I1119" s="4"/>
      <c r="J1119" s="5"/>
      <c r="L1119" s="6"/>
    </row>
    <row r="1120" spans="1:12" ht="15.75" customHeight="1" x14ac:dyDescent="0.3">
      <c r="A1120" s="45"/>
      <c r="I1120" s="4"/>
      <c r="J1120" s="5"/>
      <c r="L1120" s="6"/>
    </row>
    <row r="1121" spans="1:12" ht="15.75" customHeight="1" x14ac:dyDescent="0.3">
      <c r="A1121" s="45"/>
      <c r="I1121" s="4"/>
      <c r="J1121" s="5"/>
      <c r="L1121" s="6"/>
    </row>
    <row r="1122" spans="1:12" ht="15.75" customHeight="1" x14ac:dyDescent="0.3">
      <c r="A1122" s="45"/>
      <c r="I1122" s="4"/>
      <c r="J1122" s="5"/>
      <c r="L1122" s="6"/>
    </row>
    <row r="1123" spans="1:12" ht="15.75" customHeight="1" x14ac:dyDescent="0.3">
      <c r="A1123" s="45"/>
      <c r="I1123" s="4"/>
      <c r="J1123" s="5"/>
      <c r="L1123" s="6"/>
    </row>
    <row r="1124" spans="1:12" ht="15.75" customHeight="1" x14ac:dyDescent="0.3">
      <c r="A1124" s="45"/>
      <c r="I1124" s="4"/>
      <c r="J1124" s="5"/>
      <c r="L1124" s="6"/>
    </row>
    <row r="1125" spans="1:12" ht="15.75" customHeight="1" x14ac:dyDescent="0.3">
      <c r="A1125" s="45"/>
      <c r="I1125" s="4"/>
      <c r="J1125" s="5"/>
      <c r="L1125" s="6"/>
    </row>
    <row r="1126" spans="1:12" ht="15.75" customHeight="1" x14ac:dyDescent="0.3">
      <c r="A1126" s="45"/>
      <c r="I1126" s="4"/>
      <c r="J1126" s="5"/>
      <c r="L1126" s="6"/>
    </row>
    <row r="1127" spans="1:12" ht="15.75" customHeight="1" x14ac:dyDescent="0.3">
      <c r="A1127" s="45"/>
      <c r="I1127" s="4"/>
      <c r="J1127" s="5"/>
      <c r="L1127" s="6"/>
    </row>
    <row r="1128" spans="1:12" ht="15.75" customHeight="1" x14ac:dyDescent="0.3">
      <c r="A1128" s="45"/>
      <c r="I1128" s="4"/>
      <c r="J1128" s="5"/>
      <c r="L1128" s="6"/>
    </row>
    <row r="1129" spans="1:12" ht="15.75" customHeight="1" x14ac:dyDescent="0.3">
      <c r="A1129" s="45"/>
      <c r="I1129" s="4"/>
      <c r="J1129" s="5"/>
      <c r="L1129" s="6"/>
    </row>
    <row r="1130" spans="1:12" ht="15.75" customHeight="1" x14ac:dyDescent="0.3">
      <c r="A1130" s="45"/>
      <c r="I1130" s="4"/>
      <c r="J1130" s="5"/>
      <c r="L1130" s="6"/>
    </row>
    <row r="1131" spans="1:12" ht="15.75" customHeight="1" x14ac:dyDescent="0.3">
      <c r="A1131" s="45"/>
      <c r="I1131" s="4"/>
      <c r="J1131" s="5"/>
      <c r="L1131" s="6"/>
    </row>
    <row r="1132" spans="1:12" ht="15.75" customHeight="1" x14ac:dyDescent="0.3">
      <c r="A1132" s="45"/>
      <c r="I1132" s="4"/>
      <c r="J1132" s="5"/>
      <c r="L1132" s="6"/>
    </row>
    <row r="1133" spans="1:12" ht="15.75" customHeight="1" x14ac:dyDescent="0.3">
      <c r="A1133" s="45"/>
      <c r="I1133" s="4"/>
      <c r="J1133" s="5"/>
      <c r="L1133" s="6"/>
    </row>
    <row r="1134" spans="1:12" ht="15.75" customHeight="1" x14ac:dyDescent="0.3">
      <c r="A1134" s="45"/>
      <c r="I1134" s="4"/>
      <c r="J1134" s="5"/>
      <c r="L1134" s="6"/>
    </row>
    <row r="1135" spans="1:12" ht="15.75" customHeight="1" x14ac:dyDescent="0.3">
      <c r="A1135" s="45"/>
      <c r="I1135" s="4"/>
      <c r="J1135" s="5"/>
      <c r="L1135" s="6"/>
    </row>
    <row r="1136" spans="1:12" ht="15.75" customHeight="1" x14ac:dyDescent="0.3">
      <c r="A1136" s="45"/>
      <c r="I1136" s="4"/>
      <c r="J1136" s="5"/>
      <c r="L1136" s="6"/>
    </row>
    <row r="1137" spans="1:12" ht="15.75" customHeight="1" x14ac:dyDescent="0.3">
      <c r="A1137" s="45"/>
      <c r="I1137" s="4"/>
      <c r="J1137" s="5"/>
      <c r="L1137" s="6"/>
    </row>
    <row r="1138" spans="1:12" ht="15.75" customHeight="1" x14ac:dyDescent="0.3">
      <c r="A1138" s="45"/>
      <c r="I1138" s="4"/>
      <c r="J1138" s="5"/>
      <c r="L1138" s="6"/>
    </row>
    <row r="1139" spans="1:12" ht="15.75" customHeight="1" x14ac:dyDescent="0.3">
      <c r="A1139" s="45"/>
      <c r="I1139" s="4"/>
      <c r="J1139" s="5"/>
      <c r="L1139" s="6"/>
    </row>
    <row r="1140" spans="1:12" ht="15.75" customHeight="1" x14ac:dyDescent="0.3">
      <c r="A1140" s="45"/>
      <c r="I1140" s="4"/>
      <c r="J1140" s="5"/>
      <c r="L1140" s="6"/>
    </row>
    <row r="1141" spans="1:12" ht="15.75" customHeight="1" x14ac:dyDescent="0.3">
      <c r="A1141" s="45"/>
      <c r="I1141" s="4"/>
      <c r="J1141" s="5"/>
      <c r="L1141" s="6"/>
    </row>
    <row r="1142" spans="1:12" ht="15.75" customHeight="1" x14ac:dyDescent="0.3">
      <c r="A1142" s="45"/>
      <c r="I1142" s="4"/>
      <c r="J1142" s="5"/>
      <c r="L1142" s="6"/>
    </row>
    <row r="1143" spans="1:12" ht="15.75" customHeight="1" x14ac:dyDescent="0.3">
      <c r="A1143" s="45"/>
      <c r="I1143" s="4"/>
      <c r="J1143" s="5"/>
      <c r="L1143" s="6"/>
    </row>
    <row r="1144" spans="1:12" ht="15.75" customHeight="1" x14ac:dyDescent="0.3">
      <c r="A1144" s="45"/>
      <c r="I1144" s="4"/>
      <c r="J1144" s="5"/>
      <c r="L1144" s="6"/>
    </row>
    <row r="1145" spans="1:12" ht="15.75" customHeight="1" x14ac:dyDescent="0.3">
      <c r="A1145" s="45"/>
      <c r="I1145" s="4"/>
      <c r="J1145" s="5"/>
      <c r="L1145" s="6"/>
    </row>
    <row r="1146" spans="1:12" ht="15.75" customHeight="1" x14ac:dyDescent="0.3">
      <c r="A1146" s="45"/>
      <c r="I1146" s="4"/>
      <c r="J1146" s="5"/>
      <c r="L1146" s="6"/>
    </row>
    <row r="1147" spans="1:12" ht="15.75" customHeight="1" x14ac:dyDescent="0.3">
      <c r="A1147" s="45"/>
      <c r="I1147" s="4"/>
      <c r="J1147" s="5"/>
      <c r="L1147" s="6"/>
    </row>
    <row r="1148" spans="1:12" ht="15.75" customHeight="1" x14ac:dyDescent="0.3">
      <c r="A1148" s="45"/>
      <c r="I1148" s="4"/>
      <c r="J1148" s="5"/>
      <c r="L1148" s="6"/>
    </row>
    <row r="1149" spans="1:12" ht="15.75" customHeight="1" x14ac:dyDescent="0.3">
      <c r="A1149" s="45"/>
      <c r="I1149" s="4"/>
      <c r="J1149" s="5"/>
      <c r="L1149" s="6"/>
    </row>
    <row r="1150" spans="1:12" ht="15.75" customHeight="1" x14ac:dyDescent="0.3">
      <c r="A1150" s="45"/>
      <c r="I1150" s="4"/>
      <c r="J1150" s="5"/>
      <c r="L1150" s="6"/>
    </row>
    <row r="1151" spans="1:12" ht="15.75" customHeight="1" x14ac:dyDescent="0.3">
      <c r="A1151" s="45"/>
      <c r="I1151" s="4"/>
      <c r="J1151" s="5"/>
      <c r="L1151" s="6"/>
    </row>
    <row r="1152" spans="1:12" ht="15.75" customHeight="1" x14ac:dyDescent="0.3">
      <c r="A1152" s="45"/>
      <c r="I1152" s="4"/>
      <c r="J1152" s="5"/>
      <c r="L1152" s="6"/>
    </row>
    <row r="1153" spans="1:12" ht="15.75" customHeight="1" x14ac:dyDescent="0.3">
      <c r="A1153" s="45"/>
      <c r="I1153" s="4"/>
      <c r="J1153" s="5"/>
      <c r="L1153" s="6"/>
    </row>
    <row r="1154" spans="1:12" ht="15.75" customHeight="1" x14ac:dyDescent="0.3">
      <c r="A1154" s="45"/>
      <c r="I1154" s="4"/>
      <c r="J1154" s="5"/>
      <c r="L1154" s="6"/>
    </row>
    <row r="1155" spans="1:12" ht="15.75" customHeight="1" x14ac:dyDescent="0.3">
      <c r="A1155" s="45"/>
      <c r="I1155" s="4"/>
      <c r="J1155" s="5"/>
      <c r="L1155" s="6"/>
    </row>
    <row r="1156" spans="1:12" ht="15.75" customHeight="1" x14ac:dyDescent="0.3">
      <c r="A1156" s="45"/>
      <c r="I1156" s="4"/>
      <c r="J1156" s="5"/>
      <c r="L1156" s="6"/>
    </row>
    <row r="1157" spans="1:12" ht="15.75" customHeight="1" x14ac:dyDescent="0.3">
      <c r="A1157" s="45"/>
      <c r="I1157" s="4"/>
      <c r="J1157" s="5"/>
      <c r="L1157" s="6"/>
    </row>
    <row r="1158" spans="1:12" ht="15.75" customHeight="1" x14ac:dyDescent="0.3">
      <c r="A1158" s="45"/>
      <c r="I1158" s="4"/>
      <c r="J1158" s="5"/>
      <c r="L1158" s="6"/>
    </row>
    <row r="1159" spans="1:12" ht="15.75" customHeight="1" x14ac:dyDescent="0.3">
      <c r="A1159" s="45"/>
      <c r="I1159" s="4"/>
      <c r="J1159" s="5"/>
      <c r="L1159" s="6"/>
    </row>
    <row r="1160" spans="1:12" ht="15.75" customHeight="1" x14ac:dyDescent="0.3">
      <c r="A1160" s="45"/>
      <c r="I1160" s="4"/>
      <c r="J1160" s="5"/>
      <c r="L1160" s="6"/>
    </row>
    <row r="1161" spans="1:12" ht="15.75" customHeight="1" x14ac:dyDescent="0.3">
      <c r="A1161" s="45"/>
      <c r="I1161" s="4"/>
      <c r="J1161" s="5"/>
      <c r="L1161" s="6"/>
    </row>
    <row r="1162" spans="1:12" ht="15.75" customHeight="1" x14ac:dyDescent="0.3">
      <c r="A1162" s="45"/>
      <c r="I1162" s="4"/>
      <c r="J1162" s="5"/>
      <c r="L1162" s="6"/>
    </row>
    <row r="1163" spans="1:12" ht="15.75" customHeight="1" x14ac:dyDescent="0.3">
      <c r="A1163" s="45"/>
      <c r="I1163" s="4"/>
      <c r="J1163" s="5"/>
      <c r="L1163" s="6"/>
    </row>
    <row r="1164" spans="1:12" ht="15.75" customHeight="1" x14ac:dyDescent="0.3">
      <c r="A1164" s="45"/>
      <c r="I1164" s="4"/>
      <c r="J1164" s="5"/>
      <c r="L1164" s="6"/>
    </row>
    <row r="1165" spans="1:12" ht="15.75" customHeight="1" x14ac:dyDescent="0.3">
      <c r="A1165" s="45"/>
      <c r="I1165" s="4"/>
      <c r="J1165" s="5"/>
      <c r="L1165" s="6"/>
    </row>
    <row r="1166" spans="1:12" ht="15.75" customHeight="1" x14ac:dyDescent="0.3">
      <c r="A1166" s="45"/>
      <c r="I1166" s="4"/>
      <c r="J1166" s="5"/>
      <c r="L1166" s="6"/>
    </row>
    <row r="1167" spans="1:12" ht="15.75" customHeight="1" x14ac:dyDescent="0.3">
      <c r="A1167" s="45"/>
      <c r="I1167" s="4"/>
      <c r="J1167" s="5"/>
      <c r="L1167" s="6"/>
    </row>
    <row r="1168" spans="1:12" ht="15.75" customHeight="1" x14ac:dyDescent="0.3">
      <c r="A1168" s="45"/>
      <c r="I1168" s="4"/>
      <c r="J1168" s="5"/>
      <c r="L1168" s="6"/>
    </row>
    <row r="1169" spans="1:12" ht="15.75" customHeight="1" x14ac:dyDescent="0.3">
      <c r="A1169" s="45"/>
      <c r="I1169" s="4"/>
      <c r="J1169" s="5"/>
      <c r="L1169" s="6"/>
    </row>
    <row r="1170" spans="1:12" ht="15.75" customHeight="1" x14ac:dyDescent="0.3">
      <c r="A1170" s="45"/>
      <c r="I1170" s="4"/>
      <c r="J1170" s="5"/>
      <c r="L1170" s="6"/>
    </row>
    <row r="1171" spans="1:12" ht="15.75" customHeight="1" x14ac:dyDescent="0.3">
      <c r="A1171" s="45"/>
      <c r="I1171" s="4"/>
      <c r="J1171" s="5"/>
      <c r="L1171" s="6"/>
    </row>
    <row r="1172" spans="1:12" ht="15.75" customHeight="1" x14ac:dyDescent="0.3">
      <c r="A1172" s="45"/>
      <c r="I1172" s="4"/>
      <c r="J1172" s="5"/>
      <c r="L1172" s="6"/>
    </row>
    <row r="1173" spans="1:12" ht="15.75" customHeight="1" x14ac:dyDescent="0.3">
      <c r="A1173" s="45"/>
      <c r="I1173" s="4"/>
      <c r="J1173" s="5"/>
      <c r="L1173" s="6"/>
    </row>
    <row r="1174" spans="1:12" ht="15.75" customHeight="1" x14ac:dyDescent="0.3">
      <c r="A1174" s="45"/>
      <c r="I1174" s="4"/>
      <c r="J1174" s="5"/>
      <c r="L1174" s="6"/>
    </row>
    <row r="1175" spans="1:12" ht="15.75" customHeight="1" x14ac:dyDescent="0.3">
      <c r="A1175" s="45"/>
      <c r="I1175" s="4"/>
      <c r="J1175" s="5"/>
      <c r="L1175" s="6"/>
    </row>
    <row r="1176" spans="1:12" ht="15.75" customHeight="1" x14ac:dyDescent="0.3">
      <c r="A1176" s="45"/>
      <c r="I1176" s="4"/>
      <c r="J1176" s="5"/>
      <c r="L1176" s="6"/>
    </row>
    <row r="1177" spans="1:12" ht="15.75" customHeight="1" x14ac:dyDescent="0.3">
      <c r="A1177" s="45"/>
      <c r="I1177" s="4"/>
      <c r="J1177" s="5"/>
      <c r="L1177" s="6"/>
    </row>
    <row r="1178" spans="1:12" ht="15.75" customHeight="1" x14ac:dyDescent="0.3">
      <c r="A1178" s="45"/>
      <c r="I1178" s="4"/>
      <c r="J1178" s="5"/>
      <c r="L1178" s="6"/>
    </row>
    <row r="1179" spans="1:12" ht="15.75" customHeight="1" x14ac:dyDescent="0.3">
      <c r="A1179" s="45"/>
      <c r="I1179" s="4"/>
      <c r="J1179" s="5"/>
      <c r="L1179" s="6"/>
    </row>
    <row r="1180" spans="1:12" ht="15.75" customHeight="1" x14ac:dyDescent="0.3">
      <c r="A1180" s="45"/>
      <c r="I1180" s="4"/>
      <c r="J1180" s="5"/>
      <c r="L1180" s="6"/>
    </row>
    <row r="1181" spans="1:12" ht="15.75" customHeight="1" x14ac:dyDescent="0.3">
      <c r="A1181" s="45"/>
      <c r="I1181" s="4"/>
      <c r="J1181" s="5"/>
      <c r="L1181" s="6"/>
    </row>
    <row r="1182" spans="1:12" ht="15.75" customHeight="1" x14ac:dyDescent="0.3">
      <c r="A1182" s="45"/>
      <c r="I1182" s="4"/>
      <c r="J1182" s="5"/>
      <c r="L1182" s="6"/>
    </row>
    <row r="1183" spans="1:12" ht="15.75" customHeight="1" x14ac:dyDescent="0.3">
      <c r="A1183" s="45"/>
      <c r="I1183" s="4"/>
      <c r="J1183" s="5"/>
      <c r="L1183" s="6"/>
    </row>
    <row r="1184" spans="1:12" ht="15.75" customHeight="1" x14ac:dyDescent="0.3">
      <c r="A1184" s="45"/>
      <c r="I1184" s="4"/>
      <c r="J1184" s="5"/>
      <c r="L1184" s="6"/>
    </row>
    <row r="1185" spans="1:12" ht="15.75" customHeight="1" x14ac:dyDescent="0.3">
      <c r="A1185" s="45"/>
      <c r="I1185" s="4"/>
      <c r="J1185" s="5"/>
      <c r="L1185" s="6"/>
    </row>
    <row r="1186" spans="1:12" ht="15.75" customHeight="1" x14ac:dyDescent="0.3">
      <c r="A1186" s="45"/>
      <c r="I1186" s="4"/>
      <c r="J1186" s="5"/>
      <c r="L1186" s="6"/>
    </row>
    <row r="1187" spans="1:12" ht="15.75" customHeight="1" x14ac:dyDescent="0.3">
      <c r="A1187" s="45"/>
      <c r="I1187" s="4"/>
      <c r="J1187" s="5"/>
      <c r="L1187" s="6"/>
    </row>
    <row r="1188" spans="1:12" ht="15.75" customHeight="1" x14ac:dyDescent="0.3">
      <c r="A1188" s="45"/>
      <c r="I1188" s="4"/>
      <c r="J1188" s="5"/>
      <c r="L1188" s="6"/>
    </row>
    <row r="1189" spans="1:12" ht="15.75" customHeight="1" x14ac:dyDescent="0.3">
      <c r="A1189" s="45"/>
      <c r="I1189" s="4"/>
      <c r="J1189" s="5"/>
      <c r="L1189" s="6"/>
    </row>
    <row r="1190" spans="1:12" ht="15.75" customHeight="1" x14ac:dyDescent="0.3">
      <c r="A1190" s="45"/>
      <c r="I1190" s="4"/>
      <c r="J1190" s="5"/>
      <c r="L1190" s="6"/>
    </row>
    <row r="1191" spans="1:12" ht="15.75" customHeight="1" x14ac:dyDescent="0.3">
      <c r="A1191" s="45"/>
      <c r="I1191" s="4"/>
      <c r="J1191" s="5"/>
      <c r="L1191" s="6"/>
    </row>
    <row r="1192" spans="1:12" ht="15.75" customHeight="1" x14ac:dyDescent="0.3">
      <c r="A1192" s="45"/>
      <c r="I1192" s="4"/>
      <c r="J1192" s="5"/>
      <c r="L1192" s="6"/>
    </row>
    <row r="1193" spans="1:12" ht="15.75" customHeight="1" x14ac:dyDescent="0.3">
      <c r="A1193" s="45"/>
      <c r="I1193" s="4"/>
      <c r="J1193" s="5"/>
      <c r="L1193" s="6"/>
    </row>
    <row r="1194" spans="1:12" ht="15.75" customHeight="1" x14ac:dyDescent="0.3">
      <c r="A1194" s="45"/>
      <c r="I1194" s="4"/>
      <c r="J1194" s="5"/>
      <c r="L1194" s="6"/>
    </row>
    <row r="1195" spans="1:12" ht="15.75" customHeight="1" x14ac:dyDescent="0.3">
      <c r="A1195" s="45"/>
      <c r="I1195" s="4"/>
      <c r="J1195" s="5"/>
      <c r="L1195" s="6"/>
    </row>
    <row r="1196" spans="1:12" ht="15.75" customHeight="1" x14ac:dyDescent="0.3">
      <c r="A1196" s="45"/>
      <c r="I1196" s="4"/>
      <c r="J1196" s="5"/>
      <c r="L1196" s="6"/>
    </row>
    <row r="1197" spans="1:12" ht="15.75" customHeight="1" x14ac:dyDescent="0.3">
      <c r="A1197" s="45"/>
      <c r="I1197" s="4"/>
      <c r="J1197" s="5"/>
      <c r="L1197" s="6"/>
    </row>
    <row r="1198" spans="1:12" ht="15.75" customHeight="1" x14ac:dyDescent="0.3">
      <c r="A1198" s="45"/>
      <c r="I1198" s="4"/>
      <c r="J1198" s="5"/>
      <c r="L1198" s="6"/>
    </row>
    <row r="1199" spans="1:12" ht="15.75" customHeight="1" x14ac:dyDescent="0.3">
      <c r="A1199" s="45"/>
      <c r="I1199" s="4"/>
      <c r="J1199" s="5"/>
      <c r="L1199" s="6"/>
    </row>
    <row r="1200" spans="1:12" ht="15.75" customHeight="1" x14ac:dyDescent="0.3">
      <c r="A1200" s="45"/>
      <c r="I1200" s="4"/>
      <c r="J1200" s="5"/>
      <c r="L1200" s="6"/>
    </row>
    <row r="1201" spans="1:12" ht="15.75" customHeight="1" x14ac:dyDescent="0.3">
      <c r="A1201" s="45"/>
      <c r="I1201" s="4"/>
      <c r="J1201" s="5"/>
      <c r="L1201" s="6"/>
    </row>
    <row r="1202" spans="1:12" ht="15.75" customHeight="1" x14ac:dyDescent="0.3">
      <c r="A1202" s="45"/>
      <c r="I1202" s="4"/>
      <c r="J1202" s="5"/>
      <c r="L1202" s="6"/>
    </row>
    <row r="1203" spans="1:12" ht="15.75" customHeight="1" x14ac:dyDescent="0.3">
      <c r="A1203" s="45"/>
      <c r="I1203" s="4"/>
      <c r="J1203" s="5"/>
      <c r="L1203" s="6"/>
    </row>
    <row r="1204" spans="1:12" ht="15.75" customHeight="1" x14ac:dyDescent="0.3">
      <c r="A1204" s="45"/>
      <c r="I1204" s="4"/>
      <c r="J1204" s="5"/>
      <c r="L1204" s="6"/>
    </row>
    <row r="1205" spans="1:12" ht="15.75" customHeight="1" x14ac:dyDescent="0.3">
      <c r="A1205" s="45"/>
      <c r="I1205" s="4"/>
      <c r="J1205" s="5"/>
      <c r="L1205" s="6"/>
    </row>
    <row r="1206" spans="1:12" ht="15.75" customHeight="1" x14ac:dyDescent="0.3">
      <c r="A1206" s="45"/>
      <c r="I1206" s="4"/>
      <c r="J1206" s="5"/>
      <c r="L1206" s="6"/>
    </row>
    <row r="1207" spans="1:12" ht="15.75" customHeight="1" x14ac:dyDescent="0.3">
      <c r="A1207" s="45"/>
      <c r="I1207" s="4"/>
      <c r="J1207" s="5"/>
      <c r="L1207" s="6"/>
    </row>
    <row r="1208" spans="1:12" ht="15.75" customHeight="1" x14ac:dyDescent="0.3">
      <c r="A1208" s="45"/>
      <c r="I1208" s="4"/>
      <c r="J1208" s="5"/>
      <c r="L1208" s="6"/>
    </row>
    <row r="1209" spans="1:12" ht="15.75" customHeight="1" x14ac:dyDescent="0.3">
      <c r="A1209" s="45"/>
      <c r="I1209" s="4"/>
      <c r="J1209" s="5"/>
      <c r="L1209" s="6"/>
    </row>
    <row r="1210" spans="1:12" ht="15.75" customHeight="1" x14ac:dyDescent="0.3">
      <c r="A1210" s="45"/>
      <c r="I1210" s="4"/>
      <c r="J1210" s="5"/>
      <c r="L1210" s="6"/>
    </row>
    <row r="1211" spans="1:12" ht="15.75" customHeight="1" x14ac:dyDescent="0.3">
      <c r="A1211" s="45"/>
      <c r="I1211" s="4"/>
      <c r="J1211" s="5"/>
      <c r="L1211" s="6"/>
    </row>
    <row r="1212" spans="1:12" ht="15.75" customHeight="1" x14ac:dyDescent="0.3">
      <c r="A1212" s="45"/>
      <c r="I1212" s="4"/>
      <c r="J1212" s="5"/>
      <c r="L1212" s="6"/>
    </row>
  </sheetData>
  <sortState ref="A542:L581">
    <sortCondition ref="B542:B581"/>
  </sortState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02"/>
  <sheetViews>
    <sheetView tabSelected="1" topLeftCell="H1" workbookViewId="0">
      <pane ySplit="1" topLeftCell="A133" activePane="bottomLeft" state="frozen"/>
      <selection pane="bottomLeft" activeCell="R136" sqref="R136"/>
    </sheetView>
  </sheetViews>
  <sheetFormatPr defaultColWidth="14.44140625" defaultRowHeight="15" customHeight="1" x14ac:dyDescent="0.3"/>
  <cols>
    <col min="1" max="1" width="12.5546875" customWidth="1"/>
    <col min="2" max="2" width="10.5546875" customWidth="1"/>
    <col min="3" max="3" width="24.6640625" customWidth="1"/>
    <col min="4" max="5" width="13.6640625" customWidth="1"/>
    <col min="6" max="6" width="14.6640625" customWidth="1"/>
    <col min="7" max="7" width="16.6640625" style="71" customWidth="1"/>
    <col min="8" max="8" width="12.5546875" style="71" customWidth="1"/>
    <col min="9" max="9" width="12.5546875" style="112" customWidth="1"/>
    <col min="10" max="11" width="12.5546875" customWidth="1"/>
    <col min="12" max="12" width="14.6640625" customWidth="1"/>
    <col min="13" max="14" width="12.6640625" customWidth="1"/>
    <col min="15" max="15" width="15.6640625" style="113" customWidth="1"/>
    <col min="16" max="16" width="15.6640625" style="117" customWidth="1"/>
    <col min="17" max="17" width="15.6640625" style="115" customWidth="1"/>
    <col min="18" max="18" width="8.6640625" customWidth="1"/>
    <col min="19" max="19" width="15.6640625" customWidth="1"/>
    <col min="20" max="20" width="15.6640625" style="112" customWidth="1"/>
  </cols>
  <sheetData>
    <row r="1" spans="1:29" ht="18" customHeight="1" x14ac:dyDescent="0.3">
      <c r="A1" s="61" t="s">
        <v>0</v>
      </c>
      <c r="B1" s="2" t="s">
        <v>1</v>
      </c>
      <c r="C1" s="2" t="s">
        <v>2</v>
      </c>
      <c r="D1" s="2" t="s">
        <v>4</v>
      </c>
      <c r="E1" s="2" t="s">
        <v>5</v>
      </c>
      <c r="F1" s="2" t="s">
        <v>63</v>
      </c>
      <c r="G1" s="62" t="s">
        <v>6</v>
      </c>
      <c r="H1" s="4" t="s">
        <v>8</v>
      </c>
      <c r="I1" s="6" t="s">
        <v>7</v>
      </c>
      <c r="J1" s="5" t="s">
        <v>9</v>
      </c>
      <c r="K1" s="6" t="s">
        <v>10</v>
      </c>
      <c r="L1" s="2" t="s">
        <v>11</v>
      </c>
      <c r="M1" s="2" t="s">
        <v>12</v>
      </c>
      <c r="N1" s="2" t="s">
        <v>60</v>
      </c>
      <c r="O1"/>
      <c r="P1" s="63" t="s">
        <v>54</v>
      </c>
      <c r="Q1" s="41" t="s">
        <v>48</v>
      </c>
      <c r="R1" s="52" t="s">
        <v>49</v>
      </c>
      <c r="S1" s="43" t="s">
        <v>56</v>
      </c>
      <c r="T1" s="43" t="s">
        <v>50</v>
      </c>
      <c r="U1" s="51" t="s">
        <v>51</v>
      </c>
      <c r="V1" t="s">
        <v>57</v>
      </c>
      <c r="W1" t="s">
        <v>52</v>
      </c>
      <c r="X1" t="s">
        <v>53</v>
      </c>
      <c r="Y1" t="s">
        <v>62</v>
      </c>
      <c r="Z1" t="s">
        <v>64</v>
      </c>
      <c r="AA1" t="s">
        <v>9</v>
      </c>
      <c r="AB1" t="s">
        <v>46</v>
      </c>
      <c r="AC1" t="s">
        <v>55</v>
      </c>
    </row>
    <row r="2" spans="1:29" ht="14.4" x14ac:dyDescent="0.3">
      <c r="A2" s="28">
        <v>44703</v>
      </c>
      <c r="C2" s="46" t="s">
        <v>24</v>
      </c>
      <c r="D2" s="3" t="s">
        <v>15</v>
      </c>
      <c r="E2" s="2" t="s">
        <v>58</v>
      </c>
      <c r="F2" s="2" t="s">
        <v>58</v>
      </c>
      <c r="G2" s="30">
        <v>23.6</v>
      </c>
      <c r="H2" s="41">
        <v>22.47</v>
      </c>
      <c r="I2" s="52">
        <v>32.19</v>
      </c>
      <c r="J2" s="63">
        <v>7.7167000000000003</v>
      </c>
      <c r="K2" s="52">
        <v>1961.64</v>
      </c>
      <c r="L2" s="6"/>
      <c r="M2" s="52">
        <v>2196.422</v>
      </c>
      <c r="N2" s="52">
        <f>L2+M2</f>
        <v>2196.422</v>
      </c>
      <c r="O2"/>
      <c r="P2" s="70">
        <v>7.9716224937393712</v>
      </c>
      <c r="Q2" s="68">
        <v>480.36957075499856</v>
      </c>
      <c r="R2" s="69">
        <v>2.813120665795966</v>
      </c>
      <c r="S2" s="70">
        <v>7.7000255784625233</v>
      </c>
      <c r="T2" s="68">
        <v>986.70028101670437</v>
      </c>
      <c r="U2" s="69">
        <v>1.6542619992294241</v>
      </c>
      <c r="V2" s="70">
        <v>7.7000474310948714</v>
      </c>
      <c r="W2" s="68">
        <v>930.56291594598838</v>
      </c>
      <c r="X2" s="69">
        <v>1.5603013643548198</v>
      </c>
      <c r="AA2" s="70"/>
      <c r="AB2" s="68"/>
      <c r="AC2" s="69"/>
    </row>
    <row r="3" spans="1:29" ht="14.4" x14ac:dyDescent="0.3">
      <c r="A3" s="7">
        <v>44729</v>
      </c>
      <c r="B3" s="2"/>
      <c r="C3" s="46" t="s">
        <v>24</v>
      </c>
      <c r="D3" s="3" t="s">
        <v>15</v>
      </c>
      <c r="E3" s="3" t="s">
        <v>59</v>
      </c>
      <c r="F3" s="3" t="s">
        <v>59</v>
      </c>
      <c r="G3" s="16">
        <v>18.7</v>
      </c>
      <c r="H3" s="18">
        <v>20.2</v>
      </c>
      <c r="I3" s="6">
        <v>32.31</v>
      </c>
      <c r="J3" s="5">
        <v>7.9870000000000001</v>
      </c>
      <c r="K3" s="52">
        <v>1977.5820000000001</v>
      </c>
      <c r="L3" s="50"/>
      <c r="M3" s="52">
        <v>2109.71</v>
      </c>
      <c r="N3" s="52">
        <f t="shared" ref="N3:N69" si="0">L3+M3</f>
        <v>2109.71</v>
      </c>
      <c r="O3"/>
      <c r="P3" s="70">
        <v>7.8224598465613342</v>
      </c>
      <c r="Q3" s="68">
        <v>686.75028667244908</v>
      </c>
      <c r="R3" s="69">
        <v>1.6820412739824868</v>
      </c>
      <c r="S3" s="70">
        <v>8.0107049301534197</v>
      </c>
      <c r="T3" s="68">
        <v>416.95008620770164</v>
      </c>
      <c r="U3" s="69">
        <v>2.4300322318078149</v>
      </c>
      <c r="V3" s="70">
        <v>8.0107413723468621</v>
      </c>
      <c r="W3" s="68">
        <v>434.18878621833744</v>
      </c>
      <c r="X3" s="69">
        <v>2.5309260347253786</v>
      </c>
      <c r="AA3" s="70"/>
      <c r="AB3" s="68"/>
      <c r="AC3" s="69"/>
    </row>
    <row r="4" spans="1:29" ht="14.4" x14ac:dyDescent="0.3">
      <c r="A4" s="227">
        <v>44740</v>
      </c>
      <c r="B4" s="198"/>
      <c r="C4" s="225" t="s">
        <v>24</v>
      </c>
      <c r="D4" s="228" t="s">
        <v>15</v>
      </c>
      <c r="E4" s="198" t="s">
        <v>58</v>
      </c>
      <c r="F4" s="198" t="s">
        <v>58</v>
      </c>
      <c r="G4" s="223">
        <v>18.600000000000001</v>
      </c>
      <c r="H4" s="118">
        <v>18.3</v>
      </c>
      <c r="I4" s="229">
        <v>30.57</v>
      </c>
      <c r="J4" s="199">
        <v>7.6269999999999998</v>
      </c>
      <c r="K4" s="167">
        <v>2304.902</v>
      </c>
      <c r="L4" s="169"/>
      <c r="M4" s="167">
        <v>2341.0079999999998</v>
      </c>
      <c r="N4" s="129">
        <f t="shared" si="0"/>
        <v>2341.0079999999998</v>
      </c>
      <c r="O4" s="226"/>
      <c r="P4" s="194">
        <v>7.5465528391131134</v>
      </c>
      <c r="Q4" s="89">
        <v>1543.4216511351328</v>
      </c>
      <c r="R4" s="90">
        <v>1.0150123279499828</v>
      </c>
      <c r="S4" s="194">
        <v>7.6227125401369351</v>
      </c>
      <c r="T4" s="89">
        <v>1279.076046221888</v>
      </c>
      <c r="U4" s="90">
        <v>1.1945449500831389</v>
      </c>
      <c r="V4" s="194">
        <v>7.6227116686851621</v>
      </c>
      <c r="W4" s="89">
        <v>1293.0487508794856</v>
      </c>
      <c r="X4" s="90">
        <v>1.2075893856086055</v>
      </c>
      <c r="Y4" t="s">
        <v>61</v>
      </c>
      <c r="AA4" s="70"/>
      <c r="AB4" s="68"/>
      <c r="AC4" s="69"/>
    </row>
    <row r="5" spans="1:29" ht="14.4" x14ac:dyDescent="0.3">
      <c r="A5" s="1">
        <v>44760</v>
      </c>
      <c r="B5" s="2">
        <v>142</v>
      </c>
      <c r="C5" s="46" t="s">
        <v>24</v>
      </c>
      <c r="D5" s="2" t="s">
        <v>15</v>
      </c>
      <c r="E5" s="3" t="s">
        <v>59</v>
      </c>
      <c r="F5" s="3" t="s">
        <v>59</v>
      </c>
      <c r="G5" s="4">
        <v>24.9</v>
      </c>
      <c r="H5" s="4">
        <v>28.9</v>
      </c>
      <c r="I5" s="6">
        <v>31.91</v>
      </c>
      <c r="J5" s="5">
        <v>7.8639999999999999</v>
      </c>
      <c r="K5" s="6">
        <v>1939.29</v>
      </c>
      <c r="L5" s="50"/>
      <c r="M5" s="2">
        <v>1995.5</v>
      </c>
      <c r="N5" s="52">
        <f t="shared" si="0"/>
        <v>1995.5</v>
      </c>
      <c r="O5"/>
      <c r="P5" s="194">
        <v>7.5202095916409579</v>
      </c>
      <c r="Q5" s="89">
        <v>1413.7152893671603</v>
      </c>
      <c r="R5" s="90">
        <v>1.0828624744381667</v>
      </c>
      <c r="S5" s="70">
        <v>7.9249452679874146</v>
      </c>
      <c r="T5" s="68">
        <v>493.84376994323429</v>
      </c>
      <c r="U5" s="69">
        <v>2.4393396834968839</v>
      </c>
      <c r="V5" s="70">
        <v>7.9250680072947608</v>
      </c>
      <c r="W5" s="68">
        <v>534.8836456243738</v>
      </c>
      <c r="X5" s="69">
        <v>2.6435498206733827</v>
      </c>
      <c r="AA5" s="70"/>
      <c r="AB5" s="68"/>
      <c r="AC5" s="69"/>
    </row>
    <row r="6" spans="1:29" ht="14.4" x14ac:dyDescent="0.3">
      <c r="A6" s="1">
        <v>44777</v>
      </c>
      <c r="B6" s="2">
        <v>1</v>
      </c>
      <c r="C6" s="46" t="s">
        <v>24</v>
      </c>
      <c r="D6" s="2" t="s">
        <v>15</v>
      </c>
      <c r="E6" s="2" t="s">
        <v>58</v>
      </c>
      <c r="F6" s="2" t="s">
        <v>58</v>
      </c>
      <c r="G6" s="4">
        <v>24.9</v>
      </c>
      <c r="H6" s="4">
        <v>23</v>
      </c>
      <c r="I6" s="6">
        <v>33.03</v>
      </c>
      <c r="J6" s="5">
        <v>8.0960000000000001</v>
      </c>
      <c r="K6" s="6">
        <v>1891.26</v>
      </c>
      <c r="L6" s="50"/>
      <c r="M6" s="2">
        <v>2068.56</v>
      </c>
      <c r="N6" s="52">
        <f t="shared" si="0"/>
        <v>2068.56</v>
      </c>
      <c r="O6"/>
      <c r="P6" s="70">
        <v>7.8366471355530729</v>
      </c>
      <c r="Q6" s="68">
        <v>644.95666095316346</v>
      </c>
      <c r="R6" s="69">
        <v>2.1716179760302023</v>
      </c>
      <c r="S6" s="70">
        <v>8.0660778731017349</v>
      </c>
      <c r="T6" s="68">
        <v>341.89226696394314</v>
      </c>
      <c r="U6" s="69">
        <v>3.3113390335654387</v>
      </c>
      <c r="V6" s="70">
        <v>8.0660195680693487</v>
      </c>
      <c r="W6" s="68">
        <v>363.68569536568833</v>
      </c>
      <c r="X6" s="69">
        <v>3.5214698963920963</v>
      </c>
      <c r="AA6" s="70"/>
      <c r="AB6" s="68"/>
      <c r="AC6" s="69"/>
    </row>
    <row r="7" spans="1:29" ht="14.4" x14ac:dyDescent="0.3">
      <c r="A7" s="1">
        <v>44787</v>
      </c>
      <c r="B7" s="2">
        <v>823</v>
      </c>
      <c r="C7" s="46" t="s">
        <v>24</v>
      </c>
      <c r="D7" s="2" t="s">
        <v>15</v>
      </c>
      <c r="E7" s="3" t="s">
        <v>59</v>
      </c>
      <c r="F7" s="3" t="s">
        <v>59</v>
      </c>
      <c r="G7" s="4">
        <v>20</v>
      </c>
      <c r="H7" s="4">
        <v>20.7</v>
      </c>
      <c r="I7" s="6">
        <v>30.08</v>
      </c>
      <c r="J7" s="5">
        <v>7.9859999999999998</v>
      </c>
      <c r="K7" s="6">
        <v>2060.66</v>
      </c>
      <c r="L7" s="50">
        <f>2139.3+40</f>
        <v>2179.3000000000002</v>
      </c>
      <c r="N7" s="52">
        <f t="shared" si="0"/>
        <v>2179.3000000000002</v>
      </c>
      <c r="O7"/>
      <c r="P7" s="70">
        <v>7.785870382830943</v>
      </c>
      <c r="Q7" s="68">
        <v>793.90543931182299</v>
      </c>
      <c r="R7" s="69">
        <v>1.6369711398940472</v>
      </c>
      <c r="S7" s="70">
        <v>7.9970237632111445</v>
      </c>
      <c r="T7" s="68">
        <v>455.69974207210726</v>
      </c>
      <c r="U7" s="69">
        <v>2.4846074829683125</v>
      </c>
      <c r="V7" s="70">
        <v>7.9970396886308306</v>
      </c>
      <c r="W7" s="68">
        <v>475.67336167015952</v>
      </c>
      <c r="X7" s="69">
        <v>2.5936996771657808</v>
      </c>
      <c r="AA7" s="70"/>
      <c r="AB7" s="68"/>
      <c r="AC7" s="69"/>
    </row>
    <row r="8" spans="1:29" ht="14.4" x14ac:dyDescent="0.3">
      <c r="A8" s="145">
        <v>44801</v>
      </c>
      <c r="B8" s="136"/>
      <c r="C8" s="162" t="s">
        <v>24</v>
      </c>
      <c r="D8" s="136" t="s">
        <v>15</v>
      </c>
      <c r="E8" s="136" t="s">
        <v>58</v>
      </c>
      <c r="F8" s="136" t="s">
        <v>58</v>
      </c>
      <c r="G8" s="134">
        <v>22.6</v>
      </c>
      <c r="H8" s="134">
        <v>22.4</v>
      </c>
      <c r="I8" s="103">
        <v>32.39</v>
      </c>
      <c r="J8" s="140">
        <v>8.0969999999999995</v>
      </c>
      <c r="K8" s="169">
        <v>2281.4</v>
      </c>
      <c r="L8" s="149"/>
      <c r="M8" s="223">
        <v>2500.34</v>
      </c>
      <c r="N8" s="129">
        <f t="shared" si="0"/>
        <v>2500.34</v>
      </c>
      <c r="O8" s="144"/>
      <c r="P8" s="163">
        <v>7.9122292167737305</v>
      </c>
      <c r="Q8" s="164">
        <v>645.28911376279348</v>
      </c>
      <c r="R8" s="165">
        <v>2.7771807706059328</v>
      </c>
      <c r="S8" s="163">
        <v>8.0938117438494324</v>
      </c>
      <c r="T8" s="164">
        <v>391.12158359052648</v>
      </c>
      <c r="U8" s="165">
        <v>3.8844241706090306</v>
      </c>
      <c r="V8" s="163">
        <v>8.0938072983796019</v>
      </c>
      <c r="W8" s="164">
        <v>409.75237192075122</v>
      </c>
      <c r="X8" s="165">
        <v>4.0693725430455698</v>
      </c>
      <c r="AA8" s="70"/>
      <c r="AB8" s="68"/>
      <c r="AC8" s="69"/>
    </row>
    <row r="9" spans="1:29" ht="14.4" x14ac:dyDescent="0.3">
      <c r="A9" s="7">
        <v>44729</v>
      </c>
      <c r="B9" s="49"/>
      <c r="C9" s="46" t="s">
        <v>13</v>
      </c>
      <c r="D9" s="3" t="s">
        <v>15</v>
      </c>
      <c r="E9" s="3" t="s">
        <v>59</v>
      </c>
      <c r="F9" s="3" t="s">
        <v>59</v>
      </c>
      <c r="G9" s="16">
        <v>21.3</v>
      </c>
      <c r="H9" s="18">
        <v>21.5</v>
      </c>
      <c r="I9" s="19">
        <v>31.4</v>
      </c>
      <c r="J9" s="34">
        <v>7.7629999999999999</v>
      </c>
      <c r="K9" s="52">
        <v>1977.991</v>
      </c>
      <c r="L9" s="6"/>
      <c r="M9" s="52">
        <v>2015.37</v>
      </c>
      <c r="N9" s="52">
        <f t="shared" si="0"/>
        <v>2015.37</v>
      </c>
      <c r="O9"/>
      <c r="P9" s="194">
        <v>7.511134247065506</v>
      </c>
      <c r="Q9" s="89">
        <v>1453.6417639026349</v>
      </c>
      <c r="R9" s="90">
        <v>0.91800794936921615</v>
      </c>
      <c r="S9" s="70">
        <v>7.7659945880057704</v>
      </c>
      <c r="T9" s="68">
        <v>765.40405045358398</v>
      </c>
      <c r="U9" s="69">
        <v>1.5631493989726559</v>
      </c>
      <c r="V9" s="70">
        <v>7.7659979749952495</v>
      </c>
      <c r="W9" s="68">
        <v>798.03698402940893</v>
      </c>
      <c r="X9" s="69">
        <v>1.6298195556670678</v>
      </c>
      <c r="AA9" s="70"/>
      <c r="AB9" s="68"/>
      <c r="AC9" s="69"/>
    </row>
    <row r="10" spans="1:29" ht="14.4" x14ac:dyDescent="0.3">
      <c r="A10" s="7">
        <v>44742</v>
      </c>
      <c r="B10" s="49"/>
      <c r="C10" s="46" t="s">
        <v>13</v>
      </c>
      <c r="D10" s="3" t="s">
        <v>15</v>
      </c>
      <c r="E10" s="3" t="s">
        <v>59</v>
      </c>
      <c r="F10" s="3" t="s">
        <v>59</v>
      </c>
      <c r="G10" s="16">
        <v>23</v>
      </c>
      <c r="H10" s="18">
        <v>13.8</v>
      </c>
      <c r="I10" s="52">
        <v>32.06</v>
      </c>
      <c r="J10" s="63">
        <v>7.9960000000000004</v>
      </c>
      <c r="K10" s="19">
        <v>1928.4159999999999</v>
      </c>
      <c r="L10" s="6"/>
      <c r="M10" s="19">
        <v>2048.8270000000002</v>
      </c>
      <c r="N10" s="52">
        <f t="shared" si="0"/>
        <v>2048.8270000000002</v>
      </c>
      <c r="O10"/>
      <c r="P10" s="70">
        <v>7.7352653812637504</v>
      </c>
      <c r="Q10" s="68">
        <v>839.86965368484869</v>
      </c>
      <c r="R10" s="69">
        <v>1.6135040067849238</v>
      </c>
      <c r="S10" s="70">
        <v>7.8521001776433481</v>
      </c>
      <c r="T10" s="68">
        <v>618.67844639819612</v>
      </c>
      <c r="U10" s="69">
        <v>2.0356013850931474</v>
      </c>
      <c r="V10" s="70">
        <v>7.8519749010884032</v>
      </c>
      <c r="W10" s="68">
        <v>633.69659836616984</v>
      </c>
      <c r="X10" s="69">
        <v>2.0838121896952639</v>
      </c>
      <c r="AA10" s="70"/>
      <c r="AB10" s="68"/>
      <c r="AC10" s="69"/>
    </row>
    <row r="11" spans="1:29" ht="14.4" x14ac:dyDescent="0.3">
      <c r="A11" s="1">
        <v>44757</v>
      </c>
      <c r="B11" s="49">
        <v>126</v>
      </c>
      <c r="C11" s="46" t="s">
        <v>13</v>
      </c>
      <c r="D11" s="2" t="s">
        <v>15</v>
      </c>
      <c r="E11" s="3" t="s">
        <v>59</v>
      </c>
      <c r="F11" s="3" t="s">
        <v>59</v>
      </c>
      <c r="G11" s="4">
        <v>25.5</v>
      </c>
      <c r="H11" s="4">
        <v>28.2</v>
      </c>
      <c r="I11" s="6">
        <v>31.42</v>
      </c>
      <c r="J11" s="5">
        <v>7.8479999999999999</v>
      </c>
      <c r="K11" s="6">
        <v>1825.44</v>
      </c>
      <c r="L11" s="6"/>
      <c r="M11" s="2">
        <v>1895.46</v>
      </c>
      <c r="N11" s="52">
        <f t="shared" si="0"/>
        <v>1895.46</v>
      </c>
      <c r="O11"/>
      <c r="P11" s="194">
        <v>7.5677449382133677</v>
      </c>
      <c r="Q11" s="89">
        <v>1195.411202519175</v>
      </c>
      <c r="R11" s="90">
        <v>1.1542417823263729</v>
      </c>
      <c r="S11" s="70">
        <v>7.8888955737180879</v>
      </c>
      <c r="T11" s="68">
        <v>517.9332025570294</v>
      </c>
      <c r="U11" s="69">
        <v>2.1945955467219536</v>
      </c>
      <c r="V11" s="70">
        <v>7.8889618443040144</v>
      </c>
      <c r="W11" s="68">
        <v>552.38979526513663</v>
      </c>
      <c r="X11" s="69">
        <v>2.3413100479456257</v>
      </c>
      <c r="AA11" s="70"/>
      <c r="AB11" s="68"/>
      <c r="AC11" s="69"/>
    </row>
    <row r="12" spans="1:29" ht="14.4" x14ac:dyDescent="0.3">
      <c r="A12" s="1">
        <v>44774</v>
      </c>
      <c r="B12" s="49">
        <v>1</v>
      </c>
      <c r="C12" s="46" t="s">
        <v>13</v>
      </c>
      <c r="D12" s="2" t="s">
        <v>15</v>
      </c>
      <c r="E12" s="2" t="s">
        <v>58</v>
      </c>
      <c r="F12" s="2" t="s">
        <v>58</v>
      </c>
      <c r="G12" s="4">
        <v>25.6</v>
      </c>
      <c r="H12" s="4">
        <v>23.5</v>
      </c>
      <c r="I12" s="6">
        <v>32.76</v>
      </c>
      <c r="J12" s="5">
        <v>7.8319999999999999</v>
      </c>
      <c r="K12" s="6">
        <v>1925.31</v>
      </c>
      <c r="L12" s="6"/>
      <c r="M12" s="2">
        <v>2005.85</v>
      </c>
      <c r="N12" s="52">
        <f t="shared" si="0"/>
        <v>2005.85</v>
      </c>
      <c r="O12"/>
      <c r="P12" s="194">
        <v>7.5776770329488885</v>
      </c>
      <c r="Q12" s="89">
        <v>1225.2376186149954</v>
      </c>
      <c r="R12" s="90">
        <v>1.2797409675413511</v>
      </c>
      <c r="S12" s="70">
        <v>7.8002814286097779</v>
      </c>
      <c r="T12" s="68">
        <v>688.92051790199389</v>
      </c>
      <c r="U12" s="69">
        <v>2.0057632099898686</v>
      </c>
      <c r="V12" s="70">
        <v>7.8002442369724276</v>
      </c>
      <c r="W12" s="68">
        <v>719.26633963768518</v>
      </c>
      <c r="X12" s="69">
        <v>2.0937551617946251</v>
      </c>
      <c r="AA12" s="70"/>
      <c r="AB12" s="68"/>
      <c r="AC12" s="69"/>
    </row>
    <row r="13" spans="1:29" ht="14.4" x14ac:dyDescent="0.3">
      <c r="A13" s="1">
        <v>44788</v>
      </c>
      <c r="B13" s="72">
        <v>831</v>
      </c>
      <c r="C13" s="46" t="s">
        <v>13</v>
      </c>
      <c r="D13" s="2" t="s">
        <v>15</v>
      </c>
      <c r="E13" s="3" t="s">
        <v>59</v>
      </c>
      <c r="F13" s="3" t="s">
        <v>59</v>
      </c>
      <c r="G13" s="4">
        <v>23.9</v>
      </c>
      <c r="H13" s="4">
        <v>27.9</v>
      </c>
      <c r="I13" s="6">
        <v>32.799999999999997</v>
      </c>
      <c r="J13" s="5">
        <v>7.8140000000000001</v>
      </c>
      <c r="K13" s="6">
        <v>1918.44</v>
      </c>
      <c r="L13" s="6">
        <f>1994.3+44</f>
        <v>2038.3</v>
      </c>
      <c r="N13" s="52">
        <f t="shared" si="0"/>
        <v>2038.3</v>
      </c>
      <c r="O13"/>
      <c r="P13" s="70">
        <v>7.7129741462892456</v>
      </c>
      <c r="Q13" s="68">
        <v>880.99151197101787</v>
      </c>
      <c r="R13" s="69">
        <v>1.6065961875016854</v>
      </c>
      <c r="S13" s="70">
        <v>7.8746248674360126</v>
      </c>
      <c r="T13" s="68">
        <v>575.67045436293961</v>
      </c>
      <c r="U13" s="69">
        <v>2.2100921932806892</v>
      </c>
      <c r="V13" s="70">
        <v>7.8746796289454064</v>
      </c>
      <c r="W13" s="68">
        <v>595.54587561482583</v>
      </c>
      <c r="X13" s="69">
        <v>2.2869738275946951</v>
      </c>
      <c r="AA13" s="70"/>
      <c r="AB13" s="68"/>
      <c r="AC13" s="69"/>
    </row>
    <row r="14" spans="1:29" ht="14.4" x14ac:dyDescent="0.3">
      <c r="A14" s="1">
        <v>44803</v>
      </c>
      <c r="B14" s="49"/>
      <c r="C14" s="46" t="s">
        <v>13</v>
      </c>
      <c r="D14" s="2" t="s">
        <v>15</v>
      </c>
      <c r="E14" s="2" t="s">
        <v>58</v>
      </c>
      <c r="F14" s="2" t="s">
        <v>58</v>
      </c>
      <c r="G14" s="4">
        <v>25</v>
      </c>
      <c r="H14" s="4">
        <v>28.4</v>
      </c>
      <c r="I14" s="6">
        <v>32.81</v>
      </c>
      <c r="J14" s="5">
        <v>7.7519999999999998</v>
      </c>
      <c r="K14" s="6">
        <v>1909.12</v>
      </c>
      <c r="L14" s="6"/>
      <c r="M14">
        <v>1993.23</v>
      </c>
      <c r="N14" s="52">
        <f t="shared" si="0"/>
        <v>1993.23</v>
      </c>
      <c r="O14"/>
      <c r="P14" s="194">
        <v>7.5974069237393769</v>
      </c>
      <c r="Q14" s="89">
        <v>1157.4260923458573</v>
      </c>
      <c r="R14" s="90">
        <v>1.2943512142472169</v>
      </c>
      <c r="S14" s="70">
        <v>7.8027557303292712</v>
      </c>
      <c r="T14" s="68">
        <v>680.34064739367432</v>
      </c>
      <c r="U14" s="69">
        <v>1.9587675423881978</v>
      </c>
      <c r="V14" s="70">
        <v>7.8028022674547826</v>
      </c>
      <c r="W14" s="68">
        <v>707.85188877561131</v>
      </c>
      <c r="X14" s="69">
        <v>2.0384119163669534</v>
      </c>
      <c r="AA14" s="70"/>
      <c r="AB14" s="68"/>
      <c r="AC14" s="69"/>
    </row>
    <row r="15" spans="1:29" ht="14.4" x14ac:dyDescent="0.3">
      <c r="A15" s="1">
        <v>44846</v>
      </c>
      <c r="B15" s="49">
        <v>204</v>
      </c>
      <c r="C15" s="46" t="s">
        <v>13</v>
      </c>
      <c r="D15" s="2" t="s">
        <v>15</v>
      </c>
      <c r="E15" s="2" t="s">
        <v>58</v>
      </c>
      <c r="F15" s="2" t="s">
        <v>58</v>
      </c>
      <c r="G15" s="4">
        <v>15.4</v>
      </c>
      <c r="H15" s="4">
        <v>16.100000000000001</v>
      </c>
      <c r="I15" s="6">
        <v>31.56</v>
      </c>
      <c r="J15" s="5">
        <v>7.8449999999999998</v>
      </c>
      <c r="K15" s="6">
        <v>1842.06</v>
      </c>
      <c r="L15" s="6">
        <v>2000.12</v>
      </c>
      <c r="N15" s="52">
        <f t="shared" si="0"/>
        <v>2000.12</v>
      </c>
      <c r="O15"/>
      <c r="P15" s="70">
        <v>7.9643638109185941</v>
      </c>
      <c r="Q15" s="68">
        <v>448.47097690187331</v>
      </c>
      <c r="R15" s="69">
        <v>1.8365445874488009</v>
      </c>
      <c r="S15" s="70">
        <v>7.8558245669000364</v>
      </c>
      <c r="T15" s="68">
        <v>595.09593758036954</v>
      </c>
      <c r="U15" s="69">
        <v>1.4783444372385439</v>
      </c>
      <c r="V15" s="70">
        <v>7.8558160914591602</v>
      </c>
      <c r="W15" s="68">
        <v>582.55455346901442</v>
      </c>
      <c r="X15" s="69">
        <v>1.4471324970976389</v>
      </c>
      <c r="AA15" s="70"/>
      <c r="AB15" s="68"/>
      <c r="AC15" s="69"/>
    </row>
    <row r="16" spans="1:29" ht="14.4" x14ac:dyDescent="0.3">
      <c r="A16" s="1">
        <v>44858</v>
      </c>
      <c r="B16" s="72">
        <v>215</v>
      </c>
      <c r="C16" s="46" t="s">
        <v>13</v>
      </c>
      <c r="D16" s="2" t="s">
        <v>15</v>
      </c>
      <c r="E16" s="3" t="s">
        <v>59</v>
      </c>
      <c r="F16" s="3" t="s">
        <v>59</v>
      </c>
      <c r="G16" s="4">
        <v>16.100000000000001</v>
      </c>
      <c r="H16" s="4">
        <v>16.399999999999999</v>
      </c>
      <c r="I16" s="6">
        <v>31.75</v>
      </c>
      <c r="J16" s="5">
        <v>7.9249999999999998</v>
      </c>
      <c r="K16" s="6">
        <v>1884.68</v>
      </c>
      <c r="L16" s="50">
        <v>2032.84</v>
      </c>
      <c r="N16" s="52">
        <f t="shared" si="0"/>
        <v>2032.84</v>
      </c>
      <c r="O16"/>
      <c r="P16" s="70">
        <v>7.920980323542862</v>
      </c>
      <c r="Q16" s="68">
        <v>511.09147182262762</v>
      </c>
      <c r="R16" s="69">
        <v>1.766448128021409</v>
      </c>
      <c r="S16" s="70">
        <v>7.9297185172601203</v>
      </c>
      <c r="T16" s="68">
        <v>499.50904590864025</v>
      </c>
      <c r="U16" s="69">
        <v>1.7973058981598822</v>
      </c>
      <c r="V16" s="70">
        <v>7.9297190210161288</v>
      </c>
      <c r="W16" s="68">
        <v>500.3979731200908</v>
      </c>
      <c r="X16" s="69">
        <v>1.8005085639854541</v>
      </c>
      <c r="AA16" s="70"/>
      <c r="AB16" s="68"/>
      <c r="AC16" s="69"/>
    </row>
    <row r="17" spans="1:29" ht="14.4" x14ac:dyDescent="0.3">
      <c r="A17" s="1">
        <v>44871</v>
      </c>
      <c r="B17" s="72">
        <v>268</v>
      </c>
      <c r="C17" s="46" t="s">
        <v>13</v>
      </c>
      <c r="D17" s="2" t="s">
        <v>15</v>
      </c>
      <c r="E17" s="3" t="s">
        <v>59</v>
      </c>
      <c r="F17" s="3" t="s">
        <v>59</v>
      </c>
      <c r="G17" s="4">
        <v>17.3</v>
      </c>
      <c r="H17" s="4">
        <v>18.399999999999999</v>
      </c>
      <c r="I17" s="6">
        <v>32.29</v>
      </c>
      <c r="J17" s="5">
        <v>7.9320000000000004</v>
      </c>
      <c r="K17" s="6">
        <v>1861.24</v>
      </c>
      <c r="L17" s="50">
        <v>1974.02</v>
      </c>
      <c r="N17" s="52">
        <f t="shared" si="0"/>
        <v>1974.02</v>
      </c>
      <c r="O17"/>
      <c r="P17" s="70">
        <v>7.804331980312214</v>
      </c>
      <c r="Q17" s="68">
        <v>670.55118010890965</v>
      </c>
      <c r="R17" s="69">
        <v>1.4331541067715887</v>
      </c>
      <c r="S17" s="70">
        <v>7.949254446520543</v>
      </c>
      <c r="T17" s="68">
        <v>459.2078902395026</v>
      </c>
      <c r="U17" s="69">
        <v>1.913001168839318</v>
      </c>
      <c r="V17" s="70">
        <v>7.9492744041608336</v>
      </c>
      <c r="W17" s="68">
        <v>472.7471946968538</v>
      </c>
      <c r="X17" s="69">
        <v>1.969585187509675</v>
      </c>
      <c r="AA17" s="70"/>
      <c r="AB17" s="68"/>
      <c r="AC17" s="69"/>
    </row>
    <row r="18" spans="1:29" ht="14.4" x14ac:dyDescent="0.3">
      <c r="A18" s="1">
        <v>44893</v>
      </c>
      <c r="B18" s="49">
        <v>288</v>
      </c>
      <c r="C18" s="46" t="s">
        <v>13</v>
      </c>
      <c r="D18" s="2" t="s">
        <v>15</v>
      </c>
      <c r="E18" s="2" t="s">
        <v>58</v>
      </c>
      <c r="F18" s="2" t="s">
        <v>58</v>
      </c>
      <c r="G18" s="4">
        <v>9.1999999999999993</v>
      </c>
      <c r="H18" s="4">
        <v>13.9</v>
      </c>
      <c r="I18" s="6">
        <v>32.36</v>
      </c>
      <c r="J18" s="5">
        <v>7.9139999999999997</v>
      </c>
      <c r="K18" s="6">
        <v>1952.11</v>
      </c>
      <c r="L18" s="50">
        <v>2040.97</v>
      </c>
      <c r="N18" s="52">
        <f t="shared" si="0"/>
        <v>2040.97</v>
      </c>
      <c r="O18"/>
      <c r="P18" s="70">
        <v>7.8489974289154407</v>
      </c>
      <c r="Q18" s="68">
        <v>598.74780547455316</v>
      </c>
      <c r="R18" s="69">
        <v>1.1752254614576878</v>
      </c>
      <c r="S18" s="70">
        <v>7.9893305151628935</v>
      </c>
      <c r="T18" s="68">
        <v>418.3409330154563</v>
      </c>
      <c r="U18" s="69">
        <v>1.5670172975263643</v>
      </c>
      <c r="V18" s="70">
        <v>7.9894088017996987</v>
      </c>
      <c r="W18" s="68">
        <v>428.5572112164686</v>
      </c>
      <c r="X18" s="69">
        <v>1.6058641776716105</v>
      </c>
      <c r="AA18" s="70"/>
      <c r="AB18" s="68"/>
      <c r="AC18" s="69"/>
    </row>
    <row r="19" spans="1:29" ht="14.4" x14ac:dyDescent="0.3">
      <c r="A19" s="1">
        <v>44900</v>
      </c>
      <c r="B19" s="2">
        <v>318</v>
      </c>
      <c r="C19" s="46" t="s">
        <v>13</v>
      </c>
      <c r="D19" s="2" t="s">
        <v>15</v>
      </c>
      <c r="E19" s="3" t="s">
        <v>59</v>
      </c>
      <c r="F19" s="3" t="s">
        <v>59</v>
      </c>
      <c r="G19" s="4">
        <v>8.1</v>
      </c>
      <c r="H19" s="4">
        <v>7.6</v>
      </c>
      <c r="I19" s="6">
        <v>31.28</v>
      </c>
      <c r="J19" s="5">
        <v>8.0220000000000002</v>
      </c>
      <c r="K19" s="6">
        <v>1991.08</v>
      </c>
      <c r="L19" s="50">
        <v>2097.77</v>
      </c>
      <c r="N19" s="52">
        <f t="shared" si="0"/>
        <v>2097.77</v>
      </c>
      <c r="O19"/>
      <c r="P19" s="70">
        <v>7.92991293300578</v>
      </c>
      <c r="Q19" s="68">
        <v>501.47900724431298</v>
      </c>
      <c r="R19" s="69">
        <v>1.3408332533030713</v>
      </c>
      <c r="S19" s="70">
        <v>8.0137758854912811</v>
      </c>
      <c r="T19" s="68">
        <v>404.47204548905739</v>
      </c>
      <c r="U19" s="69">
        <v>1.5912427245795444</v>
      </c>
      <c r="V19" s="70">
        <v>8.0137708387116433</v>
      </c>
      <c r="W19" s="68">
        <v>410.44137784301955</v>
      </c>
      <c r="X19" s="69">
        <v>1.6146892836336089</v>
      </c>
      <c r="AA19" s="70"/>
      <c r="AB19" s="68"/>
      <c r="AC19" s="69"/>
    </row>
    <row r="20" spans="1:29" ht="14.4" x14ac:dyDescent="0.3">
      <c r="A20" s="1">
        <v>44946</v>
      </c>
      <c r="B20" s="2">
        <v>343</v>
      </c>
      <c r="C20" s="46" t="s">
        <v>13</v>
      </c>
      <c r="D20" s="2" t="s">
        <v>15</v>
      </c>
      <c r="E20" s="3" t="s">
        <v>59</v>
      </c>
      <c r="F20" s="3" t="s">
        <v>59</v>
      </c>
      <c r="G20" s="4">
        <v>4.5</v>
      </c>
      <c r="H20" s="4">
        <v>7.1</v>
      </c>
      <c r="I20" s="6">
        <v>29.8</v>
      </c>
      <c r="J20" s="5">
        <v>8.01</v>
      </c>
      <c r="K20" s="52">
        <v>1893.9159999999999</v>
      </c>
      <c r="L20" s="50">
        <v>1946.97</v>
      </c>
      <c r="N20" s="52">
        <f t="shared" si="0"/>
        <v>1946.97</v>
      </c>
      <c r="O20"/>
      <c r="P20" s="70">
        <v>7.8318664054233205</v>
      </c>
      <c r="Q20" s="68">
        <v>583.7610984035922</v>
      </c>
      <c r="R20" s="69">
        <v>0.84528328086443549</v>
      </c>
      <c r="S20" s="70">
        <v>8.0529880293628775</v>
      </c>
      <c r="T20" s="68">
        <v>334.87864917120936</v>
      </c>
      <c r="U20" s="69">
        <v>1.3424491233364253</v>
      </c>
      <c r="V20" s="70">
        <v>8.0530521866687241</v>
      </c>
      <c r="W20" s="68">
        <v>346.39392514520449</v>
      </c>
      <c r="X20" s="69">
        <v>1.3890214682325199</v>
      </c>
      <c r="AA20" s="70"/>
      <c r="AB20" s="68"/>
      <c r="AC20" s="69"/>
    </row>
    <row r="21" spans="1:29" ht="14.4" x14ac:dyDescent="0.3">
      <c r="A21" s="1">
        <v>44981</v>
      </c>
      <c r="B21" s="2">
        <v>390</v>
      </c>
      <c r="C21" s="46" t="s">
        <v>13</v>
      </c>
      <c r="D21" s="2" t="s">
        <v>15</v>
      </c>
      <c r="E21" s="3" t="s">
        <v>59</v>
      </c>
      <c r="F21" s="3" t="s">
        <v>59</v>
      </c>
      <c r="G21" s="4">
        <v>5</v>
      </c>
      <c r="H21" s="4">
        <v>11.9</v>
      </c>
      <c r="I21" s="6">
        <v>30.2</v>
      </c>
      <c r="J21" s="5">
        <v>7.96</v>
      </c>
      <c r="K21" s="169">
        <v>1983.78</v>
      </c>
      <c r="L21" s="78">
        <v>1970.17</v>
      </c>
      <c r="N21" s="129">
        <f t="shared" si="0"/>
        <v>1970.17</v>
      </c>
      <c r="O21"/>
      <c r="P21" s="194">
        <v>7.5549512217440453</v>
      </c>
      <c r="Q21" s="89">
        <v>1160.4509920782962</v>
      </c>
      <c r="R21" s="90">
        <v>0.48262726772435743</v>
      </c>
      <c r="S21" s="70">
        <v>8.0728333886429375</v>
      </c>
      <c r="T21" s="68">
        <v>322.22391019477453</v>
      </c>
      <c r="U21" s="69">
        <v>1.4551479386772128</v>
      </c>
      <c r="V21" s="70">
        <v>8.0732021756487171</v>
      </c>
      <c r="W21" s="68">
        <v>346.72357725243609</v>
      </c>
      <c r="X21" s="69">
        <v>1.5684487544629397</v>
      </c>
      <c r="AA21" s="70"/>
      <c r="AB21" s="68"/>
      <c r="AC21" s="69"/>
    </row>
    <row r="22" spans="1:29" ht="14.4" x14ac:dyDescent="0.3">
      <c r="A22" s="1">
        <v>45008</v>
      </c>
      <c r="B22" s="2">
        <v>423</v>
      </c>
      <c r="C22" s="46" t="s">
        <v>13</v>
      </c>
      <c r="D22" s="2" t="s">
        <v>15</v>
      </c>
      <c r="E22" s="3" t="s">
        <v>59</v>
      </c>
      <c r="F22" s="3" t="s">
        <v>59</v>
      </c>
      <c r="G22" s="64">
        <v>7.6</v>
      </c>
      <c r="H22" s="64">
        <v>18.8</v>
      </c>
      <c r="I22" s="6">
        <v>29.51</v>
      </c>
      <c r="J22" s="5">
        <v>7.8879999999999999</v>
      </c>
      <c r="K22" s="52">
        <v>1945.261</v>
      </c>
      <c r="L22" s="50">
        <v>2061.87</v>
      </c>
      <c r="N22" s="52">
        <f t="shared" si="0"/>
        <v>2061.87</v>
      </c>
      <c r="O22"/>
      <c r="P22" s="70">
        <v>7.9938628611226035</v>
      </c>
      <c r="Q22" s="68">
        <v>422.33409818396973</v>
      </c>
      <c r="R22" s="69">
        <v>1.4227775597626744</v>
      </c>
      <c r="S22" s="70">
        <v>8.0673214521859204</v>
      </c>
      <c r="T22" s="68">
        <v>349.44720913290882</v>
      </c>
      <c r="U22" s="69">
        <v>1.6511237279123701</v>
      </c>
      <c r="V22" s="70">
        <v>8.0674174207749552</v>
      </c>
      <c r="W22" s="68">
        <v>354.00796186774335</v>
      </c>
      <c r="X22" s="69">
        <v>1.6734125015627455</v>
      </c>
      <c r="AA22" s="70"/>
      <c r="AB22" s="68"/>
      <c r="AC22" s="69"/>
    </row>
    <row r="23" spans="1:29" ht="14.4" x14ac:dyDescent="0.3">
      <c r="A23" s="1">
        <v>45035</v>
      </c>
      <c r="B23" s="2">
        <v>441</v>
      </c>
      <c r="C23" s="46" t="s">
        <v>13</v>
      </c>
      <c r="D23" s="2" t="s">
        <v>15</v>
      </c>
      <c r="E23" s="3" t="s">
        <v>59</v>
      </c>
      <c r="F23" s="3" t="s">
        <v>59</v>
      </c>
      <c r="G23" s="179">
        <v>12.7</v>
      </c>
      <c r="H23" s="161">
        <v>15.1</v>
      </c>
      <c r="I23" s="6">
        <v>31.5</v>
      </c>
      <c r="J23" s="5">
        <v>7.9260000000000002</v>
      </c>
      <c r="K23" s="52">
        <v>1990.89</v>
      </c>
      <c r="L23" s="50">
        <v>2204.25</v>
      </c>
      <c r="N23" s="52">
        <f t="shared" si="0"/>
        <v>2204.25</v>
      </c>
      <c r="O23"/>
      <c r="P23" s="70">
        <v>8.1096918965265559</v>
      </c>
      <c r="Q23" s="68">
        <v>334.91476596594532</v>
      </c>
      <c r="R23" s="69">
        <v>2.4243550771364339</v>
      </c>
      <c r="S23" s="70">
        <v>7.9642473894088877</v>
      </c>
      <c r="T23" s="68">
        <v>492.56047619707351</v>
      </c>
      <c r="U23" s="69">
        <v>1.824872298998919</v>
      </c>
      <c r="V23" s="70">
        <v>7.9642003285037779</v>
      </c>
      <c r="W23" s="68">
        <v>477.60612880604606</v>
      </c>
      <c r="X23" s="69">
        <v>1.7690849492468976</v>
      </c>
      <c r="AA23" s="70"/>
      <c r="AB23" s="68"/>
      <c r="AC23" s="69"/>
    </row>
    <row r="24" spans="1:29" ht="14.4" x14ac:dyDescent="0.3">
      <c r="A24" s="1">
        <v>45054</v>
      </c>
      <c r="B24">
        <v>465</v>
      </c>
      <c r="C24" t="s">
        <v>13</v>
      </c>
      <c r="D24" t="s">
        <v>15</v>
      </c>
      <c r="E24" s="3" t="s">
        <v>59</v>
      </c>
      <c r="F24" s="3" t="s">
        <v>59</v>
      </c>
      <c r="G24" s="71">
        <v>15.2</v>
      </c>
      <c r="H24" s="71">
        <v>22.7</v>
      </c>
      <c r="I24" s="6">
        <v>30.59</v>
      </c>
      <c r="J24" s="5">
        <v>7.8479999999999999</v>
      </c>
      <c r="K24">
        <v>1886.24</v>
      </c>
      <c r="L24" s="50">
        <v>2176.9899999999998</v>
      </c>
      <c r="N24" s="52">
        <f t="shared" si="0"/>
        <v>2176.9899999999998</v>
      </c>
      <c r="O24"/>
      <c r="P24" s="192">
        <v>8.236325473335647</v>
      </c>
      <c r="Q24" s="193">
        <v>234.73384940437649</v>
      </c>
      <c r="R24" s="195">
        <v>3.261146726210832</v>
      </c>
      <c r="S24" s="70">
        <v>7.964851409415564</v>
      </c>
      <c r="T24" s="68">
        <v>492.04309026678845</v>
      </c>
      <c r="U24" s="69">
        <v>1.9581665514287778</v>
      </c>
      <c r="V24" s="70">
        <v>7.9645808364602901</v>
      </c>
      <c r="W24" s="68">
        <v>460.70273609801575</v>
      </c>
      <c r="X24" s="69">
        <v>1.8311593382342586</v>
      </c>
      <c r="AA24" s="70"/>
      <c r="AB24" s="68"/>
      <c r="AC24" s="69"/>
    </row>
    <row r="25" spans="1:29" ht="14.4" x14ac:dyDescent="0.3">
      <c r="A25" s="1">
        <v>45086</v>
      </c>
      <c r="C25" t="s">
        <v>13</v>
      </c>
      <c r="D25" t="s">
        <v>15</v>
      </c>
      <c r="E25" s="3" t="s">
        <v>59</v>
      </c>
      <c r="F25" t="s">
        <v>38</v>
      </c>
      <c r="G25" s="71">
        <v>18.5</v>
      </c>
      <c r="H25" s="18">
        <v>18.7</v>
      </c>
      <c r="I25" s="112">
        <v>30.93</v>
      </c>
      <c r="J25" s="5">
        <v>7.7629999999999999</v>
      </c>
      <c r="K25">
        <v>1908.01</v>
      </c>
      <c r="L25" s="50">
        <v>2103.83</v>
      </c>
      <c r="N25" s="52">
        <f t="shared" si="0"/>
        <v>2103.83</v>
      </c>
      <c r="O25"/>
      <c r="P25" s="200">
        <v>7.9995843090183865</v>
      </c>
      <c r="Q25" s="201">
        <v>433.36390767862076</v>
      </c>
      <c r="R25" s="202">
        <v>2.3073353482398837</v>
      </c>
      <c r="S25" s="70">
        <v>7.7660069005506811</v>
      </c>
      <c r="T25" s="68">
        <v>798.49533421271667</v>
      </c>
      <c r="U25" s="69">
        <v>1.4500251892595983</v>
      </c>
      <c r="V25" s="192">
        <v>7.7660035251771209</v>
      </c>
      <c r="W25" s="193">
        <v>762.12116231262098</v>
      </c>
      <c r="X25" s="69">
        <v>1.383950109191052</v>
      </c>
      <c r="AA25" s="70"/>
      <c r="AB25" s="68"/>
      <c r="AC25" s="69"/>
    </row>
    <row r="26" spans="1:29" ht="14.4" x14ac:dyDescent="0.3">
      <c r="A26" s="1"/>
      <c r="E26" s="3"/>
      <c r="F26" s="3"/>
      <c r="I26" s="6"/>
      <c r="J26" s="5"/>
      <c r="L26" s="50"/>
      <c r="N26" s="52"/>
      <c r="O26"/>
      <c r="P26" s="192"/>
      <c r="Q26" s="193"/>
      <c r="R26" s="195"/>
      <c r="S26" s="70"/>
      <c r="T26" s="68"/>
      <c r="U26" s="69"/>
      <c r="V26" s="70"/>
      <c r="W26" s="68"/>
      <c r="X26" s="69"/>
      <c r="AA26" s="70"/>
      <c r="AB26" s="68"/>
      <c r="AC26" s="69"/>
    </row>
    <row r="27" spans="1:29" ht="14.4" x14ac:dyDescent="0.3">
      <c r="A27" s="28">
        <v>44702</v>
      </c>
      <c r="B27" s="2"/>
      <c r="C27" s="46" t="s">
        <v>27</v>
      </c>
      <c r="D27" s="3" t="s">
        <v>15</v>
      </c>
      <c r="E27" s="2" t="s">
        <v>58</v>
      </c>
      <c r="F27" s="2" t="s">
        <v>58</v>
      </c>
      <c r="G27" s="16">
        <v>19</v>
      </c>
      <c r="H27" s="41">
        <v>22.4</v>
      </c>
      <c r="I27" s="19">
        <v>31.82</v>
      </c>
      <c r="J27" s="63">
        <v>7.7008999999999999</v>
      </c>
      <c r="K27" s="52">
        <v>1942.4</v>
      </c>
      <c r="L27" s="50"/>
      <c r="M27" s="52">
        <v>2142.1</v>
      </c>
      <c r="N27" s="52">
        <f t="shared" si="0"/>
        <v>2142.1</v>
      </c>
      <c r="O27"/>
      <c r="P27" s="70">
        <v>7.9833146749457971</v>
      </c>
      <c r="Q27" s="68">
        <v>457.86507737381538</v>
      </c>
      <c r="R27" s="69">
        <v>2.3533255739463872</v>
      </c>
      <c r="S27" s="70">
        <v>7.7514056418373096</v>
      </c>
      <c r="T27" s="68">
        <v>840.26749769771618</v>
      </c>
      <c r="U27" s="69">
        <v>1.4843762368182178</v>
      </c>
      <c r="V27" s="70">
        <v>7.7513476986329959</v>
      </c>
      <c r="W27" s="68">
        <v>802.13678741609419</v>
      </c>
      <c r="X27" s="69">
        <v>1.4166382901197117</v>
      </c>
      <c r="AA27" s="70"/>
      <c r="AB27" s="68"/>
      <c r="AC27" s="69"/>
    </row>
    <row r="28" spans="1:29" ht="14.4" x14ac:dyDescent="0.3">
      <c r="A28" s="7">
        <v>44727</v>
      </c>
      <c r="B28" s="2"/>
      <c r="C28" s="46" t="s">
        <v>27</v>
      </c>
      <c r="D28" s="2" t="s">
        <v>15</v>
      </c>
      <c r="E28" s="2" t="s">
        <v>59</v>
      </c>
      <c r="F28" s="2" t="s">
        <v>59</v>
      </c>
      <c r="G28" s="16">
        <v>18.600000000000001</v>
      </c>
      <c r="H28" s="18">
        <v>19.100000000000001</v>
      </c>
      <c r="I28" s="19">
        <v>32.57</v>
      </c>
      <c r="J28" s="23">
        <v>8.0380000000000003</v>
      </c>
      <c r="K28" s="167">
        <v>2428.9299999999998</v>
      </c>
      <c r="L28" s="50"/>
      <c r="M28" s="128">
        <v>2166.4</v>
      </c>
      <c r="N28" s="129">
        <f t="shared" si="0"/>
        <v>2166.4</v>
      </c>
      <c r="O28" s="22" t="s">
        <v>25</v>
      </c>
      <c r="P28" s="194">
        <v>6.8074317645626419</v>
      </c>
      <c r="Q28" s="89">
        <v>8215.2375428161595</v>
      </c>
      <c r="R28" s="90">
        <v>0.18810068805092878</v>
      </c>
      <c r="S28" s="194">
        <v>8.0447993448138622</v>
      </c>
      <c r="T28" s="89">
        <v>547.38338499709084</v>
      </c>
      <c r="U28" s="90">
        <v>2.0926688090688286</v>
      </c>
      <c r="V28" s="194">
        <v>8.0448529211097206</v>
      </c>
      <c r="W28" s="89">
        <v>667.23112499674676</v>
      </c>
      <c r="X28" s="90">
        <v>2.5514810080385941</v>
      </c>
      <c r="Y28" t="s">
        <v>61</v>
      </c>
      <c r="AA28" s="70"/>
      <c r="AB28" s="68"/>
      <c r="AC28" s="69"/>
    </row>
    <row r="29" spans="1:29" ht="14.4" x14ac:dyDescent="0.3">
      <c r="A29" s="7">
        <v>44743</v>
      </c>
      <c r="B29" s="2"/>
      <c r="C29" s="46" t="s">
        <v>27</v>
      </c>
      <c r="D29" s="3" t="s">
        <v>15</v>
      </c>
      <c r="E29" s="2" t="s">
        <v>58</v>
      </c>
      <c r="F29" s="2" t="s">
        <v>58</v>
      </c>
      <c r="G29" s="16">
        <v>21.7</v>
      </c>
      <c r="H29" s="18">
        <v>11.1</v>
      </c>
      <c r="I29" s="19">
        <v>32.67</v>
      </c>
      <c r="J29" s="34">
        <v>8.1739999999999995</v>
      </c>
      <c r="K29" s="19">
        <v>1932.2639999999999</v>
      </c>
      <c r="L29" s="50"/>
      <c r="M29" s="19">
        <v>2140.9989999999998</v>
      </c>
      <c r="N29" s="52">
        <f t="shared" si="0"/>
        <v>2140.9989999999998</v>
      </c>
      <c r="O29"/>
      <c r="P29" s="70">
        <v>7.9499759140946162</v>
      </c>
      <c r="Q29" s="68">
        <v>496.30544193219697</v>
      </c>
      <c r="R29" s="69">
        <v>2.4694627863532159</v>
      </c>
      <c r="S29" s="70">
        <v>8.0025580717789193</v>
      </c>
      <c r="T29" s="68">
        <v>429.84787455229196</v>
      </c>
      <c r="U29" s="69">
        <v>2.7247869318364848</v>
      </c>
      <c r="V29" s="70">
        <v>8.0024615717173226</v>
      </c>
      <c r="W29" s="68">
        <v>435.69295853844557</v>
      </c>
      <c r="X29" s="69">
        <v>2.7606115780973797</v>
      </c>
      <c r="AA29" s="70"/>
      <c r="AB29" s="68"/>
      <c r="AC29" s="69"/>
    </row>
    <row r="30" spans="1:29" ht="14.4" x14ac:dyDescent="0.3">
      <c r="A30" s="1">
        <v>44756</v>
      </c>
      <c r="B30" s="2">
        <v>116</v>
      </c>
      <c r="C30" s="46" t="s">
        <v>27</v>
      </c>
      <c r="D30" s="2" t="s">
        <v>15</v>
      </c>
      <c r="E30" s="2" t="s">
        <v>59</v>
      </c>
      <c r="F30" s="2" t="s">
        <v>59</v>
      </c>
      <c r="G30" s="4">
        <v>21.7</v>
      </c>
      <c r="H30" s="4">
        <v>23.1</v>
      </c>
      <c r="I30" s="6">
        <v>32.950000000000003</v>
      </c>
      <c r="J30" s="5">
        <v>7.9139999999999997</v>
      </c>
      <c r="K30" s="6">
        <v>2020.98</v>
      </c>
      <c r="L30" s="75"/>
      <c r="M30" s="6">
        <v>2153.9</v>
      </c>
      <c r="N30" s="52">
        <f t="shared" si="0"/>
        <v>2153.9</v>
      </c>
      <c r="O30"/>
      <c r="P30" s="70">
        <v>7.7668975353566694</v>
      </c>
      <c r="Q30" s="68">
        <v>809.4479803866119</v>
      </c>
      <c r="R30" s="69">
        <v>1.7433295799801807</v>
      </c>
      <c r="S30" s="70">
        <v>7.9357203968524557</v>
      </c>
      <c r="T30" s="68">
        <v>517.96452080088477</v>
      </c>
      <c r="U30" s="69">
        <v>2.4273717375235431</v>
      </c>
      <c r="V30" s="70">
        <v>7.9357463185792589</v>
      </c>
      <c r="W30" s="68">
        <v>536.95914469536535</v>
      </c>
      <c r="X30" s="69">
        <v>2.5166879215365796</v>
      </c>
      <c r="AA30" s="70"/>
      <c r="AB30" s="68"/>
      <c r="AC30" s="69"/>
    </row>
    <row r="31" spans="1:29" ht="14.4" x14ac:dyDescent="0.3">
      <c r="A31" s="1">
        <v>44776</v>
      </c>
      <c r="B31" s="2">
        <v>1</v>
      </c>
      <c r="C31" s="46" t="s">
        <v>27</v>
      </c>
      <c r="D31" s="2" t="s">
        <v>15</v>
      </c>
      <c r="E31" s="2" t="s">
        <v>58</v>
      </c>
      <c r="F31" s="2" t="s">
        <v>58</v>
      </c>
      <c r="G31" s="4">
        <v>24.5</v>
      </c>
      <c r="H31" s="4">
        <v>10.5</v>
      </c>
      <c r="I31" s="6">
        <v>32.82</v>
      </c>
      <c r="J31" s="5">
        <v>8.1549999999999994</v>
      </c>
      <c r="K31" s="6">
        <v>1971.36</v>
      </c>
      <c r="L31" s="50"/>
      <c r="M31" s="2">
        <v>2125.0500000000002</v>
      </c>
      <c r="N31" s="52">
        <f t="shared" si="0"/>
        <v>2125.0500000000002</v>
      </c>
      <c r="O31"/>
      <c r="P31" s="70">
        <v>7.7818180253584197</v>
      </c>
      <c r="Q31" s="68">
        <v>768.24615627218793</v>
      </c>
      <c r="R31" s="69">
        <v>1.9699983824711593</v>
      </c>
      <c r="S31" s="70">
        <v>7.9307392117683859</v>
      </c>
      <c r="T31" s="68">
        <v>515.42858435546179</v>
      </c>
      <c r="U31" s="69">
        <v>2.6240756188354442</v>
      </c>
      <c r="V31" s="70">
        <v>7.9304297740768721</v>
      </c>
      <c r="W31" s="193">
        <v>533.7960651114937</v>
      </c>
      <c r="X31" s="69">
        <v>2.713715648617022</v>
      </c>
      <c r="AA31" s="70"/>
      <c r="AB31" s="68"/>
      <c r="AC31" s="69"/>
    </row>
    <row r="32" spans="1:29" ht="14.4" x14ac:dyDescent="0.3">
      <c r="A32" s="1">
        <v>44787</v>
      </c>
      <c r="B32" s="2">
        <v>812</v>
      </c>
      <c r="C32" s="46" t="s">
        <v>27</v>
      </c>
      <c r="D32" s="2" t="s">
        <v>15</v>
      </c>
      <c r="E32" s="3" t="s">
        <v>59</v>
      </c>
      <c r="F32" s="3" t="s">
        <v>59</v>
      </c>
      <c r="G32" s="4">
        <v>16.600000000000001</v>
      </c>
      <c r="H32" s="4">
        <v>20.9</v>
      </c>
      <c r="I32" s="6">
        <v>32.99</v>
      </c>
      <c r="J32" s="5">
        <v>7.75</v>
      </c>
      <c r="K32" s="6">
        <v>2173.42</v>
      </c>
      <c r="L32" s="6">
        <f>2215.1+47</f>
        <v>2262.1</v>
      </c>
      <c r="N32" s="52">
        <f t="shared" si="0"/>
        <v>2262.1</v>
      </c>
      <c r="O32"/>
      <c r="P32" s="70">
        <v>7.712275255287774</v>
      </c>
      <c r="Q32" s="68">
        <v>967.93418660654697</v>
      </c>
      <c r="R32" s="69">
        <v>1.3389307382442193</v>
      </c>
      <c r="S32" s="70">
        <v>7.815348824826577</v>
      </c>
      <c r="T32" s="68">
        <v>744.91314334742128</v>
      </c>
      <c r="U32" s="69">
        <v>1.6563993791080178</v>
      </c>
      <c r="V32" s="70">
        <v>7.815382128217105</v>
      </c>
      <c r="W32" s="193">
        <v>757.88669716732738</v>
      </c>
      <c r="X32" s="69">
        <v>1.6855060389875691</v>
      </c>
      <c r="AA32" s="70"/>
      <c r="AB32" s="68"/>
      <c r="AC32" s="69"/>
    </row>
    <row r="33" spans="1:30" ht="14.4" x14ac:dyDescent="0.3">
      <c r="A33" s="1">
        <v>44802</v>
      </c>
      <c r="B33" s="2"/>
      <c r="C33" s="46" t="s">
        <v>27</v>
      </c>
      <c r="D33" s="2" t="s">
        <v>15</v>
      </c>
      <c r="E33" s="2" t="s">
        <v>58</v>
      </c>
      <c r="F33" s="2" t="s">
        <v>58</v>
      </c>
      <c r="G33" s="4">
        <v>20.7</v>
      </c>
      <c r="H33" s="4">
        <v>20.7</v>
      </c>
      <c r="I33" s="6">
        <v>32.549999999999997</v>
      </c>
      <c r="J33" s="104">
        <v>7.8579999999999997</v>
      </c>
      <c r="K33" s="6">
        <v>2110.17</v>
      </c>
      <c r="L33" s="6"/>
      <c r="M33">
        <v>2134.11</v>
      </c>
      <c r="N33" s="52">
        <f t="shared" si="0"/>
        <v>2134.11</v>
      </c>
      <c r="O33" s="22" t="s">
        <v>25</v>
      </c>
      <c r="P33" s="194">
        <v>7.4623932225151677</v>
      </c>
      <c r="Q33" s="89">
        <v>1723.0170154966017</v>
      </c>
      <c r="R33" s="90">
        <v>0.87153701494032498</v>
      </c>
      <c r="S33" s="70">
        <v>7.8579995481803628</v>
      </c>
      <c r="T33" s="68">
        <v>888.26843684359915</v>
      </c>
      <c r="U33" s="69">
        <v>1.5241837619488654</v>
      </c>
      <c r="V33" s="70">
        <v>7.8579998946363592</v>
      </c>
      <c r="W33" s="68">
        <v>926.19992886218927</v>
      </c>
      <c r="X33" s="69">
        <v>1.5892706943504629</v>
      </c>
      <c r="AA33" s="70"/>
      <c r="AB33" s="68"/>
      <c r="AC33" s="69"/>
    </row>
    <row r="34" spans="1:30" ht="14.4" x14ac:dyDescent="0.3">
      <c r="A34" s="1">
        <v>44845</v>
      </c>
      <c r="B34" s="2"/>
      <c r="C34" s="46" t="s">
        <v>27</v>
      </c>
      <c r="D34" s="2" t="s">
        <v>15</v>
      </c>
      <c r="E34" s="2" t="s">
        <v>58</v>
      </c>
      <c r="F34" s="2" t="s">
        <v>58</v>
      </c>
      <c r="G34">
        <v>12.3</v>
      </c>
      <c r="H34" s="4">
        <v>17.2</v>
      </c>
      <c r="I34">
        <v>32.97</v>
      </c>
      <c r="J34" s="91">
        <v>7.5410000000000004</v>
      </c>
      <c r="K34" s="169">
        <v>2255.0100000000002</v>
      </c>
      <c r="L34" s="169">
        <v>2064.9899999999998</v>
      </c>
      <c r="M34" s="52"/>
      <c r="N34" s="129">
        <f t="shared" si="0"/>
        <v>2064.9899999999998</v>
      </c>
      <c r="O34"/>
      <c r="P34" s="194">
        <v>6.9718443723412262</v>
      </c>
      <c r="Q34" s="89">
        <v>5099.2367970406713</v>
      </c>
      <c r="R34" s="90">
        <v>0.19926887160656084</v>
      </c>
      <c r="S34" s="194">
        <v>7.6097798803959797</v>
      </c>
      <c r="T34" s="89">
        <v>1115.1839556704622</v>
      </c>
      <c r="U34" s="90">
        <v>0.82253011976549761</v>
      </c>
      <c r="V34" s="194">
        <v>7.6098566959352487</v>
      </c>
      <c r="W34" s="221">
        <v>1238.1621607560442</v>
      </c>
      <c r="X34" s="90">
        <v>0.91355869640327192</v>
      </c>
      <c r="Y34" t="s">
        <v>61</v>
      </c>
      <c r="AA34" s="70"/>
      <c r="AB34" s="68"/>
      <c r="AC34" s="69"/>
    </row>
    <row r="35" spans="1:30" ht="14.4" x14ac:dyDescent="0.3">
      <c r="A35" s="1">
        <v>44859</v>
      </c>
      <c r="B35" s="2">
        <v>224</v>
      </c>
      <c r="C35" s="46" t="s">
        <v>27</v>
      </c>
      <c r="D35" s="2" t="s">
        <v>15</v>
      </c>
      <c r="E35" s="3" t="s">
        <v>59</v>
      </c>
      <c r="F35" s="3" t="s">
        <v>59</v>
      </c>
      <c r="G35" s="4">
        <v>16.399999999999999</v>
      </c>
      <c r="H35" s="4">
        <v>16.899999999999999</v>
      </c>
      <c r="I35" s="6">
        <v>32.770000000000003</v>
      </c>
      <c r="J35" s="5">
        <v>8.25</v>
      </c>
      <c r="K35" s="6">
        <v>1866.01</v>
      </c>
      <c r="L35" s="50">
        <v>2104.23</v>
      </c>
      <c r="M35" s="2"/>
      <c r="N35" s="52">
        <f t="shared" si="0"/>
        <v>2104.23</v>
      </c>
      <c r="O35"/>
      <c r="P35" s="70">
        <v>8.0996119043223391</v>
      </c>
      <c r="Q35" s="68">
        <v>325.22988506386542</v>
      </c>
      <c r="R35" s="69">
        <v>2.6459665142770459</v>
      </c>
      <c r="S35" s="70">
        <v>8.2582112842485369</v>
      </c>
      <c r="T35" s="68">
        <v>207.40819855389023</v>
      </c>
      <c r="U35" s="69">
        <v>3.5028261026166922</v>
      </c>
      <c r="V35" s="70">
        <v>8.2582281369216286</v>
      </c>
      <c r="W35" s="193">
        <v>217.39403371720138</v>
      </c>
      <c r="X35" s="69">
        <v>3.6717574451506034</v>
      </c>
      <c r="AA35" s="70"/>
      <c r="AB35" s="68"/>
      <c r="AC35" s="69"/>
    </row>
    <row r="36" spans="1:30" ht="14.4" x14ac:dyDescent="0.3">
      <c r="A36" s="1">
        <v>44869</v>
      </c>
      <c r="B36" s="2">
        <v>254</v>
      </c>
      <c r="C36" s="46" t="s">
        <v>27</v>
      </c>
      <c r="D36" s="2" t="s">
        <v>15</v>
      </c>
      <c r="E36" s="3" t="s">
        <v>59</v>
      </c>
      <c r="F36" s="3" t="s">
        <v>59</v>
      </c>
      <c r="G36" s="4">
        <v>16.899999999999999</v>
      </c>
      <c r="H36" s="4">
        <v>17.600000000000001</v>
      </c>
      <c r="I36" s="6">
        <v>32.35</v>
      </c>
      <c r="J36" s="5">
        <v>8.1029999999999998</v>
      </c>
      <c r="K36" s="6">
        <v>1944.43</v>
      </c>
      <c r="L36" s="50">
        <v>2217.34</v>
      </c>
      <c r="N36" s="52">
        <f t="shared" si="0"/>
        <v>2217.34</v>
      </c>
      <c r="O36"/>
      <c r="P36" s="70">
        <v>8.1456373135603819</v>
      </c>
      <c r="Q36" s="68">
        <v>303.02520334821031</v>
      </c>
      <c r="R36" s="69">
        <v>3.076557850870604</v>
      </c>
      <c r="S36" s="70">
        <v>8.1143267229128639</v>
      </c>
      <c r="T36" s="68">
        <v>330.6798895611135</v>
      </c>
      <c r="U36" s="69">
        <v>2.9065174664240359</v>
      </c>
      <c r="V36" s="70">
        <v>8.1143228684465427</v>
      </c>
      <c r="W36" s="193">
        <v>327.86008788230811</v>
      </c>
      <c r="X36" s="69">
        <v>2.881681611816405</v>
      </c>
      <c r="AA36" s="70"/>
      <c r="AB36" s="68"/>
      <c r="AC36" s="69"/>
    </row>
    <row r="37" spans="1:30" ht="14.4" x14ac:dyDescent="0.3">
      <c r="A37" s="1">
        <v>44894</v>
      </c>
      <c r="B37" s="2">
        <v>287</v>
      </c>
      <c r="C37" s="46" t="s">
        <v>27</v>
      </c>
      <c r="D37" s="2" t="s">
        <v>15</v>
      </c>
      <c r="E37" s="2" t="s">
        <v>58</v>
      </c>
      <c r="F37" s="2" t="s">
        <v>58</v>
      </c>
      <c r="G37" s="4">
        <v>8.4</v>
      </c>
      <c r="H37" s="4">
        <v>6.6</v>
      </c>
      <c r="I37" s="6">
        <v>33.31</v>
      </c>
      <c r="J37" s="5">
        <v>8.1029999999999998</v>
      </c>
      <c r="K37" s="6">
        <v>2042.2</v>
      </c>
      <c r="L37" s="50">
        <v>2113.59</v>
      </c>
      <c r="N37" s="52">
        <f t="shared" si="0"/>
        <v>2113.59</v>
      </c>
      <c r="O37"/>
      <c r="P37" s="70">
        <v>7.7892414630280431</v>
      </c>
      <c r="Q37" s="68">
        <v>713.90462207957637</v>
      </c>
      <c r="R37" s="69">
        <v>1.0561138564295784</v>
      </c>
      <c r="S37" s="70">
        <v>8.072921905698653</v>
      </c>
      <c r="T37" s="68">
        <v>345.32035830708497</v>
      </c>
      <c r="U37" s="69">
        <v>1.8864861241901032</v>
      </c>
      <c r="V37" s="70">
        <v>8.0728490391776031</v>
      </c>
      <c r="W37" s="193">
        <v>363.0315596005712</v>
      </c>
      <c r="X37" s="69">
        <v>1.9825770778810694</v>
      </c>
      <c r="AA37" s="70"/>
      <c r="AB37" s="68"/>
      <c r="AC37" s="69"/>
    </row>
    <row r="38" spans="1:30" ht="14.4" x14ac:dyDescent="0.3">
      <c r="A38" s="1">
        <v>44899</v>
      </c>
      <c r="B38" s="2">
        <v>309</v>
      </c>
      <c r="C38" s="46" t="s">
        <v>27</v>
      </c>
      <c r="D38" s="2" t="s">
        <v>15</v>
      </c>
      <c r="E38" s="3" t="s">
        <v>59</v>
      </c>
      <c r="F38" s="3" t="s">
        <v>59</v>
      </c>
      <c r="G38" s="4">
        <v>8.1999999999999993</v>
      </c>
      <c r="H38" s="4">
        <v>4.2</v>
      </c>
      <c r="I38" s="6">
        <v>31.91</v>
      </c>
      <c r="J38" s="5">
        <v>8.3970000000000002</v>
      </c>
      <c r="K38" s="6">
        <v>1999.39</v>
      </c>
      <c r="L38" s="50">
        <v>2216.85</v>
      </c>
      <c r="N38" s="52">
        <f t="shared" si="0"/>
        <v>2216.85</v>
      </c>
      <c r="O38"/>
      <c r="P38" s="70">
        <v>8.1864017541851446</v>
      </c>
      <c r="Q38" s="68">
        <v>270.22275501856922</v>
      </c>
      <c r="R38" s="69">
        <v>2.3978867925734559</v>
      </c>
      <c r="S38" s="70">
        <v>8.3272954744515904</v>
      </c>
      <c r="T38" s="68">
        <v>183.13037460539724</v>
      </c>
      <c r="U38" s="69">
        <v>3.1092424074632352</v>
      </c>
      <c r="V38" s="70">
        <v>8.3271633978660518</v>
      </c>
      <c r="W38" s="193">
        <v>190.04345374067458</v>
      </c>
      <c r="X38" s="69">
        <v>3.2246527939592684</v>
      </c>
      <c r="AA38" s="70"/>
      <c r="AB38" s="68"/>
      <c r="AC38" s="69"/>
    </row>
    <row r="39" spans="1:30" ht="14.4" x14ac:dyDescent="0.3">
      <c r="A39" s="1">
        <v>44947</v>
      </c>
      <c r="B39" s="2">
        <v>352</v>
      </c>
      <c r="C39" s="46" t="s">
        <v>27</v>
      </c>
      <c r="D39" s="2" t="s">
        <v>15</v>
      </c>
      <c r="E39" s="3" t="s">
        <v>59</v>
      </c>
      <c r="F39" s="3" t="s">
        <v>59</v>
      </c>
      <c r="G39" s="4">
        <v>4.4000000000000004</v>
      </c>
      <c r="H39" s="4">
        <v>5.8</v>
      </c>
      <c r="I39" s="6">
        <v>32.32</v>
      </c>
      <c r="J39" s="140">
        <v>7.8680000000000003</v>
      </c>
      <c r="K39" s="141">
        <v>2628.5610000000001</v>
      </c>
      <c r="L39" s="103">
        <v>2839.09</v>
      </c>
      <c r="M39" s="144"/>
      <c r="N39" s="141">
        <f t="shared" si="0"/>
        <v>2839.09</v>
      </c>
      <c r="O39" s="144"/>
      <c r="P39" s="194">
        <v>8.1562216183418137</v>
      </c>
      <c r="Q39" s="89">
        <v>370.47617985876064</v>
      </c>
      <c r="R39" s="90">
        <v>2.5358282405642782</v>
      </c>
      <c r="S39" s="194">
        <v>7.8905883478018009</v>
      </c>
      <c r="T39" s="89">
        <v>729.5883609031456</v>
      </c>
      <c r="U39" s="90">
        <v>1.4695044322482256</v>
      </c>
      <c r="V39" s="194">
        <v>7.8905615058843876</v>
      </c>
      <c r="W39" s="221">
        <v>698.81816634695463</v>
      </c>
      <c r="X39" s="90">
        <v>1.407354498611362</v>
      </c>
      <c r="Y39" t="s">
        <v>61</v>
      </c>
      <c r="Z39" t="s">
        <v>65</v>
      </c>
      <c r="AA39" s="70"/>
      <c r="AB39" s="164"/>
      <c r="AC39" s="165"/>
    </row>
    <row r="40" spans="1:30" ht="14.4" x14ac:dyDescent="0.3">
      <c r="A40" s="1">
        <v>44947</v>
      </c>
      <c r="B40" s="2"/>
      <c r="C40" s="46" t="s">
        <v>27</v>
      </c>
      <c r="D40" s="2" t="s">
        <v>15</v>
      </c>
      <c r="E40" s="3" t="s">
        <v>59</v>
      </c>
      <c r="F40" s="2" t="s">
        <v>38</v>
      </c>
      <c r="G40" s="4">
        <v>4.7</v>
      </c>
      <c r="H40" s="4">
        <v>4.9000000000000004</v>
      </c>
      <c r="I40" s="6">
        <v>32.299999999999997</v>
      </c>
      <c r="J40" s="5">
        <v>8.1430000000000007</v>
      </c>
      <c r="K40" s="52">
        <v>2029.7929999999999</v>
      </c>
      <c r="L40" s="2">
        <v>2215.7199999999998</v>
      </c>
      <c r="M40" s="2"/>
      <c r="N40" s="52">
        <f t="shared" si="0"/>
        <v>2215.7199999999998</v>
      </c>
      <c r="O40"/>
      <c r="P40" s="200">
        <v>8.1711139833062099</v>
      </c>
      <c r="Q40" s="201">
        <v>276.65380761027609</v>
      </c>
      <c r="R40" s="202">
        <v>2.0477534449664723</v>
      </c>
      <c r="S40" s="70">
        <v>8.1464174589089708</v>
      </c>
      <c r="T40" s="68">
        <v>295.30586932074277</v>
      </c>
      <c r="U40" s="69">
        <v>1.9508327753569408</v>
      </c>
      <c r="V40" s="192">
        <v>8.1464165476538479</v>
      </c>
      <c r="W40" s="193">
        <v>293.79530233375789</v>
      </c>
      <c r="X40" s="69">
        <v>1.9408456092169981</v>
      </c>
      <c r="AA40" s="70"/>
      <c r="AB40" s="164"/>
      <c r="AC40" s="165"/>
    </row>
    <row r="41" spans="1:30" ht="14.4" x14ac:dyDescent="0.3">
      <c r="A41" s="1">
        <v>44978</v>
      </c>
      <c r="B41" s="2">
        <v>371</v>
      </c>
      <c r="C41" s="46" t="s">
        <v>27</v>
      </c>
      <c r="D41" s="2" t="s">
        <v>15</v>
      </c>
      <c r="E41" s="3" t="s">
        <v>59</v>
      </c>
      <c r="F41" s="3" t="s">
        <v>59</v>
      </c>
      <c r="G41" s="4">
        <v>4.5</v>
      </c>
      <c r="H41" s="4">
        <v>7.5</v>
      </c>
      <c r="I41" s="6">
        <v>30.99</v>
      </c>
      <c r="J41" s="5">
        <v>8.1150000000000002</v>
      </c>
      <c r="K41" s="52">
        <v>1950.431</v>
      </c>
      <c r="L41" s="75">
        <v>2194.62</v>
      </c>
      <c r="N41" s="52">
        <f t="shared" si="0"/>
        <v>2194.62</v>
      </c>
      <c r="O41"/>
      <c r="P41" s="70">
        <v>8.3210417273654755</v>
      </c>
      <c r="Q41" s="68">
        <v>184.48098988319094</v>
      </c>
      <c r="R41" s="69">
        <v>2.6219664827243343</v>
      </c>
      <c r="S41" s="70">
        <v>8.1659290268556184</v>
      </c>
      <c r="T41" s="68">
        <v>279.94850707054917</v>
      </c>
      <c r="U41" s="69">
        <v>1.9477278322158125</v>
      </c>
      <c r="V41" s="70">
        <v>8.1658409055954593</v>
      </c>
      <c r="W41" s="193">
        <v>270.29240564416256</v>
      </c>
      <c r="X41" s="69">
        <v>1.8797829902507996</v>
      </c>
      <c r="AA41" s="70"/>
      <c r="AB41" s="68"/>
      <c r="AC41" s="69"/>
    </row>
    <row r="42" spans="1:30" ht="14.4" x14ac:dyDescent="0.3">
      <c r="A42" s="1">
        <v>45005</v>
      </c>
      <c r="B42" s="2">
        <v>399</v>
      </c>
      <c r="C42" s="46" t="s">
        <v>27</v>
      </c>
      <c r="D42" s="2" t="s">
        <v>15</v>
      </c>
      <c r="E42" s="3" t="s">
        <v>59</v>
      </c>
      <c r="F42" s="3" t="s">
        <v>59</v>
      </c>
      <c r="G42" s="64">
        <v>6.4</v>
      </c>
      <c r="H42" s="64">
        <v>14.1</v>
      </c>
      <c r="I42" s="6">
        <v>31.79</v>
      </c>
      <c r="J42" s="5">
        <v>8.0359999999999996</v>
      </c>
      <c r="K42" s="52">
        <v>2023.662</v>
      </c>
      <c r="L42" s="75">
        <v>2242.16</v>
      </c>
      <c r="N42" s="52">
        <f t="shared" si="0"/>
        <v>2242.16</v>
      </c>
      <c r="O42"/>
      <c r="P42" s="70">
        <v>8.2172470356357827</v>
      </c>
      <c r="Q42" s="68">
        <v>250.29874895033527</v>
      </c>
      <c r="R42" s="69">
        <v>2.3992038241707396</v>
      </c>
      <c r="S42" s="70">
        <v>8.1638691288762679</v>
      </c>
      <c r="T42" s="68">
        <v>288.8047679111134</v>
      </c>
      <c r="U42" s="69">
        <v>2.1649955664717297</v>
      </c>
      <c r="V42" s="70">
        <v>8.1637973340671692</v>
      </c>
      <c r="W42" s="193">
        <v>285.41623101348381</v>
      </c>
      <c r="X42" s="69">
        <v>2.1388864530861595</v>
      </c>
      <c r="AA42" s="70"/>
      <c r="AB42" s="68"/>
      <c r="AC42" s="69"/>
    </row>
    <row r="43" spans="1:30" ht="14.4" x14ac:dyDescent="0.3">
      <c r="A43" s="1">
        <v>45033</v>
      </c>
      <c r="B43" s="2">
        <v>432</v>
      </c>
      <c r="C43" s="46" t="s">
        <v>27</v>
      </c>
      <c r="D43" s="2" t="s">
        <v>15</v>
      </c>
      <c r="E43" s="3" t="s">
        <v>59</v>
      </c>
      <c r="F43" s="3" t="s">
        <v>59</v>
      </c>
      <c r="G43" s="64">
        <v>12.5</v>
      </c>
      <c r="H43" s="4">
        <v>13.9</v>
      </c>
      <c r="I43" s="6">
        <v>31.4</v>
      </c>
      <c r="J43" s="5">
        <v>8.0399999999999991</v>
      </c>
      <c r="K43" s="52">
        <v>1942.518</v>
      </c>
      <c r="L43" s="75">
        <v>2184.79</v>
      </c>
      <c r="N43" s="52">
        <f t="shared" si="0"/>
        <v>2184.79</v>
      </c>
      <c r="O43"/>
      <c r="P43" s="70">
        <v>8.1768902809865125</v>
      </c>
      <c r="Q43" s="68">
        <v>276.43241199880543</v>
      </c>
      <c r="R43" s="69">
        <v>2.7007986833215964</v>
      </c>
      <c r="S43" s="70">
        <v>8.0627876543845094</v>
      </c>
      <c r="T43" s="68">
        <v>376.55607532836791</v>
      </c>
      <c r="U43" s="69">
        <v>2.1753425545664271</v>
      </c>
      <c r="V43" s="70">
        <v>8.0627604883145203</v>
      </c>
      <c r="W43" s="193">
        <v>366.4968630528864</v>
      </c>
      <c r="X43" s="69">
        <v>2.1169662117806523</v>
      </c>
      <c r="AA43" s="70"/>
      <c r="AB43" s="68"/>
      <c r="AC43" s="69"/>
    </row>
    <row r="44" spans="1:30" ht="14.4" x14ac:dyDescent="0.3">
      <c r="A44" s="1">
        <v>45056</v>
      </c>
      <c r="B44">
        <v>479</v>
      </c>
      <c r="C44" t="s">
        <v>27</v>
      </c>
      <c r="D44" t="s">
        <v>15</v>
      </c>
      <c r="E44" s="3" t="s">
        <v>59</v>
      </c>
      <c r="F44" s="3" t="s">
        <v>59</v>
      </c>
      <c r="G44" s="71">
        <v>14.4</v>
      </c>
      <c r="H44" s="71">
        <v>19.2</v>
      </c>
      <c r="I44" s="6">
        <v>31.68</v>
      </c>
      <c r="J44" s="5">
        <v>8.1039999999999992</v>
      </c>
      <c r="K44">
        <v>1864.78</v>
      </c>
      <c r="L44" s="6">
        <v>2314.44</v>
      </c>
      <c r="N44" s="52">
        <f t="shared" si="0"/>
        <v>2314.44</v>
      </c>
      <c r="O44"/>
      <c r="P44" s="192">
        <v>8.4587544906141314</v>
      </c>
      <c r="Q44" s="193">
        <v>128.54891708155949</v>
      </c>
      <c r="R44" s="195">
        <v>4.9594544027877339</v>
      </c>
      <c r="S44" s="70">
        <v>8.1822584143465509</v>
      </c>
      <c r="T44" s="68">
        <v>288.46267371904463</v>
      </c>
      <c r="U44" s="69">
        <v>3.1150351483632321</v>
      </c>
      <c r="V44" s="192">
        <v>8.1819632612114894</v>
      </c>
      <c r="W44" s="193">
        <v>263.83968295702476</v>
      </c>
      <c r="X44" s="69">
        <v>2.8452677210378861</v>
      </c>
      <c r="AA44" s="70"/>
      <c r="AB44" s="68"/>
      <c r="AC44" s="69"/>
    </row>
    <row r="45" spans="1:30" ht="14.4" x14ac:dyDescent="0.3">
      <c r="A45" s="1">
        <v>45088</v>
      </c>
      <c r="C45" s="252" t="s">
        <v>27</v>
      </c>
      <c r="D45" t="s">
        <v>15</v>
      </c>
      <c r="E45" s="3" t="s">
        <v>59</v>
      </c>
      <c r="F45" t="s">
        <v>38</v>
      </c>
      <c r="G45" s="71">
        <v>17.899999999999999</v>
      </c>
      <c r="H45" s="18">
        <v>21.8</v>
      </c>
      <c r="I45" s="112">
        <v>30.85</v>
      </c>
      <c r="J45" s="60">
        <v>8.26</v>
      </c>
      <c r="K45" s="80">
        <v>1734.01</v>
      </c>
      <c r="L45" s="50">
        <v>2142.59</v>
      </c>
      <c r="N45" s="52">
        <f t="shared" si="0"/>
        <v>2142.59</v>
      </c>
      <c r="O45"/>
      <c r="P45" s="200">
        <v>8.3877134476969477</v>
      </c>
      <c r="Q45" s="201">
        <v>145.7731593480531</v>
      </c>
      <c r="R45" s="202">
        <v>4.5244312879961166</v>
      </c>
      <c r="S45" s="70">
        <v>8.323619596662823</v>
      </c>
      <c r="T45" s="68">
        <v>176.92739310083971</v>
      </c>
      <c r="U45" s="69">
        <v>4.0878392296208554</v>
      </c>
      <c r="V45" s="192">
        <v>8.3235667984815116</v>
      </c>
      <c r="W45" s="193">
        <v>172.82987417178731</v>
      </c>
      <c r="X45" s="69">
        <v>3.9921968347907812</v>
      </c>
      <c r="AA45" s="70"/>
      <c r="AB45" s="68"/>
      <c r="AC45" s="69"/>
    </row>
    <row r="46" spans="1:30" ht="14.4" x14ac:dyDescent="0.3">
      <c r="A46" s="1"/>
      <c r="I46" s="6"/>
      <c r="J46" s="5"/>
      <c r="K46" s="6"/>
      <c r="M46" s="6"/>
      <c r="N46" s="52"/>
      <c r="O46"/>
      <c r="P46"/>
      <c r="Q46"/>
      <c r="S46" s="70"/>
      <c r="T46" s="68"/>
      <c r="U46" s="69"/>
      <c r="V46" s="192"/>
      <c r="W46" s="193"/>
      <c r="X46" s="69"/>
      <c r="AB46" s="70"/>
      <c r="AC46" s="68"/>
      <c r="AD46" s="69"/>
    </row>
    <row r="47" spans="1:30" ht="14.4" x14ac:dyDescent="0.3">
      <c r="A47" s="7">
        <v>44703</v>
      </c>
      <c r="B47" s="2"/>
      <c r="C47" s="2" t="s">
        <v>42</v>
      </c>
      <c r="D47" s="3" t="s">
        <v>15</v>
      </c>
      <c r="E47" s="3" t="s">
        <v>38</v>
      </c>
      <c r="F47" s="2" t="s">
        <v>58</v>
      </c>
      <c r="G47" s="30">
        <v>23.6</v>
      </c>
      <c r="H47" s="41">
        <v>22.47</v>
      </c>
      <c r="I47" s="52">
        <v>32.19</v>
      </c>
      <c r="J47" s="63">
        <v>7.7167000000000003</v>
      </c>
      <c r="K47" s="11">
        <v>1961.64</v>
      </c>
      <c r="L47" s="6"/>
      <c r="M47" s="11">
        <v>2196.422</v>
      </c>
      <c r="N47" s="52">
        <f t="shared" si="0"/>
        <v>2196.422</v>
      </c>
      <c r="O47"/>
      <c r="P47" s="200">
        <v>7.9716224937393712</v>
      </c>
      <c r="Q47" s="201">
        <v>480.36957075499856</v>
      </c>
      <c r="R47" s="202">
        <v>2.813120665795966</v>
      </c>
      <c r="S47" s="70">
        <v>7.7000255784625233</v>
      </c>
      <c r="T47" s="68">
        <v>986.70028101670437</v>
      </c>
      <c r="U47" s="69">
        <v>1.6542619992294241</v>
      </c>
      <c r="V47" s="192">
        <v>7.7000474310948714</v>
      </c>
      <c r="W47" s="193">
        <v>930.56291594598838</v>
      </c>
      <c r="X47" s="69">
        <v>1.5603013643548198</v>
      </c>
    </row>
    <row r="48" spans="1:30" ht="14.4" x14ac:dyDescent="0.3">
      <c r="A48" s="7">
        <v>44713</v>
      </c>
      <c r="B48" s="2"/>
      <c r="C48" s="2" t="s">
        <v>42</v>
      </c>
      <c r="D48" s="3" t="s">
        <v>15</v>
      </c>
      <c r="E48" s="3" t="s">
        <v>38</v>
      </c>
      <c r="F48" s="3" t="s">
        <v>38</v>
      </c>
      <c r="G48" s="16">
        <v>16.5</v>
      </c>
      <c r="H48" s="41">
        <v>16.2</v>
      </c>
      <c r="I48" s="52">
        <v>29.72</v>
      </c>
      <c r="J48" s="32">
        <v>7.9630000000000001</v>
      </c>
      <c r="K48" s="129">
        <v>2203.1550000000002</v>
      </c>
      <c r="L48" s="6"/>
      <c r="M48" s="52">
        <v>2352.7629999999999</v>
      </c>
      <c r="N48" s="52">
        <f t="shared" si="0"/>
        <v>2352.7629999999999</v>
      </c>
      <c r="O48" s="22" t="s">
        <v>25</v>
      </c>
      <c r="P48" s="200">
        <v>7.9067253415830896</v>
      </c>
      <c r="Q48" s="201">
        <v>626.00817520981889</v>
      </c>
      <c r="R48" s="202">
        <v>1.9555242988379442</v>
      </c>
      <c r="S48" s="194">
        <v>7.9589323212523242</v>
      </c>
      <c r="T48" s="89">
        <v>756.03992383557363</v>
      </c>
      <c r="U48" s="90">
        <v>1.6846664840214791</v>
      </c>
      <c r="V48" s="194">
        <v>7.958934339755702</v>
      </c>
      <c r="W48" s="89">
        <v>746.31652089420243</v>
      </c>
      <c r="X48" s="90">
        <v>1.6630155060368943</v>
      </c>
      <c r="Y48" t="s">
        <v>61</v>
      </c>
    </row>
    <row r="49" spans="1:24" ht="14.4" x14ac:dyDescent="0.3">
      <c r="A49" s="135">
        <v>44729</v>
      </c>
      <c r="B49" s="136"/>
      <c r="C49" s="136" t="s">
        <v>42</v>
      </c>
      <c r="D49" s="137" t="s">
        <v>15</v>
      </c>
      <c r="E49" s="3" t="s">
        <v>38</v>
      </c>
      <c r="F49" s="137" t="s">
        <v>38</v>
      </c>
      <c r="G49" s="138">
        <v>18.899999999999999</v>
      </c>
      <c r="H49" s="134">
        <v>20.9</v>
      </c>
      <c r="I49" s="139">
        <v>32.5</v>
      </c>
      <c r="J49" s="140">
        <v>8.0139999999999993</v>
      </c>
      <c r="K49" s="141">
        <v>1991.9970000000001</v>
      </c>
      <c r="L49" s="103"/>
      <c r="M49" s="141">
        <v>2134.44</v>
      </c>
      <c r="N49" s="52">
        <f t="shared" si="0"/>
        <v>2134.44</v>
      </c>
      <c r="O49"/>
      <c r="P49" s="200">
        <v>7.8414111570995102</v>
      </c>
      <c r="Q49" s="201">
        <v>661.00736347119096</v>
      </c>
      <c r="R49" s="202">
        <v>1.787248270285863</v>
      </c>
      <c r="S49" s="70">
        <v>8.0457155690568545</v>
      </c>
      <c r="T49" s="68">
        <v>382.83313807498371</v>
      </c>
      <c r="U49" s="69">
        <v>2.6521429893132407</v>
      </c>
      <c r="V49" s="192">
        <v>8.0457711618399124</v>
      </c>
      <c r="W49" s="193">
        <v>400.8112418932111</v>
      </c>
      <c r="X49" s="69">
        <v>2.7774003858920162</v>
      </c>
    </row>
    <row r="50" spans="1:24" ht="14.4" x14ac:dyDescent="0.3">
      <c r="A50" s="183">
        <v>44740</v>
      </c>
      <c r="B50" s="93"/>
      <c r="C50" s="93" t="s">
        <v>42</v>
      </c>
      <c r="D50" s="102" t="s">
        <v>15</v>
      </c>
      <c r="E50" s="3" t="s">
        <v>38</v>
      </c>
      <c r="F50" s="102" t="s">
        <v>38</v>
      </c>
      <c r="G50" s="187">
        <v>18.5</v>
      </c>
      <c r="H50" s="184">
        <v>18.100000000000001</v>
      </c>
      <c r="I50" s="175">
        <v>32.01</v>
      </c>
      <c r="J50" s="186">
        <v>7.4450000000000003</v>
      </c>
      <c r="K50" s="197">
        <v>2381.5749999999998</v>
      </c>
      <c r="L50" s="119"/>
      <c r="M50" s="197">
        <v>2344.0410000000002</v>
      </c>
      <c r="N50" s="129">
        <f t="shared" si="0"/>
        <v>2344.0410000000002</v>
      </c>
      <c r="O50"/>
      <c r="P50" s="204">
        <v>7.3109418235483554</v>
      </c>
      <c r="Q50" s="205">
        <v>2714.4052790465462</v>
      </c>
      <c r="R50" s="206">
        <v>0.62166056965915029</v>
      </c>
      <c r="S50" s="70">
        <v>7.4397650903456096</v>
      </c>
      <c r="T50" s="68">
        <v>1989.7874404546174</v>
      </c>
      <c r="U50" s="69">
        <v>0.8247680895424303</v>
      </c>
      <c r="V50" s="192">
        <v>7.4397655716544282</v>
      </c>
      <c r="W50" s="193">
        <v>2026.3353237790918</v>
      </c>
      <c r="X50" s="69">
        <v>0.83991907082470607</v>
      </c>
    </row>
    <row r="51" spans="1:24" ht="14.4" x14ac:dyDescent="0.3">
      <c r="A51" s="143">
        <v>44760</v>
      </c>
      <c r="B51" s="136">
        <v>135</v>
      </c>
      <c r="C51" s="136" t="s">
        <v>42</v>
      </c>
      <c r="D51" s="136" t="s">
        <v>15</v>
      </c>
      <c r="E51" s="3" t="s">
        <v>38</v>
      </c>
      <c r="F51" s="136" t="s">
        <v>38</v>
      </c>
      <c r="G51" s="134">
        <v>23.7</v>
      </c>
      <c r="H51" s="134">
        <v>25.8</v>
      </c>
      <c r="I51" s="103">
        <v>32.78</v>
      </c>
      <c r="J51" s="140">
        <v>8.0079999999999991</v>
      </c>
      <c r="K51" s="103">
        <v>1913.41</v>
      </c>
      <c r="L51" s="144"/>
      <c r="M51" s="136">
        <v>2042.29</v>
      </c>
      <c r="N51" s="52">
        <f t="shared" si="0"/>
        <v>2042.29</v>
      </c>
      <c r="O51"/>
      <c r="P51" s="200">
        <v>7.7402144010991494</v>
      </c>
      <c r="Q51" s="201">
        <v>822.75484507104045</v>
      </c>
      <c r="R51" s="202">
        <v>1.6870552454653396</v>
      </c>
      <c r="S51" s="70">
        <v>8.0407714498083429</v>
      </c>
      <c r="T51" s="68">
        <v>365.32378790202739</v>
      </c>
      <c r="U51" s="69">
        <v>2.9898603615862385</v>
      </c>
      <c r="V51" s="192">
        <v>8.0408436190047006</v>
      </c>
      <c r="W51" s="193">
        <v>392.63326694915946</v>
      </c>
      <c r="X51" s="69">
        <v>3.2144330557210132</v>
      </c>
    </row>
    <row r="52" spans="1:24" ht="14.4" x14ac:dyDescent="0.3">
      <c r="A52" s="145">
        <v>44777</v>
      </c>
      <c r="B52" s="146">
        <v>3</v>
      </c>
      <c r="C52" s="136" t="s">
        <v>42</v>
      </c>
      <c r="D52" s="136" t="s">
        <v>15</v>
      </c>
      <c r="E52" s="3" t="s">
        <v>38</v>
      </c>
      <c r="F52" s="136" t="s">
        <v>38</v>
      </c>
      <c r="G52" s="134">
        <v>24.9</v>
      </c>
      <c r="H52" s="134">
        <v>23.3</v>
      </c>
      <c r="I52" s="103">
        <v>33.03</v>
      </c>
      <c r="J52" s="140">
        <v>8.0939999999999994</v>
      </c>
      <c r="K52" s="103">
        <v>1893.28</v>
      </c>
      <c r="L52" s="103"/>
      <c r="M52" s="136">
        <v>2089.0500000000002</v>
      </c>
      <c r="N52" s="52">
        <f t="shared" si="0"/>
        <v>2089.0500000000002</v>
      </c>
      <c r="O52" s="5"/>
      <c r="P52" s="200">
        <v>7.8755202113075118</v>
      </c>
      <c r="Q52" s="201">
        <v>586.92570362128902</v>
      </c>
      <c r="R52" s="203">
        <v>2.3636446010063565</v>
      </c>
      <c r="S52" s="70">
        <v>8.0688036047731906</v>
      </c>
      <c r="T52" s="68">
        <v>342.74712732931391</v>
      </c>
      <c r="U52" s="69">
        <v>3.3615506358454463</v>
      </c>
      <c r="V52" s="192">
        <v>8.0687618007736255</v>
      </c>
      <c r="W52" s="193">
        <v>361.52945999579123</v>
      </c>
      <c r="X52" s="69">
        <v>3.5450790070250071</v>
      </c>
    </row>
    <row r="53" spans="1:24" ht="14.4" x14ac:dyDescent="0.3">
      <c r="A53" s="143">
        <v>44787</v>
      </c>
      <c r="B53" s="136">
        <v>824</v>
      </c>
      <c r="C53" s="136" t="s">
        <v>42</v>
      </c>
      <c r="D53" s="136" t="s">
        <v>15</v>
      </c>
      <c r="E53" s="3" t="s">
        <v>38</v>
      </c>
      <c r="F53" s="136" t="s">
        <v>38</v>
      </c>
      <c r="G53" s="134">
        <v>26.3</v>
      </c>
      <c r="H53" s="134">
        <v>20.8</v>
      </c>
      <c r="I53" s="103">
        <v>32.880000000000003</v>
      </c>
      <c r="J53" s="140">
        <v>7.968</v>
      </c>
      <c r="K53" s="103">
        <v>2040.29</v>
      </c>
      <c r="L53" s="136">
        <f>2155.2+40</f>
        <v>2195.1999999999998</v>
      </c>
      <c r="M53" s="144"/>
      <c r="N53" s="52">
        <f t="shared" si="0"/>
        <v>2195.1999999999998</v>
      </c>
      <c r="O53"/>
      <c r="P53" s="200">
        <v>7.7490032140023715</v>
      </c>
      <c r="Q53" s="201">
        <v>863.71671417449136</v>
      </c>
      <c r="R53" s="202">
        <v>2.0463435534528416</v>
      </c>
      <c r="S53" s="70">
        <v>7.8828518103470104</v>
      </c>
      <c r="T53" s="68">
        <v>604.13666154654493</v>
      </c>
      <c r="U53" s="69">
        <v>2.6511823987603083</v>
      </c>
      <c r="V53" s="192">
        <v>7.882773526670233</v>
      </c>
      <c r="W53" s="193">
        <v>622.75843846074383</v>
      </c>
      <c r="X53" s="69">
        <v>2.7319168078309519</v>
      </c>
    </row>
    <row r="54" spans="1:24" ht="14.4" x14ac:dyDescent="0.3">
      <c r="A54" s="145">
        <v>44801</v>
      </c>
      <c r="B54" s="136"/>
      <c r="C54" s="136" t="s">
        <v>42</v>
      </c>
      <c r="D54" s="136" t="s">
        <v>15</v>
      </c>
      <c r="E54" s="3" t="s">
        <v>38</v>
      </c>
      <c r="F54" s="146" t="s">
        <v>38</v>
      </c>
      <c r="G54" s="134">
        <v>22.6</v>
      </c>
      <c r="H54" s="134">
        <v>22.4</v>
      </c>
      <c r="I54" s="103">
        <v>32.39</v>
      </c>
      <c r="J54" s="140">
        <v>8.0969999999999995</v>
      </c>
      <c r="K54" s="103">
        <v>2281.4</v>
      </c>
      <c r="L54" s="103"/>
      <c r="M54" s="144">
        <v>2500.34</v>
      </c>
      <c r="N54" s="52">
        <f t="shared" si="0"/>
        <v>2500.34</v>
      </c>
      <c r="O54"/>
      <c r="P54" s="200">
        <v>7.9122292167737305</v>
      </c>
      <c r="Q54" s="201">
        <v>645.28911376279348</v>
      </c>
      <c r="R54" s="203">
        <v>2.7771807706059328</v>
      </c>
      <c r="S54" s="70">
        <v>8.0938117438494324</v>
      </c>
      <c r="T54" s="68">
        <v>391.12158359052648</v>
      </c>
      <c r="U54" s="69">
        <v>3.8844241706090306</v>
      </c>
      <c r="V54" s="192">
        <v>8.0938072983796019</v>
      </c>
      <c r="W54" s="193">
        <v>409.75237192075122</v>
      </c>
      <c r="X54" s="69">
        <v>4.0693725430455698</v>
      </c>
    </row>
    <row r="55" spans="1:24" ht="14.4" x14ac:dyDescent="0.3">
      <c r="A55" s="135">
        <v>44742</v>
      </c>
      <c r="B55" s="136"/>
      <c r="C55" s="137" t="s">
        <v>13</v>
      </c>
      <c r="D55" s="137" t="s">
        <v>15</v>
      </c>
      <c r="E55" s="3" t="s">
        <v>38</v>
      </c>
      <c r="F55" s="137" t="s">
        <v>38</v>
      </c>
      <c r="G55" s="138">
        <v>23</v>
      </c>
      <c r="H55" s="133">
        <v>12.5</v>
      </c>
      <c r="I55" s="139">
        <v>32.06</v>
      </c>
      <c r="J55" s="147">
        <v>7.9729999999999999</v>
      </c>
      <c r="K55" s="148">
        <v>1906.9760000000001</v>
      </c>
      <c r="L55" s="149"/>
      <c r="M55" s="139">
        <v>2016.702</v>
      </c>
      <c r="N55" s="52">
        <f t="shared" si="0"/>
        <v>2016.702</v>
      </c>
      <c r="O55"/>
      <c r="P55" s="200">
        <v>7.7084517346756964</v>
      </c>
      <c r="Q55" s="201">
        <v>885.45664810298683</v>
      </c>
      <c r="R55" s="202">
        <v>1.5034817767598478</v>
      </c>
      <c r="S55" s="70">
        <v>7.8096376884572463</v>
      </c>
      <c r="T55" s="68">
        <v>680.92609847958261</v>
      </c>
      <c r="U55" s="69">
        <v>1.8424798763126391</v>
      </c>
      <c r="V55" s="192">
        <v>7.8095217144041067</v>
      </c>
      <c r="W55" s="193">
        <v>694.66405999636754</v>
      </c>
      <c r="X55" s="69">
        <v>1.8786490412993717</v>
      </c>
    </row>
    <row r="56" spans="1:24" ht="14.4" x14ac:dyDescent="0.3">
      <c r="A56" s="143">
        <v>44757</v>
      </c>
      <c r="B56" s="136">
        <v>119</v>
      </c>
      <c r="C56" s="136" t="s">
        <v>13</v>
      </c>
      <c r="D56" s="136" t="s">
        <v>15</v>
      </c>
      <c r="E56" s="3" t="s">
        <v>38</v>
      </c>
      <c r="F56" s="136" t="s">
        <v>38</v>
      </c>
      <c r="G56" s="134">
        <v>25.5</v>
      </c>
      <c r="H56" s="134">
        <v>27.9</v>
      </c>
      <c r="I56" s="103">
        <v>31.42</v>
      </c>
      <c r="J56" s="140">
        <v>7.8650000000000002</v>
      </c>
      <c r="K56" s="103">
        <v>1829.03</v>
      </c>
      <c r="L56" s="144"/>
      <c r="M56" s="136">
        <v>1946.55</v>
      </c>
      <c r="N56" s="52">
        <f t="shared" si="0"/>
        <v>1946.55</v>
      </c>
      <c r="O56"/>
      <c r="P56" s="200">
        <v>7.7087838590624935</v>
      </c>
      <c r="Q56" s="201">
        <v>857.25510293489185</v>
      </c>
      <c r="R56" s="202">
        <v>1.5847741935592488</v>
      </c>
      <c r="S56" s="70">
        <v>7.9014773097977669</v>
      </c>
      <c r="T56" s="68">
        <v>514.50881582617353</v>
      </c>
      <c r="U56" s="69">
        <v>2.3101332636854823</v>
      </c>
      <c r="V56" s="192">
        <v>7.9015165304092374</v>
      </c>
      <c r="W56" s="193">
        <v>536.59402319264143</v>
      </c>
      <c r="X56" s="69">
        <v>2.409730559302687</v>
      </c>
    </row>
    <row r="57" spans="1:24" ht="14.4" x14ac:dyDescent="0.3">
      <c r="A57" s="145">
        <v>44774</v>
      </c>
      <c r="B57" s="146">
        <v>3</v>
      </c>
      <c r="C57" s="146" t="s">
        <v>13</v>
      </c>
      <c r="D57" s="136" t="s">
        <v>15</v>
      </c>
      <c r="E57" s="3" t="s">
        <v>38</v>
      </c>
      <c r="F57" s="136" t="s">
        <v>38</v>
      </c>
      <c r="G57" s="134">
        <v>25.6</v>
      </c>
      <c r="H57" s="134">
        <v>24.1</v>
      </c>
      <c r="I57" s="103">
        <v>32.76</v>
      </c>
      <c r="J57" s="140">
        <v>7.8220000000000001</v>
      </c>
      <c r="K57" s="103">
        <v>1930.68</v>
      </c>
      <c r="L57" s="103"/>
      <c r="M57" s="136">
        <v>2005.97</v>
      </c>
      <c r="N57" s="52">
        <f t="shared" si="0"/>
        <v>2005.97</v>
      </c>
      <c r="O57"/>
      <c r="P57" s="230">
        <v>7.5615699351563945</v>
      </c>
      <c r="Q57" s="231">
        <v>1276.1277004962126</v>
      </c>
      <c r="R57" s="210">
        <v>1.2376039611165071</v>
      </c>
      <c r="S57" s="70">
        <v>7.7993813063507273</v>
      </c>
      <c r="T57" s="68">
        <v>690.61108745747538</v>
      </c>
      <c r="U57" s="69">
        <v>2.0023677581796999</v>
      </c>
      <c r="V57" s="192">
        <v>7.7993536751148662</v>
      </c>
      <c r="W57" s="193">
        <v>722.83722412446298</v>
      </c>
      <c r="X57" s="69">
        <v>2.0955380171850027</v>
      </c>
    </row>
    <row r="58" spans="1:24" ht="14.4" x14ac:dyDescent="0.3">
      <c r="A58" s="111">
        <v>44788</v>
      </c>
      <c r="B58" s="49">
        <v>835</v>
      </c>
      <c r="C58" s="49" t="s">
        <v>13</v>
      </c>
      <c r="D58" s="49" t="s">
        <v>15</v>
      </c>
      <c r="E58" s="3" t="s">
        <v>38</v>
      </c>
      <c r="F58" s="2" t="s">
        <v>38</v>
      </c>
      <c r="G58" s="48">
        <v>23.9</v>
      </c>
      <c r="H58" s="48">
        <v>27.4</v>
      </c>
      <c r="I58" s="50">
        <v>32.799999999999997</v>
      </c>
      <c r="J58" s="158">
        <v>7.8049999999999997</v>
      </c>
      <c r="K58" s="37">
        <v>2162.9299999999998</v>
      </c>
      <c r="L58" s="36">
        <f>2016.5+44</f>
        <v>2060.5</v>
      </c>
      <c r="M58" s="80"/>
      <c r="N58" s="129">
        <f t="shared" si="0"/>
        <v>2060.5</v>
      </c>
      <c r="O58"/>
      <c r="P58" s="216">
        <v>7.0396106980773832</v>
      </c>
      <c r="Q58" s="217">
        <v>4640.3721320930381</v>
      </c>
      <c r="R58" s="222">
        <v>0.38085610484281113</v>
      </c>
      <c r="S58" s="70">
        <v>7.8579600921780672</v>
      </c>
      <c r="T58" s="68">
        <v>608.73668598334007</v>
      </c>
      <c r="U58" s="69">
        <v>2.16439426883325</v>
      </c>
      <c r="V58" s="192">
        <v>7.8581486354470584</v>
      </c>
      <c r="W58" s="193">
        <v>699.19214446091996</v>
      </c>
      <c r="X58" s="69">
        <v>2.4881727328569876</v>
      </c>
    </row>
    <row r="59" spans="1:24" ht="14.4" x14ac:dyDescent="0.3">
      <c r="A59" s="1">
        <v>44803</v>
      </c>
      <c r="B59" s="2"/>
      <c r="C59" s="93" t="s">
        <v>13</v>
      </c>
      <c r="D59" s="2" t="s">
        <v>15</v>
      </c>
      <c r="E59" s="3" t="s">
        <v>38</v>
      </c>
      <c r="F59" s="2" t="s">
        <v>38</v>
      </c>
      <c r="G59" s="180">
        <v>25</v>
      </c>
      <c r="H59" s="4">
        <v>28.4</v>
      </c>
      <c r="I59" s="6">
        <v>32.81</v>
      </c>
      <c r="J59" s="5">
        <v>7.7530000000000001</v>
      </c>
      <c r="K59" s="6">
        <v>1905.3</v>
      </c>
      <c r="L59" s="6"/>
      <c r="M59">
        <v>1974.85</v>
      </c>
      <c r="N59" s="52">
        <f t="shared" si="0"/>
        <v>1974.85</v>
      </c>
      <c r="O59"/>
      <c r="P59" s="216">
        <v>7.5534020675263092</v>
      </c>
      <c r="Q59" s="217">
        <v>1281.1208189004356</v>
      </c>
      <c r="R59" s="210">
        <v>1.1698744151808138</v>
      </c>
      <c r="S59" s="70">
        <v>7.8037551500703177</v>
      </c>
      <c r="T59" s="68">
        <v>672.1016892720553</v>
      </c>
      <c r="U59" s="69">
        <v>1.9439733481868471</v>
      </c>
      <c r="V59" s="192">
        <v>7.8038112876614187</v>
      </c>
      <c r="W59" s="193">
        <v>704.70467644713881</v>
      </c>
      <c r="X59" s="69">
        <v>2.0388005786883348</v>
      </c>
    </row>
    <row r="60" spans="1:24" ht="14.4" x14ac:dyDescent="0.3">
      <c r="A60" s="1">
        <v>44846</v>
      </c>
      <c r="B60" s="2">
        <v>203</v>
      </c>
      <c r="C60" s="2" t="s">
        <v>13</v>
      </c>
      <c r="D60" s="2" t="s">
        <v>15</v>
      </c>
      <c r="E60" s="3" t="s">
        <v>38</v>
      </c>
      <c r="F60" s="2" t="s">
        <v>38</v>
      </c>
      <c r="G60" s="71">
        <v>15.4</v>
      </c>
      <c r="H60" s="4">
        <v>14.6</v>
      </c>
      <c r="I60" s="175">
        <v>31.56</v>
      </c>
      <c r="J60" s="5">
        <v>7.8550000000000004</v>
      </c>
      <c r="K60" s="6">
        <v>1836.65</v>
      </c>
      <c r="L60" s="6">
        <v>1985.93</v>
      </c>
      <c r="N60" s="52">
        <f t="shared" si="0"/>
        <v>1985.93</v>
      </c>
      <c r="O60" s="6"/>
      <c r="P60" s="200">
        <v>7.9433276514391018</v>
      </c>
      <c r="Q60" s="207">
        <v>470.55786871163491</v>
      </c>
      <c r="R60" s="203">
        <v>1.7490726752307522</v>
      </c>
      <c r="S60" s="70">
        <v>7.8426178826914761</v>
      </c>
      <c r="T60" s="68">
        <v>611.17890311964823</v>
      </c>
      <c r="U60" s="69">
        <v>1.4287085119784255</v>
      </c>
      <c r="V60" s="192">
        <v>7.8426265640128801</v>
      </c>
      <c r="W60" s="193">
        <v>599.44002477290087</v>
      </c>
      <c r="X60" s="69">
        <v>1.4013234113808384</v>
      </c>
    </row>
    <row r="61" spans="1:24" ht="14.4" x14ac:dyDescent="0.3">
      <c r="A61" s="61">
        <v>44858</v>
      </c>
      <c r="B61" s="2">
        <v>218</v>
      </c>
      <c r="C61" s="2" t="s">
        <v>13</v>
      </c>
      <c r="D61" s="2" t="s">
        <v>15</v>
      </c>
      <c r="E61" s="3" t="s">
        <v>38</v>
      </c>
      <c r="F61" s="2" t="s">
        <v>38</v>
      </c>
      <c r="G61" s="4">
        <v>16.100000000000001</v>
      </c>
      <c r="H61" s="4">
        <v>16.399999999999999</v>
      </c>
      <c r="I61" s="6">
        <v>31.75</v>
      </c>
      <c r="J61" s="5">
        <v>7.952</v>
      </c>
      <c r="K61" s="6">
        <v>1916.9</v>
      </c>
      <c r="L61" s="2">
        <v>2158.89</v>
      </c>
      <c r="M61" s="2"/>
      <c r="N61" s="52">
        <f t="shared" si="0"/>
        <v>2158.89</v>
      </c>
      <c r="O61"/>
      <c r="P61" s="200">
        <v>8.1166287226774312</v>
      </c>
      <c r="Q61" s="201">
        <v>321.45314465101762</v>
      </c>
      <c r="R61" s="202">
        <v>2.7353741063404149</v>
      </c>
      <c r="S61" s="70">
        <v>7.9567545661363388</v>
      </c>
      <c r="T61" s="68">
        <v>494.84701422371279</v>
      </c>
      <c r="U61" s="69">
        <v>2.0166089667837546</v>
      </c>
      <c r="V61" s="192">
        <v>7.9567473362256438</v>
      </c>
      <c r="W61" s="193">
        <v>476.64801759567081</v>
      </c>
      <c r="X61" s="69">
        <v>1.9423794337279128</v>
      </c>
    </row>
    <row r="62" spans="1:24" ht="14.4" x14ac:dyDescent="0.3">
      <c r="A62" s="61">
        <v>44871</v>
      </c>
      <c r="B62" s="2">
        <v>271</v>
      </c>
      <c r="C62" s="2" t="s">
        <v>13</v>
      </c>
      <c r="D62" s="2" t="s">
        <v>15</v>
      </c>
      <c r="E62" s="3" t="s">
        <v>38</v>
      </c>
      <c r="F62" s="2" t="s">
        <v>38</v>
      </c>
      <c r="G62" s="4">
        <v>17.3</v>
      </c>
      <c r="H62" s="4">
        <v>18.3</v>
      </c>
      <c r="I62" s="6">
        <v>32.29</v>
      </c>
      <c r="J62" s="5">
        <v>7.9210000000000003</v>
      </c>
      <c r="K62" s="6">
        <v>1886.402</v>
      </c>
      <c r="L62" s="2">
        <v>2070.1799999999998</v>
      </c>
      <c r="N62" s="52">
        <f t="shared" si="0"/>
        <v>2070.1799999999998</v>
      </c>
      <c r="O62"/>
      <c r="P62" s="200">
        <v>7.9783539814610469</v>
      </c>
      <c r="Q62" s="201">
        <v>446.27151880256298</v>
      </c>
      <c r="R62" s="202">
        <v>2.1257105821768856</v>
      </c>
      <c r="S62" s="70">
        <v>7.9366845482989037</v>
      </c>
      <c r="T62" s="68">
        <v>498.62402767721591</v>
      </c>
      <c r="U62" s="69">
        <v>1.9603756513011432</v>
      </c>
      <c r="V62" s="192">
        <v>7.9366788492319165</v>
      </c>
      <c r="W62" s="193">
        <v>494.06446317370813</v>
      </c>
      <c r="X62" s="69">
        <v>1.9423984215332775</v>
      </c>
    </row>
    <row r="63" spans="1:24" ht="14.4" x14ac:dyDescent="0.3">
      <c r="A63" s="1">
        <v>44893</v>
      </c>
      <c r="B63" s="105">
        <v>286</v>
      </c>
      <c r="C63" s="102" t="s">
        <v>13</v>
      </c>
      <c r="D63" s="2" t="s">
        <v>15</v>
      </c>
      <c r="E63" s="3" t="s">
        <v>38</v>
      </c>
      <c r="F63" s="2" t="s">
        <v>38</v>
      </c>
      <c r="G63" s="71">
        <v>9.1999999999999993</v>
      </c>
      <c r="H63" s="4">
        <v>13.9</v>
      </c>
      <c r="I63" s="112">
        <v>32.36</v>
      </c>
      <c r="J63" s="5">
        <v>7.9260000000000002</v>
      </c>
      <c r="K63" s="6">
        <v>1961.14</v>
      </c>
      <c r="L63" s="103">
        <v>2065.7800000000002</v>
      </c>
      <c r="M63" s="5"/>
      <c r="N63" s="52">
        <f t="shared" si="0"/>
        <v>2065.7800000000002</v>
      </c>
      <c r="O63" s="6"/>
      <c r="P63" s="200">
        <v>7.8962651227614762</v>
      </c>
      <c r="Q63" s="207">
        <v>537.82656782357185</v>
      </c>
      <c r="R63" s="203">
        <v>1.3123657778403197</v>
      </c>
      <c r="S63" s="70">
        <v>8.0015632735529341</v>
      </c>
      <c r="T63" s="68">
        <v>410.3226599209703</v>
      </c>
      <c r="U63" s="69">
        <v>1.6260520675522707</v>
      </c>
      <c r="V63" s="192">
        <v>8.0016245232390588</v>
      </c>
      <c r="W63" s="193">
        <v>418.07251138084024</v>
      </c>
      <c r="X63" s="69">
        <v>1.6572310405676378</v>
      </c>
    </row>
    <row r="64" spans="1:24" ht="14.4" x14ac:dyDescent="0.3">
      <c r="A64" s="150">
        <v>44900</v>
      </c>
      <c r="B64" s="105">
        <v>318</v>
      </c>
      <c r="C64" s="105" t="s">
        <v>13</v>
      </c>
      <c r="D64" s="105" t="s">
        <v>15</v>
      </c>
      <c r="E64" s="3" t="s">
        <v>38</v>
      </c>
      <c r="F64" s="2" t="s">
        <v>58</v>
      </c>
      <c r="G64" s="151">
        <v>8.1</v>
      </c>
      <c r="H64" s="151">
        <v>7.6</v>
      </c>
      <c r="I64" s="152">
        <v>31.28</v>
      </c>
      <c r="J64" s="153">
        <v>8.0220000000000002</v>
      </c>
      <c r="K64" s="152">
        <v>1991.08</v>
      </c>
      <c r="L64" s="105">
        <v>2097.77</v>
      </c>
      <c r="M64" s="105"/>
      <c r="N64" s="52">
        <f t="shared" si="0"/>
        <v>2097.77</v>
      </c>
      <c r="O64"/>
      <c r="P64" s="200">
        <v>7.92991293300578</v>
      </c>
      <c r="Q64" s="201">
        <v>501.47900724431298</v>
      </c>
      <c r="R64" s="202">
        <v>1.3408332533030713</v>
      </c>
      <c r="S64" s="70">
        <v>8.0137758854912811</v>
      </c>
      <c r="T64" s="68">
        <v>404.47204548905739</v>
      </c>
      <c r="U64" s="69">
        <v>1.5912427245795444</v>
      </c>
      <c r="V64" s="192">
        <v>8.0137708387116433</v>
      </c>
      <c r="W64" s="193">
        <v>410.44137784301955</v>
      </c>
      <c r="X64" s="69">
        <v>1.6146892836336089</v>
      </c>
    </row>
    <row r="65" spans="1:25" ht="14.4" x14ac:dyDescent="0.3">
      <c r="A65" s="61">
        <v>44946</v>
      </c>
      <c r="B65" s="2">
        <v>346</v>
      </c>
      <c r="C65" s="2" t="s">
        <v>13</v>
      </c>
      <c r="D65" s="2" t="s">
        <v>15</v>
      </c>
      <c r="E65" s="3" t="s">
        <v>38</v>
      </c>
      <c r="F65" s="2" t="s">
        <v>38</v>
      </c>
      <c r="G65" s="4">
        <v>4.5</v>
      </c>
      <c r="H65" s="4">
        <v>7.9</v>
      </c>
      <c r="I65" s="6">
        <v>29.8</v>
      </c>
      <c r="J65" s="5">
        <v>7.9880000000000004</v>
      </c>
      <c r="K65" s="52">
        <v>1881.1890000000001</v>
      </c>
      <c r="L65" s="2">
        <v>1998.4</v>
      </c>
      <c r="N65" s="52">
        <f t="shared" si="0"/>
        <v>1998.4</v>
      </c>
      <c r="O65"/>
      <c r="P65" s="200">
        <v>8.0500161352813784</v>
      </c>
      <c r="Q65" s="201">
        <v>346.57153447465072</v>
      </c>
      <c r="R65" s="202">
        <v>1.3704382686550718</v>
      </c>
      <c r="S65" s="70">
        <v>8.0440093271838684</v>
      </c>
      <c r="T65" s="68">
        <v>351.94308396515305</v>
      </c>
      <c r="U65" s="69">
        <v>1.3537092840544256</v>
      </c>
      <c r="V65" s="192">
        <v>8.0440072942384191</v>
      </c>
      <c r="W65" s="193">
        <v>351.58114207177641</v>
      </c>
      <c r="X65" s="69">
        <v>1.3523044550659673</v>
      </c>
    </row>
    <row r="66" spans="1:25" ht="14.4" x14ac:dyDescent="0.3">
      <c r="A66" s="61">
        <v>44981</v>
      </c>
      <c r="B66" s="2">
        <v>393</v>
      </c>
      <c r="C66" s="2" t="s">
        <v>13</v>
      </c>
      <c r="D66" s="2" t="s">
        <v>15</v>
      </c>
      <c r="E66" s="3" t="s">
        <v>38</v>
      </c>
      <c r="F66" s="2" t="s">
        <v>38</v>
      </c>
      <c r="G66" s="4">
        <v>5</v>
      </c>
      <c r="H66" s="4">
        <v>12.2</v>
      </c>
      <c r="I66" s="6">
        <v>30.2</v>
      </c>
      <c r="J66" s="5">
        <v>7.9420000000000002</v>
      </c>
      <c r="K66" s="169">
        <v>1960.51</v>
      </c>
      <c r="L66" s="198">
        <v>1907.95</v>
      </c>
      <c r="N66" s="129">
        <f t="shared" si="0"/>
        <v>1907.95</v>
      </c>
      <c r="O66"/>
      <c r="P66" s="216">
        <v>7.4024073850191723</v>
      </c>
      <c r="Q66" s="217">
        <v>1615.8471347122702</v>
      </c>
      <c r="R66" s="222">
        <v>0.33288762457722954</v>
      </c>
      <c r="S66" s="70">
        <v>8.0591171847979091</v>
      </c>
      <c r="T66" s="68">
        <v>323.01715171746974</v>
      </c>
      <c r="U66" s="69">
        <v>1.3694385857849196</v>
      </c>
      <c r="V66" s="192">
        <v>8.059592259380441</v>
      </c>
      <c r="W66" s="193">
        <v>354.02473241434018</v>
      </c>
      <c r="X66" s="69">
        <v>1.5041831854143886</v>
      </c>
    </row>
    <row r="67" spans="1:25" ht="14.4" x14ac:dyDescent="0.3">
      <c r="A67" s="61">
        <v>45008</v>
      </c>
      <c r="B67" s="2">
        <v>426</v>
      </c>
      <c r="C67" s="2" t="s">
        <v>13</v>
      </c>
      <c r="D67" s="2" t="s">
        <v>15</v>
      </c>
      <c r="E67" s="3" t="s">
        <v>38</v>
      </c>
      <c r="F67" s="2" t="s">
        <v>38</v>
      </c>
      <c r="G67" s="64">
        <v>7.6</v>
      </c>
      <c r="H67" s="4">
        <v>18</v>
      </c>
      <c r="I67" s="51">
        <v>29.51</v>
      </c>
      <c r="J67" s="5">
        <v>7.891</v>
      </c>
      <c r="K67" s="52">
        <v>1942.972</v>
      </c>
      <c r="L67" s="6">
        <v>2075.12</v>
      </c>
      <c r="N67" s="52">
        <f t="shared" si="0"/>
        <v>2075.12</v>
      </c>
      <c r="O67"/>
      <c r="P67" s="200">
        <v>8.0378026231344695</v>
      </c>
      <c r="Q67" s="201">
        <v>379.70796238324158</v>
      </c>
      <c r="R67" s="202">
        <v>1.5660660992190165</v>
      </c>
      <c r="S67" s="70">
        <v>8.0576264991541144</v>
      </c>
      <c r="T67" s="68">
        <v>360.71802298172003</v>
      </c>
      <c r="U67" s="69">
        <v>1.6299563650865754</v>
      </c>
      <c r="V67" s="192">
        <v>8.0576508504876063</v>
      </c>
      <c r="W67" s="193">
        <v>362.01093553580773</v>
      </c>
      <c r="X67" s="69">
        <v>1.6359820288339129</v>
      </c>
    </row>
    <row r="68" spans="1:25" ht="14.4" x14ac:dyDescent="0.3">
      <c r="A68" s="61">
        <v>45035</v>
      </c>
      <c r="B68" s="2">
        <v>444</v>
      </c>
      <c r="C68" s="2" t="s">
        <v>13</v>
      </c>
      <c r="D68" s="2" t="s">
        <v>15</v>
      </c>
      <c r="E68" s="3" t="s">
        <v>38</v>
      </c>
      <c r="F68" s="2" t="s">
        <v>38</v>
      </c>
      <c r="G68" s="64">
        <v>12.2</v>
      </c>
      <c r="H68" s="4">
        <v>14.4</v>
      </c>
      <c r="I68" s="51">
        <v>30</v>
      </c>
      <c r="J68" s="5">
        <v>7.9550000000000001</v>
      </c>
      <c r="K68" s="52">
        <v>2000.6020000000001</v>
      </c>
      <c r="L68" s="6">
        <v>2204.25</v>
      </c>
      <c r="N68" s="52">
        <f t="shared" si="0"/>
        <v>2204.25</v>
      </c>
      <c r="O68"/>
      <c r="P68" s="200">
        <v>8.1168244231323108</v>
      </c>
      <c r="Q68" s="201">
        <v>332.44036349339291</v>
      </c>
      <c r="R68" s="202">
        <v>2.3524403822451019</v>
      </c>
      <c r="S68" s="70">
        <v>7.9902743054616971</v>
      </c>
      <c r="T68" s="68">
        <v>464.56822070502744</v>
      </c>
      <c r="U68" s="69">
        <v>1.8354989491147691</v>
      </c>
      <c r="V68" s="192">
        <v>7.9902378246893617</v>
      </c>
      <c r="W68" s="193">
        <v>452.55745951545669</v>
      </c>
      <c r="X68" s="69">
        <v>1.787744325968567</v>
      </c>
    </row>
    <row r="69" spans="1:25" ht="14.4" x14ac:dyDescent="0.3">
      <c r="A69" s="1">
        <v>45054</v>
      </c>
      <c r="B69">
        <v>468</v>
      </c>
      <c r="C69" t="s">
        <v>13</v>
      </c>
      <c r="D69" t="s">
        <v>15</v>
      </c>
      <c r="E69" s="3" t="s">
        <v>38</v>
      </c>
      <c r="F69" t="s">
        <v>38</v>
      </c>
      <c r="G69" s="71">
        <v>15.2</v>
      </c>
      <c r="H69" s="4">
        <v>24.7</v>
      </c>
      <c r="I69" s="112">
        <v>30.59</v>
      </c>
      <c r="J69" s="5">
        <v>7.7809999999999997</v>
      </c>
      <c r="K69">
        <v>1951.74</v>
      </c>
      <c r="L69" s="6">
        <v>2162.83</v>
      </c>
      <c r="N69" s="52">
        <f t="shared" si="0"/>
        <v>2162.83</v>
      </c>
      <c r="O69"/>
      <c r="P69" s="200">
        <v>8.0820071139246963</v>
      </c>
      <c r="Q69" s="201">
        <v>357.64215281350306</v>
      </c>
      <c r="R69" s="202">
        <v>2.4412182045614048</v>
      </c>
      <c r="S69" s="70">
        <v>7.9269952283931682</v>
      </c>
      <c r="T69" s="68">
        <v>539.60300966611555</v>
      </c>
      <c r="U69" s="69">
        <v>1.8038835232189943</v>
      </c>
      <c r="V69" s="192">
        <v>7.9268425211291165</v>
      </c>
      <c r="W69" s="193">
        <v>522.24102216055007</v>
      </c>
      <c r="X69" s="69">
        <v>1.7446153794961983</v>
      </c>
    </row>
    <row r="70" spans="1:25" ht="14.4" x14ac:dyDescent="0.3">
      <c r="A70" s="1">
        <v>45086</v>
      </c>
      <c r="B70">
        <v>496</v>
      </c>
      <c r="C70" t="s">
        <v>13</v>
      </c>
      <c r="D70" t="s">
        <v>15</v>
      </c>
      <c r="E70" s="3" t="s">
        <v>38</v>
      </c>
      <c r="F70" t="s">
        <v>38</v>
      </c>
      <c r="G70" s="71">
        <v>18.5</v>
      </c>
      <c r="H70" s="18">
        <v>18.7</v>
      </c>
      <c r="I70" s="112">
        <v>30.93</v>
      </c>
      <c r="J70" s="5">
        <v>7.7629999999999999</v>
      </c>
      <c r="K70">
        <v>1908.01</v>
      </c>
      <c r="L70" s="50">
        <v>2103.83</v>
      </c>
      <c r="N70" s="52">
        <f t="shared" ref="N70:N133" si="1">L70+M70</f>
        <v>2103.83</v>
      </c>
      <c r="O70"/>
      <c r="P70" s="200">
        <v>7.9995843090183865</v>
      </c>
      <c r="Q70" s="201">
        <v>433.36390767862076</v>
      </c>
      <c r="R70" s="202">
        <v>2.3073353482398837</v>
      </c>
      <c r="S70" s="70">
        <v>7.7660069005506811</v>
      </c>
      <c r="T70" s="68">
        <v>798.49533421271667</v>
      </c>
      <c r="U70" s="69">
        <v>1.4500251892595983</v>
      </c>
      <c r="V70" s="192">
        <v>7.7660035251771209</v>
      </c>
      <c r="W70" s="193">
        <v>762.12116231262098</v>
      </c>
      <c r="X70" s="69">
        <v>1.383950109191052</v>
      </c>
    </row>
    <row r="71" spans="1:25" ht="14.4" x14ac:dyDescent="0.3">
      <c r="A71" s="7">
        <v>44702</v>
      </c>
      <c r="B71" s="2"/>
      <c r="C71" s="3" t="s">
        <v>27</v>
      </c>
      <c r="D71" s="3" t="s">
        <v>15</v>
      </c>
      <c r="E71" s="3" t="s">
        <v>38</v>
      </c>
      <c r="F71" s="2" t="s">
        <v>58</v>
      </c>
      <c r="G71" s="30">
        <v>19</v>
      </c>
      <c r="H71" s="41">
        <v>22.4</v>
      </c>
      <c r="I71" s="52">
        <v>31.82</v>
      </c>
      <c r="J71" s="83">
        <v>7.7008999999999999</v>
      </c>
      <c r="K71" s="79">
        <v>1942.403</v>
      </c>
      <c r="L71" s="75"/>
      <c r="M71" s="52">
        <v>2142.0970000000002</v>
      </c>
      <c r="N71" s="52">
        <f t="shared" si="1"/>
        <v>2142.0970000000002</v>
      </c>
      <c r="O71"/>
      <c r="P71" s="200">
        <v>7.9833015668297378</v>
      </c>
      <c r="Q71" s="201">
        <v>457.88053688633931</v>
      </c>
      <c r="R71" s="202">
        <v>2.3532629731783623</v>
      </c>
      <c r="S71" s="70">
        <v>7.7514052705883127</v>
      </c>
      <c r="T71" s="68">
        <v>840.26698947098714</v>
      </c>
      <c r="U71" s="69">
        <v>1.4843728012271526</v>
      </c>
      <c r="V71" s="192">
        <v>7.7513477618986144</v>
      </c>
      <c r="W71" s="193">
        <v>802.13786865782151</v>
      </c>
      <c r="X71" s="69">
        <v>1.4166406124165276</v>
      </c>
    </row>
    <row r="72" spans="1:25" ht="14.4" x14ac:dyDescent="0.3">
      <c r="A72" s="7">
        <v>44714</v>
      </c>
      <c r="B72" s="2"/>
      <c r="C72" s="3" t="s">
        <v>27</v>
      </c>
      <c r="D72" s="3" t="s">
        <v>15</v>
      </c>
      <c r="E72" s="3" t="s">
        <v>38</v>
      </c>
      <c r="F72" t="s">
        <v>38</v>
      </c>
      <c r="G72" s="16">
        <v>16.8</v>
      </c>
      <c r="H72" s="18">
        <v>17.600000000000001</v>
      </c>
      <c r="I72" s="19">
        <v>31.67</v>
      </c>
      <c r="J72" s="32">
        <v>8.109</v>
      </c>
      <c r="K72" s="129">
        <v>1977.3</v>
      </c>
      <c r="L72" s="6"/>
      <c r="M72" s="52">
        <v>2103.5479999999998</v>
      </c>
      <c r="N72" s="52">
        <f t="shared" si="1"/>
        <v>2103.5479999999998</v>
      </c>
      <c r="O72" s="22" t="s">
        <v>25</v>
      </c>
      <c r="P72" s="200">
        <v>7.844027967205637</v>
      </c>
      <c r="Q72" s="201">
        <v>647.84492464273035</v>
      </c>
      <c r="R72" s="202">
        <v>1.609247157822975</v>
      </c>
      <c r="S72" s="70">
        <v>8.1201332006497697</v>
      </c>
      <c r="T72" s="68">
        <v>434.05452402128554</v>
      </c>
      <c r="U72" s="69">
        <v>2.1760927837851818</v>
      </c>
      <c r="V72" s="70">
        <v>8.1201490099325948</v>
      </c>
      <c r="W72" s="68">
        <v>447.7530987464736</v>
      </c>
      <c r="X72" s="69">
        <v>2.2449327744014234</v>
      </c>
    </row>
    <row r="73" spans="1:25" ht="14.4" x14ac:dyDescent="0.3">
      <c r="A73" s="241">
        <v>44727</v>
      </c>
      <c r="B73" s="238"/>
      <c r="C73" s="238" t="s">
        <v>27</v>
      </c>
      <c r="D73" s="238" t="s">
        <v>15</v>
      </c>
      <c r="E73" s="3" t="s">
        <v>38</v>
      </c>
      <c r="F73" s="238" t="s">
        <v>38</v>
      </c>
      <c r="G73" s="229">
        <v>18.100000000000001</v>
      </c>
      <c r="H73" s="242">
        <v>19.3</v>
      </c>
      <c r="I73" s="243">
        <v>32.450000000000003</v>
      </c>
      <c r="J73" s="244">
        <v>7.6920000000000002</v>
      </c>
      <c r="K73" s="219">
        <v>2803.51</v>
      </c>
      <c r="L73" s="232"/>
      <c r="M73" s="223"/>
      <c r="N73" s="129"/>
      <c r="O73" s="245" t="s">
        <v>25</v>
      </c>
      <c r="P73" s="208"/>
      <c r="Q73" s="234"/>
      <c r="R73" s="235"/>
      <c r="S73" s="194"/>
      <c r="T73" s="89"/>
      <c r="U73" s="90"/>
      <c r="V73" s="194">
        <v>7.7064590518890643</v>
      </c>
      <c r="W73" s="89">
        <v>1714.5164454877449</v>
      </c>
      <c r="X73" s="90">
        <v>1.3562570619566781</v>
      </c>
      <c r="Y73" t="s">
        <v>61</v>
      </c>
    </row>
    <row r="74" spans="1:25" ht="14.4" x14ac:dyDescent="0.3">
      <c r="A74" s="183">
        <v>44743</v>
      </c>
      <c r="B74" s="93"/>
      <c r="C74" s="102" t="s">
        <v>27</v>
      </c>
      <c r="D74" s="102" t="s">
        <v>15</v>
      </c>
      <c r="E74" s="3" t="s">
        <v>38</v>
      </c>
      <c r="F74" s="102" t="s">
        <v>38</v>
      </c>
      <c r="G74" s="182">
        <v>21.7</v>
      </c>
      <c r="H74" s="85">
        <v>13.3</v>
      </c>
      <c r="I74" s="102">
        <v>32.67</v>
      </c>
      <c r="J74" s="173">
        <v>8.2119999999999997</v>
      </c>
      <c r="K74" s="175">
        <v>1930.57</v>
      </c>
      <c r="L74" s="119"/>
      <c r="M74" s="175">
        <v>2129.2710000000002</v>
      </c>
      <c r="N74" s="52">
        <f t="shared" si="1"/>
        <v>2129.2710000000002</v>
      </c>
      <c r="O74"/>
      <c r="P74" s="204">
        <v>7.9299915045918024</v>
      </c>
      <c r="Q74" s="205">
        <v>520.91365736280659</v>
      </c>
      <c r="R74" s="206">
        <v>2.3640157936041355</v>
      </c>
      <c r="S74" s="70">
        <v>8.0758535079957809</v>
      </c>
      <c r="T74" s="68">
        <v>348.40736490688744</v>
      </c>
      <c r="U74" s="69">
        <v>3.095251647365072</v>
      </c>
      <c r="V74" s="192">
        <v>8.0756361987102938</v>
      </c>
      <c r="W74" s="193">
        <v>362.21464101891883</v>
      </c>
      <c r="X74" s="69">
        <v>3.2146968067809221</v>
      </c>
    </row>
    <row r="75" spans="1:25" ht="14.4" x14ac:dyDescent="0.3">
      <c r="A75" s="237">
        <v>44756</v>
      </c>
      <c r="B75" s="238">
        <v>109</v>
      </c>
      <c r="C75" s="238" t="s">
        <v>27</v>
      </c>
      <c r="D75" s="238" t="s">
        <v>15</v>
      </c>
      <c r="E75" s="3" t="s">
        <v>38</v>
      </c>
      <c r="F75" s="238" t="s">
        <v>38</v>
      </c>
      <c r="G75" s="239">
        <v>21.3</v>
      </c>
      <c r="H75" s="239">
        <v>22.9</v>
      </c>
      <c r="I75" s="232">
        <v>32.29</v>
      </c>
      <c r="J75" s="233">
        <v>7.53</v>
      </c>
      <c r="K75" s="232">
        <v>2319.2399999999998</v>
      </c>
      <c r="L75" s="223"/>
      <c r="M75" s="238">
        <v>2326.0500000000002</v>
      </c>
      <c r="N75" s="129">
        <f t="shared" si="1"/>
        <v>2326.0500000000002</v>
      </c>
      <c r="O75" s="223"/>
      <c r="P75" s="208">
        <v>7.4049425443181676</v>
      </c>
      <c r="Q75" s="234">
        <v>2169.3089920337934</v>
      </c>
      <c r="R75" s="235">
        <v>0.85696441652356992</v>
      </c>
      <c r="S75" s="194">
        <v>7.5521641245486357</v>
      </c>
      <c r="T75" s="89">
        <v>1511.5972812371904</v>
      </c>
      <c r="U75" s="90">
        <v>1.1763068751491457</v>
      </c>
      <c r="V75" s="220">
        <v>7.5521681957398235</v>
      </c>
      <c r="W75" s="221">
        <v>1544.2037241679798</v>
      </c>
      <c r="X75" s="90">
        <v>1.2017033479355246</v>
      </c>
      <c r="Y75" t="s">
        <v>61</v>
      </c>
    </row>
    <row r="76" spans="1:25" ht="14.4" x14ac:dyDescent="0.3">
      <c r="A76" s="188">
        <v>44776</v>
      </c>
      <c r="B76" s="146">
        <v>3</v>
      </c>
      <c r="C76" s="146" t="s">
        <v>27</v>
      </c>
      <c r="D76" s="146" t="s">
        <v>15</v>
      </c>
      <c r="E76" s="3" t="s">
        <v>38</v>
      </c>
      <c r="F76" s="146" t="s">
        <v>38</v>
      </c>
      <c r="G76" s="146">
        <v>24.5</v>
      </c>
      <c r="H76" s="189">
        <v>11.5</v>
      </c>
      <c r="I76" s="146">
        <v>32.82</v>
      </c>
      <c r="J76" s="190">
        <v>8.1329999999999991</v>
      </c>
      <c r="K76" s="191">
        <v>1975.27</v>
      </c>
      <c r="L76" s="191"/>
      <c r="M76" s="146">
        <v>2119.7399999999998</v>
      </c>
      <c r="N76" s="52">
        <f t="shared" si="1"/>
        <v>2119.7399999999998</v>
      </c>
      <c r="O76" s="174"/>
      <c r="P76" s="204">
        <v>7.7596060374050637</v>
      </c>
      <c r="Q76" s="205">
        <v>812.20533848392108</v>
      </c>
      <c r="R76" s="203">
        <v>1.8802142390693675</v>
      </c>
      <c r="S76" s="70">
        <v>7.9255303162101232</v>
      </c>
      <c r="T76" s="68">
        <v>521.47166720253949</v>
      </c>
      <c r="U76" s="69">
        <v>2.5919151033641907</v>
      </c>
      <c r="V76" s="192">
        <v>7.9252222878639245</v>
      </c>
      <c r="W76" s="193">
        <v>541.80957116804234</v>
      </c>
      <c r="X76" s="69">
        <v>2.6891849445897207</v>
      </c>
    </row>
    <row r="77" spans="1:25" ht="15.75" customHeight="1" x14ac:dyDescent="0.3">
      <c r="A77" s="237">
        <v>44787</v>
      </c>
      <c r="B77" s="238">
        <v>813</v>
      </c>
      <c r="C77" s="238" t="s">
        <v>27</v>
      </c>
      <c r="D77" s="238" t="s">
        <v>15</v>
      </c>
      <c r="E77" s="3" t="s">
        <v>38</v>
      </c>
      <c r="F77" s="238" t="s">
        <v>38</v>
      </c>
      <c r="G77" s="239">
        <v>16.600000000000001</v>
      </c>
      <c r="H77" s="239">
        <v>22.2</v>
      </c>
      <c r="I77" s="232">
        <v>33.03</v>
      </c>
      <c r="J77" s="233">
        <v>7.5279999999999996</v>
      </c>
      <c r="K77" s="232">
        <v>2433.5500000000002</v>
      </c>
      <c r="L77" s="185">
        <f>2332.3+47</f>
        <v>2379.3000000000002</v>
      </c>
      <c r="M77" s="223"/>
      <c r="N77" s="129">
        <f t="shared" si="1"/>
        <v>2379.3000000000002</v>
      </c>
      <c r="O77" s="223"/>
      <c r="P77" s="208">
        <v>7.28222636592238</v>
      </c>
      <c r="Q77" s="234">
        <v>2910.7451632971765</v>
      </c>
      <c r="R77" s="235">
        <v>0.55612808065761332</v>
      </c>
      <c r="S77" s="194">
        <v>7.6066292422160506</v>
      </c>
      <c r="T77" s="89">
        <v>1325.6509781164118</v>
      </c>
      <c r="U77" s="90">
        <v>1.1282506417800917</v>
      </c>
      <c r="V77" s="220">
        <v>7.6066687626609291</v>
      </c>
      <c r="W77" s="221">
        <v>1387.7273319947899</v>
      </c>
      <c r="X77" s="90">
        <v>1.1812982906897918</v>
      </c>
      <c r="Y77" t="s">
        <v>61</v>
      </c>
    </row>
    <row r="78" spans="1:25" ht="15.75" customHeight="1" x14ac:dyDescent="0.3">
      <c r="A78" s="1">
        <v>44802</v>
      </c>
      <c r="B78" s="2"/>
      <c r="C78" s="2" t="s">
        <v>27</v>
      </c>
      <c r="D78" s="2" t="s">
        <v>15</v>
      </c>
      <c r="E78" s="3" t="s">
        <v>38</v>
      </c>
      <c r="F78" s="2" t="s">
        <v>38</v>
      </c>
      <c r="G78" s="178">
        <v>20.7</v>
      </c>
      <c r="H78" s="178">
        <v>20.7</v>
      </c>
      <c r="I78" s="119">
        <v>32.549999999999997</v>
      </c>
      <c r="J78" s="104">
        <v>7.8710000000000004</v>
      </c>
      <c r="K78" s="6">
        <v>2116.3200000000002</v>
      </c>
      <c r="L78" s="6"/>
      <c r="M78">
        <v>2134.41</v>
      </c>
      <c r="N78" s="52">
        <f t="shared" si="1"/>
        <v>2134.41</v>
      </c>
      <c r="O78" s="22" t="s">
        <v>25</v>
      </c>
      <c r="P78" s="216">
        <v>7.4433189718319372</v>
      </c>
      <c r="Q78" s="217">
        <v>1805.5296129007263</v>
      </c>
      <c r="R78" s="236">
        <v>0.8364738813964695</v>
      </c>
      <c r="S78" s="70">
        <v>7.870999589365316</v>
      </c>
      <c r="T78" s="68">
        <v>859.31051177597442</v>
      </c>
      <c r="U78" s="69">
        <v>1.5654648003514486</v>
      </c>
      <c r="V78" s="70">
        <v>7.8709996712436094</v>
      </c>
      <c r="W78" s="68">
        <v>900.57498349048535</v>
      </c>
      <c r="X78" s="69">
        <v>1.6406397326722426</v>
      </c>
    </row>
    <row r="79" spans="1:25" ht="15.75" customHeight="1" x14ac:dyDescent="0.3">
      <c r="A79" s="224">
        <v>44845</v>
      </c>
      <c r="B79" s="238">
        <v>208</v>
      </c>
      <c r="C79" s="238" t="s">
        <v>27</v>
      </c>
      <c r="D79" s="238" t="s">
        <v>15</v>
      </c>
      <c r="E79" s="3" t="s">
        <v>38</v>
      </c>
      <c r="F79" s="238" t="s">
        <v>38</v>
      </c>
      <c r="G79" s="223">
        <v>12.3</v>
      </c>
      <c r="H79" s="239">
        <v>18.2</v>
      </c>
      <c r="I79" s="223">
        <v>32.97</v>
      </c>
      <c r="J79" s="240">
        <v>7.2549999999999999</v>
      </c>
      <c r="K79" s="196">
        <v>2436.41</v>
      </c>
      <c r="L79" s="196">
        <v>2221.36</v>
      </c>
      <c r="M79" s="223"/>
      <c r="N79" s="129">
        <f t="shared" si="1"/>
        <v>2221.36</v>
      </c>
      <c r="O79" s="232"/>
      <c r="P79" s="208">
        <v>6.9544884173639634</v>
      </c>
      <c r="Q79" s="209">
        <v>5713.7345594763801</v>
      </c>
      <c r="R79" s="210">
        <v>0.20613058328548936</v>
      </c>
      <c r="S79" s="194">
        <v>7.3259476767838043</v>
      </c>
      <c r="T79" s="89">
        <v>2381.2374253768908</v>
      </c>
      <c r="U79" s="90">
        <v>0.47527348919738449</v>
      </c>
      <c r="V79" s="220">
        <v>7.325903284548307</v>
      </c>
      <c r="W79" s="221">
        <v>2551.6131614470846</v>
      </c>
      <c r="X79" s="90">
        <v>0.50917484455453232</v>
      </c>
      <c r="Y79" t="s">
        <v>61</v>
      </c>
    </row>
    <row r="80" spans="1:25" ht="15.75" customHeight="1" x14ac:dyDescent="0.3">
      <c r="A80" s="61">
        <v>44859</v>
      </c>
      <c r="B80" s="2">
        <v>227</v>
      </c>
      <c r="C80" s="2" t="s">
        <v>27</v>
      </c>
      <c r="D80" s="2" t="s">
        <v>15</v>
      </c>
      <c r="E80" s="3" t="s">
        <v>38</v>
      </c>
      <c r="F80" s="2" t="s">
        <v>38</v>
      </c>
      <c r="G80" s="4">
        <v>16.399999999999999</v>
      </c>
      <c r="H80" s="4">
        <v>16.7</v>
      </c>
      <c r="I80" s="6">
        <v>32.770000000000003</v>
      </c>
      <c r="J80" s="5">
        <v>8.1950000000000003</v>
      </c>
      <c r="K80" s="6">
        <v>1897.37</v>
      </c>
      <c r="L80" s="2">
        <v>2306.08</v>
      </c>
      <c r="M80" s="2"/>
      <c r="N80" s="52">
        <f t="shared" si="1"/>
        <v>2306.08</v>
      </c>
      <c r="O80"/>
      <c r="P80" s="200">
        <v>8.3534547174036931</v>
      </c>
      <c r="Q80" s="201">
        <v>172.31669318927948</v>
      </c>
      <c r="R80" s="202">
        <v>4.5123925758008774</v>
      </c>
      <c r="S80" s="70">
        <v>8.199922260484751</v>
      </c>
      <c r="T80" s="68">
        <v>270.0419232561224</v>
      </c>
      <c r="U80" s="69">
        <v>3.4869506647469763</v>
      </c>
      <c r="V80" s="192">
        <v>8.1999114946738398</v>
      </c>
      <c r="W80" s="193">
        <v>256.74549608396131</v>
      </c>
      <c r="X80" s="69">
        <v>3.3150944973712528</v>
      </c>
    </row>
    <row r="81" spans="1:25" ht="15.75" customHeight="1" x14ac:dyDescent="0.3">
      <c r="A81" s="61">
        <v>44869</v>
      </c>
      <c r="B81" s="2">
        <v>257</v>
      </c>
      <c r="C81" s="2" t="s">
        <v>27</v>
      </c>
      <c r="D81" s="2" t="s">
        <v>15</v>
      </c>
      <c r="E81" s="3" t="s">
        <v>38</v>
      </c>
      <c r="F81" s="2" t="s">
        <v>38</v>
      </c>
      <c r="G81" s="4">
        <v>16.899999999999999</v>
      </c>
      <c r="H81" s="4">
        <v>17.3</v>
      </c>
      <c r="I81" s="6">
        <v>32.35</v>
      </c>
      <c r="J81" s="5">
        <v>8.1639999999999997</v>
      </c>
      <c r="K81" s="6">
        <v>1912.91</v>
      </c>
      <c r="L81" s="2">
        <v>2178.38</v>
      </c>
      <c r="M81" s="2"/>
      <c r="N81" s="52">
        <f t="shared" si="1"/>
        <v>2178.38</v>
      </c>
      <c r="O81"/>
      <c r="P81" s="200">
        <v>8.1380988417699331</v>
      </c>
      <c r="Q81" s="201">
        <v>303.83391232737074</v>
      </c>
      <c r="R81" s="202">
        <v>2.9795154161514996</v>
      </c>
      <c r="S81" s="70">
        <v>8.1705128701466236</v>
      </c>
      <c r="T81" s="68">
        <v>277.35857267284007</v>
      </c>
      <c r="U81" s="69">
        <v>3.1577594348904854</v>
      </c>
      <c r="V81" s="192">
        <v>8.1705152978717042</v>
      </c>
      <c r="W81" s="193">
        <v>279.9275936849516</v>
      </c>
      <c r="X81" s="69">
        <v>3.1870436675261113</v>
      </c>
    </row>
    <row r="82" spans="1:25" ht="15.75" customHeight="1" x14ac:dyDescent="0.3">
      <c r="A82" s="107">
        <v>44894</v>
      </c>
      <c r="B82" s="72">
        <v>283</v>
      </c>
      <c r="C82" s="108" t="s">
        <v>27</v>
      </c>
      <c r="D82" s="72" t="s">
        <v>15</v>
      </c>
      <c r="E82" s="3" t="s">
        <v>38</v>
      </c>
      <c r="F82" s="72" t="s">
        <v>38</v>
      </c>
      <c r="G82" s="181">
        <v>8.4</v>
      </c>
      <c r="H82" s="109">
        <v>7.7</v>
      </c>
      <c r="I82" s="176">
        <v>33.31</v>
      </c>
      <c r="J82" s="74">
        <v>8.08</v>
      </c>
      <c r="K82" s="75">
        <v>2027.07</v>
      </c>
      <c r="L82" s="75">
        <v>2165.35</v>
      </c>
      <c r="M82" s="74"/>
      <c r="N82" s="52">
        <f t="shared" si="1"/>
        <v>2165.35</v>
      </c>
      <c r="O82" s="6"/>
      <c r="P82" s="200">
        <v>7.9839634897207432</v>
      </c>
      <c r="Q82" s="207">
        <v>446.61431664892262</v>
      </c>
      <c r="R82" s="203">
        <v>1.6197472117227265</v>
      </c>
      <c r="S82" s="70">
        <v>8.0683405239036201</v>
      </c>
      <c r="T82" s="68">
        <v>358.34033358164868</v>
      </c>
      <c r="U82" s="69">
        <v>1.9167451028437623</v>
      </c>
      <c r="V82" s="192">
        <v>8.0683314403090201</v>
      </c>
      <c r="W82" s="193">
        <v>364.31881364858845</v>
      </c>
      <c r="X82" s="69">
        <v>1.9486421870711579</v>
      </c>
    </row>
    <row r="83" spans="1:25" ht="15.75" customHeight="1" x14ac:dyDescent="0.3">
      <c r="A83" s="61">
        <v>44899</v>
      </c>
      <c r="B83" s="2">
        <v>313</v>
      </c>
      <c r="C83" s="2" t="s">
        <v>27</v>
      </c>
      <c r="D83" s="2" t="s">
        <v>15</v>
      </c>
      <c r="E83" s="3" t="s">
        <v>38</v>
      </c>
      <c r="F83" s="2" t="s">
        <v>38</v>
      </c>
      <c r="G83" s="4">
        <v>8.6</v>
      </c>
      <c r="H83" s="4">
        <v>4</v>
      </c>
      <c r="I83" s="6">
        <v>31.8</v>
      </c>
      <c r="J83" s="5">
        <v>8.3190000000000008</v>
      </c>
      <c r="K83" s="6">
        <v>1982.81</v>
      </c>
      <c r="L83" s="2">
        <v>2135.0300000000002</v>
      </c>
      <c r="M83" s="2"/>
      <c r="N83" s="52">
        <f t="shared" si="1"/>
        <v>2135.0300000000002</v>
      </c>
      <c r="O83"/>
      <c r="P83" s="200">
        <v>8.0390727101891635</v>
      </c>
      <c r="Q83" s="201">
        <v>385.26510492377292</v>
      </c>
      <c r="R83" s="202">
        <v>1.7544638798655878</v>
      </c>
      <c r="S83" s="70">
        <v>8.2396915417080621</v>
      </c>
      <c r="T83" s="68">
        <v>225.13487768980039</v>
      </c>
      <c r="U83" s="69">
        <v>2.5826478931604533</v>
      </c>
      <c r="V83" s="192">
        <v>8.239505483909527</v>
      </c>
      <c r="W83" s="193">
        <v>235.64037071041216</v>
      </c>
      <c r="X83" s="69">
        <v>2.7008471170067989</v>
      </c>
    </row>
    <row r="84" spans="1:25" ht="15.75" customHeight="1" x14ac:dyDescent="0.3">
      <c r="A84" s="61">
        <v>44947</v>
      </c>
      <c r="B84" s="2">
        <v>355</v>
      </c>
      <c r="C84" s="2" t="s">
        <v>27</v>
      </c>
      <c r="D84" s="2" t="s">
        <v>15</v>
      </c>
      <c r="E84" s="3" t="s">
        <v>38</v>
      </c>
      <c r="F84" s="2" t="s">
        <v>38</v>
      </c>
      <c r="G84" s="4">
        <v>4.7</v>
      </c>
      <c r="H84" s="4">
        <v>4.9000000000000004</v>
      </c>
      <c r="I84" s="6">
        <v>32.299999999999997</v>
      </c>
      <c r="J84" s="5">
        <v>8.1430000000000007</v>
      </c>
      <c r="K84" s="52">
        <v>2029.7929999999999</v>
      </c>
      <c r="L84" s="2">
        <v>2215.7199999999998</v>
      </c>
      <c r="M84" s="2"/>
      <c r="N84" s="52">
        <f t="shared" si="1"/>
        <v>2215.7199999999998</v>
      </c>
      <c r="O84"/>
      <c r="P84" s="200">
        <v>8.1711139833062099</v>
      </c>
      <c r="Q84" s="201">
        <v>276.65380761027609</v>
      </c>
      <c r="R84" s="202">
        <v>2.0477534449664723</v>
      </c>
      <c r="S84" s="70">
        <v>8.1464174589089708</v>
      </c>
      <c r="T84" s="68">
        <v>295.30586932074277</v>
      </c>
      <c r="U84" s="69">
        <v>1.9508327753569408</v>
      </c>
      <c r="V84" s="192">
        <v>8.1464165476538479</v>
      </c>
      <c r="W84" s="193">
        <v>293.79530233375789</v>
      </c>
      <c r="X84" s="69">
        <v>1.9408456092169981</v>
      </c>
    </row>
    <row r="85" spans="1:25" ht="15.75" customHeight="1" x14ac:dyDescent="0.3">
      <c r="A85" s="61">
        <v>44978</v>
      </c>
      <c r="B85" s="2">
        <v>374</v>
      </c>
      <c r="C85" s="2" t="s">
        <v>27</v>
      </c>
      <c r="D85" s="2" t="s">
        <v>15</v>
      </c>
      <c r="E85" s="3" t="s">
        <v>38</v>
      </c>
      <c r="F85" s="2" t="s">
        <v>38</v>
      </c>
      <c r="G85" s="4">
        <v>4.5999999999999996</v>
      </c>
      <c r="H85" s="4">
        <v>7.9</v>
      </c>
      <c r="I85" s="6">
        <v>31.07</v>
      </c>
      <c r="J85" s="5">
        <v>8.1769999999999996</v>
      </c>
      <c r="K85" s="52">
        <v>1974.5419999999999</v>
      </c>
      <c r="L85" s="2">
        <v>2245.56</v>
      </c>
      <c r="M85" s="2"/>
      <c r="N85" s="52">
        <f t="shared" si="1"/>
        <v>2245.56</v>
      </c>
      <c r="O85"/>
      <c r="P85" s="200">
        <v>8.3624906678413087</v>
      </c>
      <c r="Q85" s="201">
        <v>168.40583020317752</v>
      </c>
      <c r="R85" s="202">
        <v>2.9125174634854063</v>
      </c>
      <c r="S85" s="70">
        <v>8.233559753539236</v>
      </c>
      <c r="T85" s="68">
        <v>239.47651173255701</v>
      </c>
      <c r="U85" s="69">
        <v>2.2872440699060781</v>
      </c>
      <c r="V85" s="192">
        <v>8.2334700121353954</v>
      </c>
      <c r="W85" s="193">
        <v>232.0631662225471</v>
      </c>
      <c r="X85" s="69">
        <v>2.2155232776500378</v>
      </c>
    </row>
    <row r="86" spans="1:25" ht="15.75" customHeight="1" x14ac:dyDescent="0.3">
      <c r="A86" s="61">
        <v>45005</v>
      </c>
      <c r="B86" s="2">
        <v>402</v>
      </c>
      <c r="C86" s="2" t="s">
        <v>27</v>
      </c>
      <c r="D86" s="2" t="s">
        <v>15</v>
      </c>
      <c r="E86" s="3" t="s">
        <v>38</v>
      </c>
      <c r="F86" s="2" t="s">
        <v>38</v>
      </c>
      <c r="G86" s="64">
        <v>5.9</v>
      </c>
      <c r="H86" s="4">
        <v>13.4</v>
      </c>
      <c r="I86" s="51">
        <v>31.94</v>
      </c>
      <c r="J86" s="5">
        <v>8.1329999999999991</v>
      </c>
      <c r="K86" s="52">
        <v>1998.2860000000001</v>
      </c>
      <c r="L86" s="6">
        <v>2331.89</v>
      </c>
      <c r="N86" s="52">
        <f t="shared" si="1"/>
        <v>2331.89</v>
      </c>
      <c r="O86"/>
      <c r="P86" s="200">
        <v>8.4235427546178734</v>
      </c>
      <c r="Q86" s="201">
        <v>146.54750641600489</v>
      </c>
      <c r="R86" s="202">
        <v>3.5832489833415102</v>
      </c>
      <c r="S86" s="70">
        <v>8.2597348074914336</v>
      </c>
      <c r="T86" s="68">
        <v>231.62626645895583</v>
      </c>
      <c r="U86" s="69">
        <v>2.663608952486598</v>
      </c>
      <c r="V86" s="192">
        <v>8.2594591251026799</v>
      </c>
      <c r="W86" s="193">
        <v>221.65331253817573</v>
      </c>
      <c r="X86" s="69">
        <v>2.5456900217934586</v>
      </c>
    </row>
    <row r="87" spans="1:25" ht="15.75" customHeight="1" x14ac:dyDescent="0.3">
      <c r="A87" s="61">
        <v>45033</v>
      </c>
      <c r="B87" s="2">
        <v>435</v>
      </c>
      <c r="C87" s="2" t="s">
        <v>27</v>
      </c>
      <c r="D87" s="2" t="s">
        <v>15</v>
      </c>
      <c r="E87" s="3" t="s">
        <v>38</v>
      </c>
      <c r="F87" s="2" t="s">
        <v>38</v>
      </c>
      <c r="G87" s="64">
        <v>12.3</v>
      </c>
      <c r="H87" s="4">
        <v>13.9</v>
      </c>
      <c r="I87" s="51">
        <v>31.33</v>
      </c>
      <c r="J87" s="5">
        <v>8.0500000000000007</v>
      </c>
      <c r="K87" s="52">
        <v>1941.1179999999999</v>
      </c>
      <c r="L87" s="6">
        <v>2184.79</v>
      </c>
      <c r="N87" s="52">
        <f t="shared" si="1"/>
        <v>2184.79</v>
      </c>
      <c r="O87"/>
      <c r="P87" s="200">
        <v>8.1839391095002174</v>
      </c>
      <c r="Q87" s="201">
        <v>271.24540284307079</v>
      </c>
      <c r="R87" s="202">
        <v>2.7134124957359611</v>
      </c>
      <c r="S87" s="70">
        <v>8.0760994759173812</v>
      </c>
      <c r="T87" s="68">
        <v>363.44620435119634</v>
      </c>
      <c r="U87" s="69">
        <v>2.2126580638415332</v>
      </c>
      <c r="V87" s="192">
        <v>8.076069186454335</v>
      </c>
      <c r="W87" s="193">
        <v>354.19737410915116</v>
      </c>
      <c r="X87" s="69">
        <v>2.1560504826902958</v>
      </c>
    </row>
    <row r="88" spans="1:25" ht="15.75" customHeight="1" x14ac:dyDescent="0.3">
      <c r="A88" s="1">
        <v>45056</v>
      </c>
      <c r="B88">
        <v>482</v>
      </c>
      <c r="C88" t="s">
        <v>27</v>
      </c>
      <c r="D88" t="s">
        <v>15</v>
      </c>
      <c r="E88" s="3" t="s">
        <v>38</v>
      </c>
      <c r="F88" t="s">
        <v>38</v>
      </c>
      <c r="G88" s="71">
        <v>17.3</v>
      </c>
      <c r="H88" s="4">
        <v>19.2</v>
      </c>
      <c r="I88" s="112">
        <v>31.95</v>
      </c>
      <c r="J88" s="91">
        <v>8.14</v>
      </c>
      <c r="K88" s="223">
        <v>2361.41</v>
      </c>
      <c r="L88" s="169">
        <v>2419.13</v>
      </c>
      <c r="N88" s="129">
        <f t="shared" si="1"/>
        <v>2419.13</v>
      </c>
      <c r="O88"/>
      <c r="P88" s="216">
        <v>7.6143817537931113</v>
      </c>
      <c r="Q88" s="217">
        <v>1333.0610559519293</v>
      </c>
      <c r="R88" s="222">
        <v>1.1790802611334217</v>
      </c>
      <c r="S88" s="194">
        <v>8.1709050520609718</v>
      </c>
      <c r="T88" s="89">
        <v>309.87466553340522</v>
      </c>
      <c r="U88" s="90">
        <v>3.5557072345843426</v>
      </c>
      <c r="V88" s="220">
        <v>8.171032630930112</v>
      </c>
      <c r="W88" s="221">
        <v>346.22284006073767</v>
      </c>
      <c r="X88" s="90">
        <v>3.9751250624267227</v>
      </c>
      <c r="Y88" t="s">
        <v>61</v>
      </c>
    </row>
    <row r="89" spans="1:25" ht="15.75" customHeight="1" x14ac:dyDescent="0.3">
      <c r="A89" s="1">
        <v>45088</v>
      </c>
      <c r="B89">
        <v>500</v>
      </c>
      <c r="C89" t="s">
        <v>27</v>
      </c>
      <c r="D89" t="s">
        <v>15</v>
      </c>
      <c r="E89" s="3" t="s">
        <v>38</v>
      </c>
      <c r="F89" t="s">
        <v>38</v>
      </c>
      <c r="G89" s="71">
        <v>17.899999999999999</v>
      </c>
      <c r="H89" s="18">
        <v>21.8</v>
      </c>
      <c r="I89" s="112">
        <v>30.85</v>
      </c>
      <c r="J89" s="60">
        <v>8.26</v>
      </c>
      <c r="K89" s="80">
        <v>1734.01</v>
      </c>
      <c r="L89" s="50">
        <v>2142.59</v>
      </c>
      <c r="N89" s="52">
        <f t="shared" si="1"/>
        <v>2142.59</v>
      </c>
      <c r="O89"/>
      <c r="P89" s="200">
        <v>8.3877134476969477</v>
      </c>
      <c r="Q89" s="201">
        <v>145.7731593480531</v>
      </c>
      <c r="R89" s="202">
        <v>4.5244312879961166</v>
      </c>
      <c r="S89" s="70">
        <v>8.323619596662823</v>
      </c>
      <c r="T89" s="68">
        <v>176.92739310083971</v>
      </c>
      <c r="U89" s="69">
        <v>4.0878392296208554</v>
      </c>
      <c r="V89" s="192">
        <v>8.3235667984815116</v>
      </c>
      <c r="W89" s="193">
        <v>172.82987417178731</v>
      </c>
      <c r="X89" s="69">
        <v>3.9921968347907812</v>
      </c>
    </row>
    <row r="90" spans="1:25" ht="15.75" customHeight="1" x14ac:dyDescent="0.3">
      <c r="A90" s="1"/>
      <c r="H90" s="18"/>
      <c r="J90" s="60"/>
      <c r="K90" s="80"/>
      <c r="L90" s="50"/>
      <c r="N90" s="52"/>
      <c r="O90"/>
      <c r="P90" s="200"/>
      <c r="Q90" s="201"/>
      <c r="R90" s="202"/>
      <c r="S90" s="70"/>
      <c r="T90" s="68"/>
      <c r="U90" s="69"/>
      <c r="V90" s="192"/>
      <c r="W90" s="193"/>
      <c r="X90" s="69"/>
    </row>
    <row r="91" spans="1:25" ht="15.75" customHeight="1" x14ac:dyDescent="0.3">
      <c r="A91" s="7">
        <v>44703</v>
      </c>
      <c r="B91" s="2"/>
      <c r="C91" s="2" t="s">
        <v>42</v>
      </c>
      <c r="D91" s="3" t="s">
        <v>15</v>
      </c>
      <c r="E91" s="3" t="s">
        <v>39</v>
      </c>
      <c r="F91" s="2" t="s">
        <v>58</v>
      </c>
      <c r="G91" s="30">
        <v>23.6</v>
      </c>
      <c r="H91" s="41">
        <v>22.47</v>
      </c>
      <c r="I91" s="52">
        <v>32.19</v>
      </c>
      <c r="J91" s="63">
        <v>7.7167000000000003</v>
      </c>
      <c r="K91" s="52">
        <v>1961.64</v>
      </c>
      <c r="L91" s="6"/>
      <c r="M91" s="52">
        <v>2196.422</v>
      </c>
      <c r="N91" s="52">
        <f t="shared" si="1"/>
        <v>2196.422</v>
      </c>
      <c r="O91"/>
      <c r="P91" s="200">
        <v>7.9716224937393712</v>
      </c>
      <c r="Q91" s="201">
        <v>480.36957075499856</v>
      </c>
      <c r="R91" s="202">
        <v>2.813120665795966</v>
      </c>
      <c r="S91" s="70">
        <v>7.7000255784625233</v>
      </c>
      <c r="T91" s="68">
        <v>986.70028101670437</v>
      </c>
      <c r="U91" s="69">
        <v>1.6542619992294241</v>
      </c>
      <c r="V91" s="192">
        <v>7.7000474310948714</v>
      </c>
      <c r="W91" s="193">
        <v>930.56291594598838</v>
      </c>
      <c r="X91" s="69">
        <v>1.5603013643548198</v>
      </c>
    </row>
    <row r="92" spans="1:25" ht="15.75" customHeight="1" x14ac:dyDescent="0.3">
      <c r="A92" s="7">
        <v>44713</v>
      </c>
      <c r="B92" s="2"/>
      <c r="C92" s="2" t="s">
        <v>42</v>
      </c>
      <c r="D92" s="3" t="s">
        <v>15</v>
      </c>
      <c r="E92" s="3" t="s">
        <v>39</v>
      </c>
      <c r="F92" s="3" t="s">
        <v>39</v>
      </c>
      <c r="G92" s="16">
        <v>16.5</v>
      </c>
      <c r="H92" s="41">
        <v>16.2</v>
      </c>
      <c r="I92" s="52">
        <v>29.72</v>
      </c>
      <c r="J92" s="32">
        <v>7.8620000000000001</v>
      </c>
      <c r="K92" s="129">
        <v>2415.1</v>
      </c>
      <c r="L92" s="6"/>
      <c r="M92" s="52">
        <v>2495.1750000000002</v>
      </c>
      <c r="N92" s="52">
        <f t="shared" si="1"/>
        <v>2495.1750000000002</v>
      </c>
      <c r="O92" s="22" t="s">
        <v>25</v>
      </c>
      <c r="P92" s="200">
        <v>7.7106758192048144</v>
      </c>
      <c r="Q92" s="201">
        <v>1093.6792373806902</v>
      </c>
      <c r="R92" s="202">
        <v>1.3850776921334522</v>
      </c>
      <c r="S92" s="194">
        <v>7.8580770943585101</v>
      </c>
      <c r="T92" s="89">
        <v>1035.583362121333</v>
      </c>
      <c r="U92" s="90">
        <v>1.4502531474092168</v>
      </c>
      <c r="V92" s="194">
        <v>7.8580766466964524</v>
      </c>
      <c r="W92" s="89">
        <v>1038.9400229222817</v>
      </c>
      <c r="X92" s="90">
        <v>1.4549508877036574</v>
      </c>
      <c r="Y92" t="s">
        <v>61</v>
      </c>
    </row>
    <row r="93" spans="1:25" ht="15.75" customHeight="1" x14ac:dyDescent="0.3">
      <c r="A93" s="154">
        <v>44729</v>
      </c>
      <c r="B93" s="92"/>
      <c r="C93" s="92" t="s">
        <v>42</v>
      </c>
      <c r="D93" s="155" t="s">
        <v>15</v>
      </c>
      <c r="E93" s="3" t="s">
        <v>39</v>
      </c>
      <c r="F93" s="137" t="s">
        <v>39</v>
      </c>
      <c r="G93" s="156">
        <v>18.899999999999999</v>
      </c>
      <c r="H93" s="157">
        <v>21.5</v>
      </c>
      <c r="I93" s="148">
        <v>32.5</v>
      </c>
      <c r="J93" s="158">
        <v>8.0030000000000001</v>
      </c>
      <c r="K93" s="148">
        <v>1989.8589999999999</v>
      </c>
      <c r="L93" s="149"/>
      <c r="M93" s="148">
        <v>2140.58</v>
      </c>
      <c r="N93" s="52">
        <f t="shared" si="1"/>
        <v>2140.58</v>
      </c>
      <c r="O93"/>
      <c r="P93" s="200">
        <v>7.8617125950661801</v>
      </c>
      <c r="Q93" s="201">
        <v>628.74274285469062</v>
      </c>
      <c r="R93" s="202">
        <v>1.8666137009809276</v>
      </c>
      <c r="S93" s="70">
        <v>8.0441634349783016</v>
      </c>
      <c r="T93" s="68">
        <v>385.61732326009599</v>
      </c>
      <c r="U93" s="69">
        <v>2.6524040318673601</v>
      </c>
      <c r="V93" s="192">
        <v>8.0442275024971366</v>
      </c>
      <c r="W93" s="193">
        <v>401.92372029973535</v>
      </c>
      <c r="X93" s="69">
        <v>2.7653806294667835</v>
      </c>
    </row>
    <row r="94" spans="1:25" ht="15.75" customHeight="1" x14ac:dyDescent="0.3">
      <c r="A94" s="227">
        <v>44740</v>
      </c>
      <c r="B94" s="198"/>
      <c r="C94" s="198" t="s">
        <v>42</v>
      </c>
      <c r="D94" s="228" t="s">
        <v>15</v>
      </c>
      <c r="E94" s="3" t="s">
        <v>39</v>
      </c>
      <c r="F94" s="228" t="s">
        <v>39</v>
      </c>
      <c r="G94" s="246">
        <v>18.600000000000001</v>
      </c>
      <c r="H94" s="247">
        <v>18.100000000000001</v>
      </c>
      <c r="I94" s="129">
        <v>30.57</v>
      </c>
      <c r="J94" s="199">
        <v>7.3259999999999996</v>
      </c>
      <c r="K94" s="129">
        <v>2532.0940999999998</v>
      </c>
      <c r="L94" s="169"/>
      <c r="M94" s="129">
        <v>2559.6390000000001</v>
      </c>
      <c r="N94" s="129">
        <f t="shared" si="1"/>
        <v>2559.6390000000001</v>
      </c>
      <c r="O94" s="223"/>
      <c r="P94" s="216">
        <v>7.5188455992049033</v>
      </c>
      <c r="Q94" s="217">
        <v>1807.6250706338967</v>
      </c>
      <c r="R94" s="222">
        <v>1.0463587372638048</v>
      </c>
      <c r="S94" s="194">
        <v>7.3199354152308427</v>
      </c>
      <c r="T94" s="89">
        <v>2923.2212401898992</v>
      </c>
      <c r="U94" s="90">
        <v>0.67703881332290994</v>
      </c>
      <c r="V94" s="220">
        <v>7.3199345433934857</v>
      </c>
      <c r="W94" s="221">
        <v>2844.4731872923244</v>
      </c>
      <c r="X94" s="90">
        <v>0.65879755959201458</v>
      </c>
      <c r="Y94" t="s">
        <v>61</v>
      </c>
    </row>
    <row r="95" spans="1:25" ht="15.75" customHeight="1" x14ac:dyDescent="0.3">
      <c r="A95" s="143">
        <v>44760</v>
      </c>
      <c r="B95" s="136">
        <v>136</v>
      </c>
      <c r="C95" s="136" t="s">
        <v>42</v>
      </c>
      <c r="D95" s="136" t="s">
        <v>15</v>
      </c>
      <c r="E95" s="3" t="s">
        <v>39</v>
      </c>
      <c r="F95" s="136" t="s">
        <v>39</v>
      </c>
      <c r="G95" s="134">
        <v>23.7</v>
      </c>
      <c r="H95" s="134">
        <v>27.3</v>
      </c>
      <c r="I95" s="103">
        <v>32.78</v>
      </c>
      <c r="J95" s="140">
        <v>8.0109999999999992</v>
      </c>
      <c r="K95" s="103">
        <v>1913.46</v>
      </c>
      <c r="L95" s="144"/>
      <c r="M95" s="136">
        <v>2045.86</v>
      </c>
      <c r="N95" s="52">
        <f t="shared" si="1"/>
        <v>2045.86</v>
      </c>
      <c r="O95"/>
      <c r="P95" s="212">
        <v>7.7491996896458764</v>
      </c>
      <c r="Q95" s="201">
        <v>805.20970923361529</v>
      </c>
      <c r="R95" s="202">
        <v>1.7208318521609025</v>
      </c>
      <c r="S95" s="70">
        <v>8.0671743753951599</v>
      </c>
      <c r="T95" s="68">
        <v>339.57604308293452</v>
      </c>
      <c r="U95" s="69">
        <v>3.1384545812202203</v>
      </c>
      <c r="V95" s="192">
        <v>8.0673013084028966</v>
      </c>
      <c r="W95" s="193">
        <v>367.14498424408089</v>
      </c>
      <c r="X95" s="69">
        <v>3.395238368988279</v>
      </c>
    </row>
    <row r="96" spans="1:25" ht="15.75" customHeight="1" x14ac:dyDescent="0.3">
      <c r="A96" s="145">
        <v>44777</v>
      </c>
      <c r="B96" s="146">
        <v>2</v>
      </c>
      <c r="C96" s="136" t="s">
        <v>42</v>
      </c>
      <c r="D96" s="136" t="s">
        <v>15</v>
      </c>
      <c r="E96" s="3" t="s">
        <v>39</v>
      </c>
      <c r="F96" s="136" t="s">
        <v>39</v>
      </c>
      <c r="G96" s="134">
        <v>24.9</v>
      </c>
      <c r="H96" s="134">
        <v>23.3</v>
      </c>
      <c r="I96" s="103">
        <v>33.03</v>
      </c>
      <c r="J96" s="140">
        <v>8.0920000000000005</v>
      </c>
      <c r="K96" s="103">
        <v>1882.41</v>
      </c>
      <c r="L96" s="103"/>
      <c r="M96" s="136">
        <v>2065.81</v>
      </c>
      <c r="N96" s="52">
        <f t="shared" si="1"/>
        <v>2065.81</v>
      </c>
      <c r="O96" s="5"/>
      <c r="P96" s="200">
        <v>7.8510526318298668</v>
      </c>
      <c r="Q96" s="201">
        <v>619.69752360470272</v>
      </c>
      <c r="R96" s="202">
        <v>2.2296857012324476</v>
      </c>
      <c r="S96" s="70">
        <v>8.0668188182699776</v>
      </c>
      <c r="T96" s="68">
        <v>340.69062258860231</v>
      </c>
      <c r="U96" s="69">
        <v>3.3109791118065206</v>
      </c>
      <c r="V96" s="192">
        <v>8.0667724586146097</v>
      </c>
      <c r="W96" s="193">
        <v>361.28760254816035</v>
      </c>
      <c r="X96" s="69">
        <v>3.5103999592520152</v>
      </c>
    </row>
    <row r="97" spans="1:24" ht="15.75" customHeight="1" x14ac:dyDescent="0.3">
      <c r="A97" s="143">
        <v>44787</v>
      </c>
      <c r="B97" s="136">
        <v>825</v>
      </c>
      <c r="C97" s="136" t="s">
        <v>42</v>
      </c>
      <c r="D97" s="136" t="s">
        <v>15</v>
      </c>
      <c r="E97" s="3" t="s">
        <v>39</v>
      </c>
      <c r="F97" s="136" t="s">
        <v>39</v>
      </c>
      <c r="G97" s="134">
        <v>26.3</v>
      </c>
      <c r="H97" s="134">
        <v>20.8</v>
      </c>
      <c r="I97" s="103">
        <v>32.880000000000003</v>
      </c>
      <c r="J97" s="140">
        <v>8.0020000000000007</v>
      </c>
      <c r="K97" s="103">
        <v>2091.5100000000002</v>
      </c>
      <c r="L97" s="136">
        <f>2172.5+40</f>
        <v>2212.5</v>
      </c>
      <c r="M97" s="136"/>
      <c r="N97" s="52">
        <f t="shared" si="1"/>
        <v>2212.5</v>
      </c>
      <c r="O97"/>
      <c r="P97" s="200">
        <v>7.6630133004630947</v>
      </c>
      <c r="Q97" s="201">
        <v>1088.5939577480426</v>
      </c>
      <c r="R97" s="203">
        <v>1.7357745487493843</v>
      </c>
      <c r="S97" s="70">
        <v>7.916397685641682</v>
      </c>
      <c r="T97" s="68">
        <v>555.68868338626726</v>
      </c>
      <c r="U97" s="69">
        <v>2.8459529733341111</v>
      </c>
      <c r="V97" s="192">
        <v>7.9162518810387317</v>
      </c>
      <c r="W97" s="193">
        <v>587.50216895121412</v>
      </c>
      <c r="X97" s="69">
        <v>3.0068657077123273</v>
      </c>
    </row>
    <row r="98" spans="1:24" ht="15.75" customHeight="1" x14ac:dyDescent="0.3">
      <c r="A98" s="159">
        <v>44801</v>
      </c>
      <c r="B98" s="136"/>
      <c r="C98" s="136" t="s">
        <v>42</v>
      </c>
      <c r="D98" s="136" t="s">
        <v>15</v>
      </c>
      <c r="E98" s="3" t="s">
        <v>39</v>
      </c>
      <c r="F98" s="146" t="s">
        <v>39</v>
      </c>
      <c r="G98" s="134">
        <v>22.6</v>
      </c>
      <c r="H98" s="134">
        <v>22.4</v>
      </c>
      <c r="I98" s="103">
        <v>32.39</v>
      </c>
      <c r="J98" s="140">
        <v>8.0969999999999995</v>
      </c>
      <c r="K98" s="103">
        <v>2281.4</v>
      </c>
      <c r="L98" s="103"/>
      <c r="M98" s="144">
        <v>2500.34</v>
      </c>
      <c r="N98" s="52">
        <f t="shared" si="1"/>
        <v>2500.34</v>
      </c>
      <c r="O98"/>
      <c r="P98" s="200">
        <v>7.9122292167737305</v>
      </c>
      <c r="Q98" s="201">
        <v>645.28911376279348</v>
      </c>
      <c r="R98" s="202">
        <v>2.7771807706059328</v>
      </c>
      <c r="S98" s="70">
        <v>8.0938117438494324</v>
      </c>
      <c r="T98" s="68">
        <v>391.12158359052648</v>
      </c>
      <c r="U98" s="69">
        <v>3.8844241706090306</v>
      </c>
      <c r="V98" s="192">
        <v>8.0938072983796019</v>
      </c>
      <c r="W98" s="193">
        <v>409.75237192075122</v>
      </c>
      <c r="X98" s="69">
        <v>4.0693725430455698</v>
      </c>
    </row>
    <row r="99" spans="1:24" ht="15.75" customHeight="1" x14ac:dyDescent="0.3">
      <c r="A99" s="135">
        <v>44742</v>
      </c>
      <c r="B99" s="136"/>
      <c r="C99" s="137" t="s">
        <v>13</v>
      </c>
      <c r="D99" s="137" t="s">
        <v>15</v>
      </c>
      <c r="E99" s="3" t="s">
        <v>39</v>
      </c>
      <c r="F99" s="137" t="s">
        <v>39</v>
      </c>
      <c r="G99" s="138">
        <v>23</v>
      </c>
      <c r="H99" s="133">
        <v>10.6</v>
      </c>
      <c r="I99" s="139">
        <v>32.06</v>
      </c>
      <c r="J99" s="142">
        <v>7.9859999999999998</v>
      </c>
      <c r="K99" s="139">
        <v>1907.412</v>
      </c>
      <c r="L99" s="103"/>
      <c r="M99" s="139">
        <v>2017.2059999999999</v>
      </c>
      <c r="N99" s="52">
        <f t="shared" si="1"/>
        <v>2017.2059999999999</v>
      </c>
      <c r="O99"/>
      <c r="P99" s="200">
        <v>7.7085977822307967</v>
      </c>
      <c r="Q99" s="201">
        <v>885.35079683480262</v>
      </c>
      <c r="R99" s="203">
        <v>1.5043134658571384</v>
      </c>
      <c r="S99" s="70">
        <v>7.7926873042098714</v>
      </c>
      <c r="T99" s="68">
        <v>712.04406682110834</v>
      </c>
      <c r="U99" s="69">
        <v>1.7820048288828851</v>
      </c>
      <c r="V99" s="192">
        <v>7.7925743481406462</v>
      </c>
      <c r="W99" s="193">
        <v>723.86202321251085</v>
      </c>
      <c r="X99" s="69">
        <v>1.8106390592735417</v>
      </c>
    </row>
    <row r="100" spans="1:24" ht="15.75" customHeight="1" x14ac:dyDescent="0.3">
      <c r="A100" s="143">
        <v>44757</v>
      </c>
      <c r="B100" s="136">
        <v>120</v>
      </c>
      <c r="C100" s="136" t="s">
        <v>13</v>
      </c>
      <c r="D100" s="136" t="s">
        <v>15</v>
      </c>
      <c r="E100" s="3" t="s">
        <v>39</v>
      </c>
      <c r="F100" s="136" t="s">
        <v>39</v>
      </c>
      <c r="G100" s="134">
        <v>25.5</v>
      </c>
      <c r="H100" s="134">
        <v>27.6</v>
      </c>
      <c r="I100" s="103">
        <v>31.42</v>
      </c>
      <c r="J100" s="140">
        <v>7.87</v>
      </c>
      <c r="K100" s="103">
        <v>1822.25</v>
      </c>
      <c r="L100" s="144"/>
      <c r="M100" s="136">
        <v>1947.61</v>
      </c>
      <c r="N100" s="52">
        <f t="shared" si="1"/>
        <v>1947.61</v>
      </c>
      <c r="O100"/>
      <c r="P100" s="200">
        <v>7.7306984376831522</v>
      </c>
      <c r="Q100" s="201">
        <v>810.34438825910081</v>
      </c>
      <c r="R100" s="202">
        <v>1.6571281609793853</v>
      </c>
      <c r="S100" s="70">
        <v>7.9019419761854692</v>
      </c>
      <c r="T100" s="68">
        <v>514.1487087677923</v>
      </c>
      <c r="U100" s="69">
        <v>2.3134615999549193</v>
      </c>
      <c r="V100" s="192">
        <v>7.9019732505706868</v>
      </c>
      <c r="W100" s="193">
        <v>534.00211753583221</v>
      </c>
      <c r="X100" s="69">
        <v>2.4031400081142889</v>
      </c>
    </row>
    <row r="101" spans="1:24" ht="15.75" customHeight="1" x14ac:dyDescent="0.3">
      <c r="A101" s="145">
        <v>44774</v>
      </c>
      <c r="B101" s="146">
        <v>2</v>
      </c>
      <c r="C101" s="146" t="s">
        <v>13</v>
      </c>
      <c r="D101" s="136" t="s">
        <v>15</v>
      </c>
      <c r="E101" s="3" t="s">
        <v>39</v>
      </c>
      <c r="F101" s="136" t="s">
        <v>39</v>
      </c>
      <c r="G101" s="134">
        <v>25.6</v>
      </c>
      <c r="H101" s="134">
        <v>23.1</v>
      </c>
      <c r="I101" s="103">
        <v>32.76</v>
      </c>
      <c r="J101" s="140">
        <v>7.8220000000000001</v>
      </c>
      <c r="K101" s="103">
        <v>1929.64</v>
      </c>
      <c r="L101" s="103"/>
      <c r="M101" s="136">
        <v>2004.69</v>
      </c>
      <c r="N101" s="52">
        <f t="shared" si="1"/>
        <v>2004.69</v>
      </c>
      <c r="O101"/>
      <c r="P101" s="200">
        <v>7.5609109580236336</v>
      </c>
      <c r="Q101" s="201">
        <v>1277.4178834566092</v>
      </c>
      <c r="R101" s="202">
        <v>1.2351013386880421</v>
      </c>
      <c r="S101" s="70">
        <v>7.7843293216692162</v>
      </c>
      <c r="T101" s="68">
        <v>718.23315622794053</v>
      </c>
      <c r="U101" s="69">
        <v>1.942995423733344</v>
      </c>
      <c r="V101" s="192">
        <v>7.784286066777315</v>
      </c>
      <c r="W101" s="193">
        <v>749.39251168392911</v>
      </c>
      <c r="X101" s="69">
        <v>2.0268852729446891</v>
      </c>
    </row>
    <row r="102" spans="1:24" ht="15.75" customHeight="1" x14ac:dyDescent="0.3">
      <c r="A102" s="61">
        <v>44788</v>
      </c>
      <c r="B102" s="2">
        <v>834</v>
      </c>
      <c r="C102" s="2" t="s">
        <v>13</v>
      </c>
      <c r="D102" s="2" t="s">
        <v>15</v>
      </c>
      <c r="E102" s="3" t="s">
        <v>39</v>
      </c>
      <c r="F102" s="2" t="s">
        <v>39</v>
      </c>
      <c r="G102" s="4">
        <v>23.9</v>
      </c>
      <c r="H102" s="4">
        <v>27.6</v>
      </c>
      <c r="I102" s="6">
        <v>32.799999999999997</v>
      </c>
      <c r="J102" s="153">
        <v>7.7789999999999999</v>
      </c>
      <c r="K102" s="76">
        <v>2172.5700000000002</v>
      </c>
      <c r="L102" s="81">
        <f>2012.8+44</f>
        <v>2056.8000000000002</v>
      </c>
      <c r="N102" s="129">
        <f t="shared" si="1"/>
        <v>2056.8000000000002</v>
      </c>
      <c r="O102"/>
      <c r="P102" s="200">
        <v>7.0065605747940483</v>
      </c>
      <c r="Q102" s="201">
        <v>5008.6325841805028</v>
      </c>
      <c r="R102" s="203">
        <v>0.35304254031221166</v>
      </c>
      <c r="S102" s="70">
        <v>7.8347033781489364</v>
      </c>
      <c r="T102" s="68">
        <v>646.48319770402884</v>
      </c>
      <c r="U102" s="69">
        <v>2.0651457766666472</v>
      </c>
      <c r="V102" s="192">
        <v>7.8348954060216496</v>
      </c>
      <c r="W102" s="193">
        <v>743.33458574183794</v>
      </c>
      <c r="X102" s="69">
        <v>2.3766316006827268</v>
      </c>
    </row>
    <row r="103" spans="1:24" ht="15.75" customHeight="1" x14ac:dyDescent="0.3">
      <c r="A103" s="1">
        <v>44803</v>
      </c>
      <c r="B103" s="2"/>
      <c r="C103" s="93" t="s">
        <v>13</v>
      </c>
      <c r="D103" s="2" t="s">
        <v>15</v>
      </c>
      <c r="E103" s="3" t="s">
        <v>39</v>
      </c>
      <c r="F103" s="2" t="s">
        <v>39</v>
      </c>
      <c r="G103" s="180">
        <v>25</v>
      </c>
      <c r="H103" s="4">
        <v>28.2</v>
      </c>
      <c r="I103" s="6">
        <v>32.81</v>
      </c>
      <c r="J103" s="5">
        <v>7.7560000000000002</v>
      </c>
      <c r="K103" s="6">
        <v>1900.93</v>
      </c>
      <c r="L103" s="6"/>
      <c r="M103">
        <v>1991.7</v>
      </c>
      <c r="N103" s="52">
        <f t="shared" si="1"/>
        <v>1991.7</v>
      </c>
      <c r="O103"/>
      <c r="P103" s="200">
        <v>7.6176393931872779</v>
      </c>
      <c r="Q103" s="201">
        <v>1098.6614076078811</v>
      </c>
      <c r="R103" s="202">
        <v>1.3486140353494465</v>
      </c>
      <c r="S103" s="70">
        <v>7.8038019563716317</v>
      </c>
      <c r="T103" s="68">
        <v>677.92036682165269</v>
      </c>
      <c r="U103" s="69">
        <v>1.9612258721889033</v>
      </c>
      <c r="V103" s="192">
        <v>7.8038428524563379</v>
      </c>
      <c r="W103" s="193">
        <v>703.03440653919074</v>
      </c>
      <c r="X103" s="69">
        <v>2.0342639563142271</v>
      </c>
    </row>
    <row r="104" spans="1:24" ht="15.75" customHeight="1" x14ac:dyDescent="0.3">
      <c r="A104" s="1">
        <v>44846</v>
      </c>
      <c r="B104" s="2">
        <v>202</v>
      </c>
      <c r="C104" s="2" t="s">
        <v>13</v>
      </c>
      <c r="D104" s="2" t="s">
        <v>15</v>
      </c>
      <c r="E104" s="3" t="s">
        <v>39</v>
      </c>
      <c r="F104" s="2" t="s">
        <v>39</v>
      </c>
      <c r="G104" s="71">
        <v>15.4</v>
      </c>
      <c r="H104" s="4">
        <v>17.100000000000001</v>
      </c>
      <c r="I104" s="175">
        <v>31.56</v>
      </c>
      <c r="J104" s="5">
        <v>7.835</v>
      </c>
      <c r="K104" s="6">
        <v>1859.67</v>
      </c>
      <c r="L104" s="6">
        <v>2000.12</v>
      </c>
      <c r="N104" s="52">
        <f t="shared" si="1"/>
        <v>2000.12</v>
      </c>
      <c r="O104" s="6"/>
      <c r="P104" s="200">
        <v>7.9178597578348242</v>
      </c>
      <c r="Q104" s="201">
        <v>506.70296722258536</v>
      </c>
      <c r="R104" s="203">
        <v>1.6749909900673912</v>
      </c>
      <c r="S104" s="70">
        <v>7.8612468973539213</v>
      </c>
      <c r="T104" s="68">
        <v>586.84223759547217</v>
      </c>
      <c r="U104" s="69">
        <v>1.494702191141402</v>
      </c>
      <c r="V104" s="192">
        <v>7.861236680698366</v>
      </c>
      <c r="W104" s="193">
        <v>580.5462740174371</v>
      </c>
      <c r="X104" s="69">
        <v>1.4785966420744099</v>
      </c>
    </row>
    <row r="105" spans="1:24" ht="15.75" customHeight="1" x14ac:dyDescent="0.3">
      <c r="A105" s="61">
        <v>44858</v>
      </c>
      <c r="B105" s="2">
        <v>219</v>
      </c>
      <c r="C105" s="2" t="s">
        <v>13</v>
      </c>
      <c r="D105" s="2" t="s">
        <v>15</v>
      </c>
      <c r="E105" s="3" t="s">
        <v>39</v>
      </c>
      <c r="F105" s="2" t="s">
        <v>39</v>
      </c>
      <c r="G105" s="4">
        <v>16.100000000000001</v>
      </c>
      <c r="H105" s="4">
        <v>16.399999999999999</v>
      </c>
      <c r="I105" s="6">
        <v>31.75</v>
      </c>
      <c r="J105" s="5">
        <v>7.95</v>
      </c>
      <c r="K105" s="6">
        <v>1925.58</v>
      </c>
      <c r="L105" s="2">
        <v>2046.85</v>
      </c>
      <c r="N105" s="52">
        <f t="shared" si="1"/>
        <v>2046.85</v>
      </c>
      <c r="O105"/>
      <c r="P105" s="200">
        <v>7.8460220557073672</v>
      </c>
      <c r="Q105" s="201">
        <v>625.3431023303765</v>
      </c>
      <c r="R105" s="203">
        <v>1.5303969191194116</v>
      </c>
      <c r="S105" s="70">
        <v>7.9547421157910954</v>
      </c>
      <c r="T105" s="68">
        <v>470.96064814958567</v>
      </c>
      <c r="U105" s="69">
        <v>1.9015618664251885</v>
      </c>
      <c r="V105" s="192">
        <v>7.9547460387963751</v>
      </c>
      <c r="W105" s="193">
        <v>481.14134901495049</v>
      </c>
      <c r="X105" s="69">
        <v>1.9427028021017088</v>
      </c>
    </row>
    <row r="106" spans="1:24" ht="15.75" customHeight="1" x14ac:dyDescent="0.3">
      <c r="A106" s="61">
        <v>44871</v>
      </c>
      <c r="B106" s="2">
        <v>272</v>
      </c>
      <c r="C106" s="2" t="s">
        <v>13</v>
      </c>
      <c r="D106" s="2" t="s">
        <v>15</v>
      </c>
      <c r="E106" s="3" t="s">
        <v>39</v>
      </c>
      <c r="F106" s="2" t="s">
        <v>39</v>
      </c>
      <c r="G106" s="4">
        <v>17.3</v>
      </c>
      <c r="H106" s="4">
        <v>18.3</v>
      </c>
      <c r="I106" s="6">
        <v>32.29</v>
      </c>
      <c r="J106" s="5">
        <v>7.9260000000000002</v>
      </c>
      <c r="K106" s="6">
        <v>1865.64</v>
      </c>
      <c r="L106" s="2">
        <v>2028.97</v>
      </c>
      <c r="M106" s="2"/>
      <c r="N106" s="52">
        <f t="shared" si="1"/>
        <v>2028.97</v>
      </c>
      <c r="O106"/>
      <c r="P106" s="200">
        <v>7.9346887131034372</v>
      </c>
      <c r="Q106" s="201">
        <v>490.99813408514615</v>
      </c>
      <c r="R106" s="202">
        <v>1.9127326383817824</v>
      </c>
      <c r="S106" s="70">
        <v>7.941686225704399</v>
      </c>
      <c r="T106" s="68">
        <v>481.9779422153365</v>
      </c>
      <c r="U106" s="69">
        <v>1.9390839660667629</v>
      </c>
      <c r="V106" s="192">
        <v>7.94168706898708</v>
      </c>
      <c r="W106" s="193">
        <v>482.70635579433792</v>
      </c>
      <c r="X106" s="69">
        <v>1.9420220466825049</v>
      </c>
    </row>
    <row r="107" spans="1:24" ht="15.75" customHeight="1" x14ac:dyDescent="0.3">
      <c r="A107" s="145">
        <v>44893</v>
      </c>
      <c r="B107" s="105">
        <v>287</v>
      </c>
      <c r="C107" s="160" t="s">
        <v>13</v>
      </c>
      <c r="D107" s="136" t="s">
        <v>15</v>
      </c>
      <c r="E107" s="3" t="s">
        <v>39</v>
      </c>
      <c r="F107" s="136" t="s">
        <v>39</v>
      </c>
      <c r="G107" s="179">
        <v>9.1999999999999993</v>
      </c>
      <c r="H107" s="134">
        <v>14.1</v>
      </c>
      <c r="I107" s="177">
        <v>32.36</v>
      </c>
      <c r="J107" s="140">
        <v>7.9349999999999996</v>
      </c>
      <c r="K107" s="103">
        <v>1952.64</v>
      </c>
      <c r="L107" s="103">
        <v>2127.8000000000002</v>
      </c>
      <c r="M107" s="5"/>
      <c r="N107" s="52">
        <f t="shared" si="1"/>
        <v>2127.8000000000002</v>
      </c>
      <c r="O107" s="6"/>
      <c r="P107" s="200">
        <v>8.0804162177045864</v>
      </c>
      <c r="Q107" s="201">
        <v>343.96746257084123</v>
      </c>
      <c r="R107" s="202">
        <v>1.9598922587378729</v>
      </c>
      <c r="S107" s="70">
        <v>8.0140308704012497</v>
      </c>
      <c r="T107" s="68">
        <v>409.47191207758635</v>
      </c>
      <c r="U107" s="69">
        <v>1.7185740775730718</v>
      </c>
      <c r="V107" s="192">
        <v>8.0139850643187263</v>
      </c>
      <c r="W107" s="193">
        <v>404.04562608047155</v>
      </c>
      <c r="X107" s="69">
        <v>1.6954420016671128</v>
      </c>
    </row>
    <row r="108" spans="1:24" ht="15.75" customHeight="1" x14ac:dyDescent="0.3">
      <c r="A108" s="150">
        <v>44900</v>
      </c>
      <c r="B108" s="105">
        <v>318</v>
      </c>
      <c r="C108" s="105" t="s">
        <v>13</v>
      </c>
      <c r="D108" s="105" t="s">
        <v>15</v>
      </c>
      <c r="E108" s="3" t="s">
        <v>39</v>
      </c>
      <c r="F108" s="2" t="s">
        <v>58</v>
      </c>
      <c r="G108" s="151">
        <v>8.1</v>
      </c>
      <c r="H108" s="151">
        <v>7.6</v>
      </c>
      <c r="I108" s="152">
        <v>31.28</v>
      </c>
      <c r="J108" s="153">
        <v>8.0220000000000002</v>
      </c>
      <c r="K108" s="152">
        <v>1991.08</v>
      </c>
      <c r="L108" s="105">
        <v>2097.77</v>
      </c>
      <c r="M108" s="105"/>
      <c r="N108" s="52">
        <f t="shared" si="1"/>
        <v>2097.77</v>
      </c>
      <c r="O108"/>
      <c r="P108" s="200">
        <v>7.92991293300578</v>
      </c>
      <c r="Q108" s="201">
        <v>501.47900724431298</v>
      </c>
      <c r="R108" s="203">
        <v>1.3408332533030713</v>
      </c>
      <c r="S108" s="70">
        <v>8.0137758854912811</v>
      </c>
      <c r="T108" s="68">
        <v>404.47204548905739</v>
      </c>
      <c r="U108" s="69">
        <v>1.5912427245795444</v>
      </c>
      <c r="V108" s="192">
        <v>8.0137708387116433</v>
      </c>
      <c r="W108" s="193">
        <v>410.44137784301955</v>
      </c>
      <c r="X108" s="69">
        <v>1.6146892836336089</v>
      </c>
    </row>
    <row r="109" spans="1:24" ht="15.75" customHeight="1" x14ac:dyDescent="0.3">
      <c r="A109" s="61">
        <v>44946</v>
      </c>
      <c r="B109" s="2">
        <v>347</v>
      </c>
      <c r="C109" s="2" t="s">
        <v>13</v>
      </c>
      <c r="D109" s="2" t="s">
        <v>15</v>
      </c>
      <c r="E109" s="3" t="s">
        <v>39</v>
      </c>
      <c r="F109" s="2" t="s">
        <v>39</v>
      </c>
      <c r="G109" s="4">
        <v>4.5</v>
      </c>
      <c r="H109" s="4">
        <v>7.6</v>
      </c>
      <c r="I109" s="6">
        <v>29.8</v>
      </c>
      <c r="J109" s="5">
        <v>7.9850000000000003</v>
      </c>
      <c r="K109" s="52">
        <v>1893.0360000000001</v>
      </c>
      <c r="L109" s="2">
        <v>1998.4</v>
      </c>
      <c r="M109" s="2"/>
      <c r="N109" s="52">
        <f t="shared" si="1"/>
        <v>1998.4</v>
      </c>
      <c r="O109"/>
      <c r="P109" s="200">
        <v>8.0127936919898488</v>
      </c>
      <c r="Q109" s="201">
        <v>381.11359802595263</v>
      </c>
      <c r="R109" s="202">
        <v>1.2696269903272257</v>
      </c>
      <c r="S109" s="70">
        <v>8.0360259996151182</v>
      </c>
      <c r="T109" s="68">
        <v>359.20074506661257</v>
      </c>
      <c r="U109" s="69">
        <v>1.3317525768966478</v>
      </c>
      <c r="V109" s="192">
        <v>8.0360345361420364</v>
      </c>
      <c r="W109" s="193">
        <v>360.59079650079281</v>
      </c>
      <c r="X109" s="69">
        <v>1.3369588114934157</v>
      </c>
    </row>
    <row r="110" spans="1:24" ht="15.75" customHeight="1" x14ac:dyDescent="0.3">
      <c r="A110" s="61">
        <v>44981</v>
      </c>
      <c r="B110" s="2">
        <v>394</v>
      </c>
      <c r="C110" s="2" t="s">
        <v>13</v>
      </c>
      <c r="D110" s="2" t="s">
        <v>15</v>
      </c>
      <c r="E110" s="3" t="s">
        <v>39</v>
      </c>
      <c r="F110" s="2" t="s">
        <v>39</v>
      </c>
      <c r="G110" s="4">
        <v>5</v>
      </c>
      <c r="H110" s="4">
        <v>12.2</v>
      </c>
      <c r="I110" s="6">
        <v>30.2</v>
      </c>
      <c r="J110" s="5">
        <v>7.9349999999999996</v>
      </c>
      <c r="K110" s="6">
        <v>1947.49</v>
      </c>
      <c r="L110" s="2">
        <v>1970.17</v>
      </c>
      <c r="N110" s="52">
        <f t="shared" si="1"/>
        <v>1970.17</v>
      </c>
      <c r="O110"/>
      <c r="P110" s="200">
        <v>7.6996214046285258</v>
      </c>
      <c r="Q110" s="201">
        <v>818.55835098208581</v>
      </c>
      <c r="R110" s="202">
        <v>0.66278864657701109</v>
      </c>
      <c r="S110" s="70">
        <v>8.052104585579519</v>
      </c>
      <c r="T110" s="68">
        <v>339.9068975748944</v>
      </c>
      <c r="U110" s="69">
        <v>1.3952491171779799</v>
      </c>
      <c r="V110" s="192">
        <v>8.0523659294006968</v>
      </c>
      <c r="W110" s="193">
        <v>357.81280470978106</v>
      </c>
      <c r="X110" s="69">
        <v>1.4705179990848876</v>
      </c>
    </row>
    <row r="111" spans="1:24" ht="15.75" customHeight="1" x14ac:dyDescent="0.3">
      <c r="A111" s="61">
        <v>45008</v>
      </c>
      <c r="B111" s="2">
        <v>427</v>
      </c>
      <c r="C111" s="2" t="s">
        <v>13</v>
      </c>
      <c r="D111" s="2" t="s">
        <v>15</v>
      </c>
      <c r="E111" s="3" t="s">
        <v>39</v>
      </c>
      <c r="F111" s="2" t="s">
        <v>39</v>
      </c>
      <c r="G111" s="64">
        <v>7.6</v>
      </c>
      <c r="H111" s="4">
        <v>16.7</v>
      </c>
      <c r="I111" s="51">
        <v>29.51</v>
      </c>
      <c r="J111" s="5">
        <v>7.891</v>
      </c>
      <c r="K111" s="52">
        <v>1922.499</v>
      </c>
      <c r="L111" s="6">
        <v>1955.88</v>
      </c>
      <c r="N111" s="52">
        <f t="shared" si="1"/>
        <v>1955.88</v>
      </c>
      <c r="O111"/>
      <c r="P111" s="200">
        <v>7.7110403581651354</v>
      </c>
      <c r="Q111" s="201">
        <v>811.09470982499056</v>
      </c>
      <c r="R111" s="202">
        <v>0.7428607681380055</v>
      </c>
      <c r="S111" s="70">
        <v>8.0363708256935524</v>
      </c>
      <c r="T111" s="68">
        <v>358.68982225279757</v>
      </c>
      <c r="U111" s="69">
        <v>1.4696565112693001</v>
      </c>
      <c r="V111" s="192">
        <v>8.0366670009479382</v>
      </c>
      <c r="W111" s="193">
        <v>376.73291957647399</v>
      </c>
      <c r="X111" s="69">
        <v>1.5456911169746872</v>
      </c>
    </row>
    <row r="112" spans="1:24" ht="15.75" customHeight="1" x14ac:dyDescent="0.3">
      <c r="A112" s="61">
        <v>45035</v>
      </c>
      <c r="B112" s="2">
        <v>445</v>
      </c>
      <c r="C112" s="2" t="s">
        <v>13</v>
      </c>
      <c r="D112" s="2" t="s">
        <v>15</v>
      </c>
      <c r="E112" s="3" t="s">
        <v>39</v>
      </c>
      <c r="F112" s="2" t="s">
        <v>39</v>
      </c>
      <c r="G112" s="64">
        <v>12.2</v>
      </c>
      <c r="H112" s="4">
        <v>14.1</v>
      </c>
      <c r="I112" s="51">
        <v>30</v>
      </c>
      <c r="J112" s="5">
        <v>7.9509999999999996</v>
      </c>
      <c r="K112" s="52">
        <v>1990.6279999999999</v>
      </c>
      <c r="L112" s="6">
        <v>2176.06</v>
      </c>
      <c r="N112" s="52">
        <f t="shared" si="1"/>
        <v>2176.06</v>
      </c>
      <c r="O112"/>
      <c r="P112" s="200">
        <v>8.0795056605095716</v>
      </c>
      <c r="Q112" s="201">
        <v>362.50306705930149</v>
      </c>
      <c r="R112" s="202">
        <v>2.1601257678726777</v>
      </c>
      <c r="S112" s="70">
        <v>7.9814214722621708</v>
      </c>
      <c r="T112" s="68">
        <v>469.16691340732996</v>
      </c>
      <c r="U112" s="69">
        <v>1.779616209792644</v>
      </c>
      <c r="V112" s="192">
        <v>7.9813972675225227</v>
      </c>
      <c r="W112" s="193">
        <v>460.00656670250982</v>
      </c>
      <c r="X112" s="69">
        <v>1.7446752395580303</v>
      </c>
    </row>
    <row r="113" spans="1:25" ht="15.75" customHeight="1" x14ac:dyDescent="0.3">
      <c r="A113" s="1">
        <v>45054</v>
      </c>
      <c r="B113">
        <v>469</v>
      </c>
      <c r="C113" t="s">
        <v>13</v>
      </c>
      <c r="D113" t="s">
        <v>15</v>
      </c>
      <c r="E113" s="3" t="s">
        <v>39</v>
      </c>
      <c r="F113" t="s">
        <v>39</v>
      </c>
      <c r="G113" s="71">
        <v>15.2</v>
      </c>
      <c r="H113" s="4">
        <v>25.6</v>
      </c>
      <c r="I113" s="112">
        <v>30.59</v>
      </c>
      <c r="J113" s="5">
        <v>7.7839999999999998</v>
      </c>
      <c r="K113">
        <v>1953.91</v>
      </c>
      <c r="L113" s="6">
        <v>2176.9899999999998</v>
      </c>
      <c r="N113" s="52">
        <f t="shared" si="1"/>
        <v>2176.9899999999998</v>
      </c>
      <c r="O113"/>
      <c r="P113" s="200">
        <v>8.1053485188110503</v>
      </c>
      <c r="Q113" s="201">
        <v>337.93212746814203</v>
      </c>
      <c r="R113" s="202">
        <v>2.5684445351232026</v>
      </c>
      <c r="S113" s="70">
        <v>7.9440713270519536</v>
      </c>
      <c r="T113" s="68">
        <v>519.5645252296564</v>
      </c>
      <c r="U113" s="69">
        <v>1.8789958305942525</v>
      </c>
      <c r="V113" s="192">
        <v>7.9438930141661803</v>
      </c>
      <c r="W113" s="193">
        <v>501.73889350535603</v>
      </c>
      <c r="X113" s="69">
        <v>1.8130403418786316</v>
      </c>
    </row>
    <row r="114" spans="1:25" ht="15.75" customHeight="1" x14ac:dyDescent="0.3">
      <c r="A114" s="1">
        <v>45086</v>
      </c>
      <c r="B114">
        <v>497</v>
      </c>
      <c r="C114" t="s">
        <v>13</v>
      </c>
      <c r="D114" t="s">
        <v>15</v>
      </c>
      <c r="E114" s="3" t="s">
        <v>39</v>
      </c>
      <c r="F114" t="s">
        <v>39</v>
      </c>
      <c r="G114" s="71">
        <v>18.5</v>
      </c>
      <c r="H114" s="85">
        <v>18.8</v>
      </c>
      <c r="I114" s="112">
        <v>30.93</v>
      </c>
      <c r="J114" s="5">
        <v>7.8049999999999997</v>
      </c>
      <c r="K114">
        <v>1903.49</v>
      </c>
      <c r="L114" s="6">
        <v>2117.56</v>
      </c>
      <c r="N114" s="52">
        <f t="shared" si="1"/>
        <v>2117.56</v>
      </c>
      <c r="O114"/>
      <c r="P114" s="200">
        <v>8.0375839475268567</v>
      </c>
      <c r="Q114" s="201">
        <v>393.61394725079072</v>
      </c>
      <c r="R114" s="202">
        <v>2.496477961869997</v>
      </c>
      <c r="S114" s="70">
        <v>7.8095665626339983</v>
      </c>
      <c r="T114" s="68">
        <v>719.01034336068551</v>
      </c>
      <c r="U114" s="69">
        <v>1.5957234455002329</v>
      </c>
      <c r="V114" s="192">
        <v>7.8095599620666798</v>
      </c>
      <c r="W114" s="193">
        <v>685.33454278791817</v>
      </c>
      <c r="X114" s="69">
        <v>1.5209393947348546</v>
      </c>
    </row>
    <row r="115" spans="1:25" ht="15.75" customHeight="1" x14ac:dyDescent="0.3">
      <c r="A115" s="7">
        <v>44702</v>
      </c>
      <c r="B115" s="2"/>
      <c r="C115" s="3" t="s">
        <v>27</v>
      </c>
      <c r="D115" s="3" t="s">
        <v>15</v>
      </c>
      <c r="E115" s="3" t="s">
        <v>39</v>
      </c>
      <c r="F115" s="2" t="s">
        <v>58</v>
      </c>
      <c r="G115" s="30">
        <v>19</v>
      </c>
      <c r="H115" s="41">
        <v>22.4</v>
      </c>
      <c r="I115" s="52">
        <v>31.82</v>
      </c>
      <c r="J115" s="52">
        <v>7.7008999999999999</v>
      </c>
      <c r="K115" s="52">
        <v>1942.403</v>
      </c>
      <c r="L115" s="6"/>
      <c r="M115" s="52">
        <v>2142.0970000000002</v>
      </c>
      <c r="N115" s="52">
        <f t="shared" si="1"/>
        <v>2142.0970000000002</v>
      </c>
      <c r="O115"/>
      <c r="P115" s="200">
        <v>7.9833015668297378</v>
      </c>
      <c r="Q115" s="201">
        <v>457.88053688633931</v>
      </c>
      <c r="R115" s="202">
        <v>2.3532629731783623</v>
      </c>
      <c r="S115" s="70">
        <v>7.7514052705883127</v>
      </c>
      <c r="T115" s="68">
        <v>840.26698947098714</v>
      </c>
      <c r="U115" s="69">
        <v>1.4843728012271526</v>
      </c>
      <c r="V115" s="192">
        <v>7.7513477618986144</v>
      </c>
      <c r="W115" s="193">
        <v>802.13786865782151</v>
      </c>
      <c r="X115" s="69">
        <v>1.4166406124165276</v>
      </c>
    </row>
    <row r="116" spans="1:25" ht="15.75" customHeight="1" x14ac:dyDescent="0.3">
      <c r="A116" s="7">
        <v>44714</v>
      </c>
      <c r="B116" s="2"/>
      <c r="C116" s="3" t="s">
        <v>27</v>
      </c>
      <c r="D116" s="3" t="s">
        <v>15</v>
      </c>
      <c r="E116" s="3" t="s">
        <v>39</v>
      </c>
      <c r="F116" t="s">
        <v>39</v>
      </c>
      <c r="G116" s="16">
        <v>16.8</v>
      </c>
      <c r="H116" s="18">
        <v>19.2</v>
      </c>
      <c r="I116" s="19">
        <v>31.67</v>
      </c>
      <c r="J116" s="32">
        <v>8.1140000000000008</v>
      </c>
      <c r="K116" s="11">
        <v>1963.1210000000001</v>
      </c>
      <c r="L116" s="6"/>
      <c r="M116" s="52">
        <v>2105.078</v>
      </c>
      <c r="N116" s="52">
        <f t="shared" si="1"/>
        <v>2105.078</v>
      </c>
      <c r="O116" s="22" t="s">
        <v>25</v>
      </c>
      <c r="P116" s="200">
        <v>7.886022796253302</v>
      </c>
      <c r="Q116" s="201">
        <v>581.47420995474636</v>
      </c>
      <c r="R116" s="202">
        <v>1.7525556020282598</v>
      </c>
      <c r="S116" s="70">
        <v>8.1473729263373844</v>
      </c>
      <c r="T116" s="68">
        <v>403.71961117605383</v>
      </c>
      <c r="U116" s="69">
        <v>2.2945230211149585</v>
      </c>
      <c r="V116" s="70">
        <v>8.1474172352002281</v>
      </c>
      <c r="W116" s="68">
        <v>415.7377200377357</v>
      </c>
      <c r="X116" s="69">
        <v>2.3633096089711159</v>
      </c>
    </row>
    <row r="117" spans="1:25" ht="15.75" customHeight="1" x14ac:dyDescent="0.3">
      <c r="A117" s="7">
        <v>44727</v>
      </c>
      <c r="B117" s="2"/>
      <c r="C117" s="2" t="s">
        <v>27</v>
      </c>
      <c r="D117" s="2" t="s">
        <v>15</v>
      </c>
      <c r="E117" s="3" t="s">
        <v>39</v>
      </c>
      <c r="F117" s="2" t="s">
        <v>39</v>
      </c>
      <c r="G117" s="16">
        <v>18.100000000000001</v>
      </c>
      <c r="H117" s="41">
        <v>18.7</v>
      </c>
      <c r="I117" s="19">
        <v>32.450000000000003</v>
      </c>
      <c r="J117" s="33">
        <v>7.8079999999999998</v>
      </c>
      <c r="K117" s="167">
        <v>2707.61</v>
      </c>
      <c r="L117" s="6"/>
      <c r="N117" s="52"/>
      <c r="O117" s="22" t="s">
        <v>25</v>
      </c>
      <c r="P117" s="200"/>
      <c r="Q117" s="201"/>
      <c r="R117" s="202"/>
      <c r="S117" s="70"/>
      <c r="T117" s="68"/>
      <c r="U117" s="69"/>
      <c r="V117" s="194">
        <v>7.8156602256566989</v>
      </c>
      <c r="W117" s="89">
        <v>1282.4163311521302</v>
      </c>
      <c r="X117" s="90">
        <v>1.67738109848742</v>
      </c>
      <c r="Y117" t="s">
        <v>61</v>
      </c>
    </row>
    <row r="118" spans="1:25" ht="15.75" customHeight="1" x14ac:dyDescent="0.3">
      <c r="A118" s="7">
        <v>44743</v>
      </c>
      <c r="B118" s="2"/>
      <c r="C118" s="3" t="s">
        <v>27</v>
      </c>
      <c r="D118" s="3" t="s">
        <v>15</v>
      </c>
      <c r="E118" s="3" t="s">
        <v>39</v>
      </c>
      <c r="F118" s="3" t="s">
        <v>39</v>
      </c>
      <c r="G118" s="16">
        <v>21.7</v>
      </c>
      <c r="H118" s="18">
        <v>14.1</v>
      </c>
      <c r="I118" s="19">
        <v>32.67</v>
      </c>
      <c r="J118" s="34">
        <v>8.2260000000000009</v>
      </c>
      <c r="K118" s="19">
        <v>1921.713</v>
      </c>
      <c r="L118" s="6"/>
      <c r="M118" s="110">
        <v>2129.201</v>
      </c>
      <c r="N118" s="52">
        <f t="shared" si="1"/>
        <v>2129.201</v>
      </c>
      <c r="O118"/>
      <c r="P118" s="200">
        <v>7.9490166743820145</v>
      </c>
      <c r="Q118" s="201">
        <v>494.76605340410782</v>
      </c>
      <c r="R118" s="202">
        <v>2.4509523256550638</v>
      </c>
      <c r="S118" s="70">
        <v>8.1027374682248219</v>
      </c>
      <c r="T118" s="68">
        <v>322.83588308687604</v>
      </c>
      <c r="U118" s="69">
        <v>3.24607356101105</v>
      </c>
      <c r="V118" s="192">
        <v>8.1025262515911205</v>
      </c>
      <c r="W118" s="193">
        <v>336.76426512909813</v>
      </c>
      <c r="X118" s="69">
        <v>3.3828296226187446</v>
      </c>
    </row>
    <row r="119" spans="1:25" ht="15.75" customHeight="1" x14ac:dyDescent="0.3">
      <c r="A119" s="248">
        <v>44756</v>
      </c>
      <c r="B119" s="198">
        <v>110</v>
      </c>
      <c r="C119" s="198" t="s">
        <v>27</v>
      </c>
      <c r="D119" s="198" t="s">
        <v>15</v>
      </c>
      <c r="E119" s="3" t="s">
        <v>39</v>
      </c>
      <c r="F119" s="198" t="s">
        <v>39</v>
      </c>
      <c r="G119" s="226">
        <v>21.3</v>
      </c>
      <c r="H119" s="226">
        <v>23.1</v>
      </c>
      <c r="I119" s="169">
        <v>32.29</v>
      </c>
      <c r="J119" s="249">
        <v>7.5060000000000002</v>
      </c>
      <c r="K119" s="78">
        <v>2342.98</v>
      </c>
      <c r="L119" s="250"/>
      <c r="M119" s="198">
        <v>2352.5700000000002</v>
      </c>
      <c r="N119" s="129">
        <f t="shared" si="1"/>
        <v>2352.5700000000002</v>
      </c>
      <c r="O119" s="223"/>
      <c r="P119" s="216">
        <v>7.4137609587759234</v>
      </c>
      <c r="Q119" s="217">
        <v>2147.7140135597306</v>
      </c>
      <c r="R119" s="222">
        <v>0.88359785422795556</v>
      </c>
      <c r="S119" s="194">
        <v>7.530667428101844</v>
      </c>
      <c r="T119" s="89">
        <v>1612.5929747524417</v>
      </c>
      <c r="U119" s="90">
        <v>1.1366215968908311</v>
      </c>
      <c r="V119" s="220">
        <v>7.5306698580764548</v>
      </c>
      <c r="W119" s="221">
        <v>1640.0132484352866</v>
      </c>
      <c r="X119" s="90">
        <v>1.1559614648497853</v>
      </c>
      <c r="Y119" t="s">
        <v>61</v>
      </c>
    </row>
    <row r="120" spans="1:25" ht="15.75" customHeight="1" x14ac:dyDescent="0.3">
      <c r="A120" s="145">
        <v>44776</v>
      </c>
      <c r="B120" s="146">
        <v>2</v>
      </c>
      <c r="C120" s="2" t="s">
        <v>27</v>
      </c>
      <c r="D120" s="2" t="s">
        <v>15</v>
      </c>
      <c r="E120" s="3" t="s">
        <v>39</v>
      </c>
      <c r="F120" s="136" t="s">
        <v>39</v>
      </c>
      <c r="G120" s="134">
        <v>24.5</v>
      </c>
      <c r="H120" s="134">
        <v>11.4</v>
      </c>
      <c r="I120" s="103">
        <v>32.82</v>
      </c>
      <c r="J120" s="140">
        <v>8.1329999999999991</v>
      </c>
      <c r="K120" s="103">
        <v>1982.92</v>
      </c>
      <c r="L120" s="103"/>
      <c r="M120" s="136">
        <v>2123.6799999999998</v>
      </c>
      <c r="N120" s="52">
        <f t="shared" si="1"/>
        <v>2123.6799999999998</v>
      </c>
      <c r="O120" s="5"/>
      <c r="P120" s="212">
        <v>7.7498140013945749</v>
      </c>
      <c r="Q120" s="213">
        <v>834.82109160975608</v>
      </c>
      <c r="R120" s="214">
        <v>1.8473570338148644</v>
      </c>
      <c r="S120" s="70">
        <v>7.9239059130592713</v>
      </c>
      <c r="T120" s="68">
        <v>524.79806862398607</v>
      </c>
      <c r="U120" s="69">
        <v>2.5890085042741027</v>
      </c>
      <c r="V120" s="192">
        <v>7.9235826805975478</v>
      </c>
      <c r="W120" s="193">
        <v>546.12353046253725</v>
      </c>
      <c r="X120" s="69">
        <v>2.6902068432354875</v>
      </c>
    </row>
    <row r="121" spans="1:25" ht="15.75" customHeight="1" x14ac:dyDescent="0.3">
      <c r="A121" s="248">
        <v>44787</v>
      </c>
      <c r="B121" s="198">
        <v>814</v>
      </c>
      <c r="C121" s="198" t="s">
        <v>27</v>
      </c>
      <c r="D121" s="198" t="s">
        <v>15</v>
      </c>
      <c r="E121" s="3" t="s">
        <v>39</v>
      </c>
      <c r="F121" s="198" t="s">
        <v>39</v>
      </c>
      <c r="G121" s="226">
        <v>16.600000000000001</v>
      </c>
      <c r="H121" s="226">
        <v>22.4</v>
      </c>
      <c r="I121" s="169">
        <v>33.03</v>
      </c>
      <c r="J121" s="91">
        <v>7.5179999999999998</v>
      </c>
      <c r="K121" s="169">
        <v>2456.5700000000002</v>
      </c>
      <c r="L121" s="250"/>
      <c r="M121" s="198"/>
      <c r="N121" s="129"/>
      <c r="O121" s="223"/>
      <c r="P121" s="216"/>
      <c r="Q121" s="217"/>
      <c r="R121" s="210"/>
      <c r="S121" s="194"/>
      <c r="T121" s="89"/>
      <c r="U121" s="90"/>
      <c r="V121" s="220">
        <v>7.5991500943584684</v>
      </c>
      <c r="W121" s="221">
        <v>1425.5719602665581</v>
      </c>
      <c r="X121" s="90">
        <v>1.172214911126177</v>
      </c>
      <c r="Y121" t="s">
        <v>61</v>
      </c>
    </row>
    <row r="122" spans="1:25" ht="15.75" customHeight="1" x14ac:dyDescent="0.3">
      <c r="A122" s="1">
        <v>44802</v>
      </c>
      <c r="B122" s="2"/>
      <c r="C122" s="2" t="s">
        <v>27</v>
      </c>
      <c r="D122" s="2" t="s">
        <v>15</v>
      </c>
      <c r="E122" s="3" t="s">
        <v>39</v>
      </c>
      <c r="F122" s="2" t="s">
        <v>39</v>
      </c>
      <c r="G122" s="178">
        <v>20.7</v>
      </c>
      <c r="H122" s="178">
        <v>20.7</v>
      </c>
      <c r="I122" s="119">
        <v>32.549999999999997</v>
      </c>
      <c r="J122" s="104">
        <v>7.8650000000000002</v>
      </c>
      <c r="K122" s="6">
        <v>2105.92</v>
      </c>
      <c r="L122" s="75"/>
      <c r="M122">
        <v>2139.38</v>
      </c>
      <c r="N122" s="52">
        <f t="shared" si="1"/>
        <v>2139.38</v>
      </c>
      <c r="O122" s="22" t="s">
        <v>25</v>
      </c>
      <c r="P122" s="212">
        <v>7.4932802618202432</v>
      </c>
      <c r="Q122" s="213">
        <v>1601.2946982552157</v>
      </c>
      <c r="R122" s="214">
        <v>0.93377365057114337</v>
      </c>
      <c r="S122" s="70">
        <v>7.8649995459211386</v>
      </c>
      <c r="T122" s="68">
        <v>874.69767620950824</v>
      </c>
      <c r="U122" s="69">
        <v>1.550069133659211</v>
      </c>
      <c r="V122" s="70">
        <v>7.8649999057357052</v>
      </c>
      <c r="W122" s="68">
        <v>909.05502596823362</v>
      </c>
      <c r="X122" s="69">
        <v>1.6109571452679567</v>
      </c>
    </row>
    <row r="123" spans="1:25" ht="15.75" customHeight="1" x14ac:dyDescent="0.3">
      <c r="A123" s="224">
        <v>44845</v>
      </c>
      <c r="B123" s="198">
        <v>207</v>
      </c>
      <c r="C123" s="198" t="s">
        <v>27</v>
      </c>
      <c r="D123" s="198" t="s">
        <v>15</v>
      </c>
      <c r="E123" s="3" t="s">
        <v>39</v>
      </c>
      <c r="F123" s="198" t="s">
        <v>39</v>
      </c>
      <c r="G123" s="251">
        <v>12.3</v>
      </c>
      <c r="H123" s="226">
        <v>18.399999999999999</v>
      </c>
      <c r="I123" s="128">
        <v>32.97</v>
      </c>
      <c r="J123" s="91">
        <v>7.26</v>
      </c>
      <c r="K123" s="169">
        <v>2430.19</v>
      </c>
      <c r="L123" s="169">
        <v>2101.7800000000002</v>
      </c>
      <c r="M123" s="223"/>
      <c r="N123" s="129">
        <f t="shared" si="1"/>
        <v>2101.7800000000002</v>
      </c>
      <c r="O123" s="169"/>
      <c r="P123" s="216">
        <v>6.7705558661127574</v>
      </c>
      <c r="Q123" s="217">
        <v>8298.9794991917679</v>
      </c>
      <c r="R123" s="210">
        <v>0.12834588848346484</v>
      </c>
      <c r="S123" s="194">
        <v>7.3336440534372898</v>
      </c>
      <c r="T123" s="89">
        <v>2211.2945327249058</v>
      </c>
      <c r="U123" s="90">
        <v>0.45727792436243586</v>
      </c>
      <c r="V123" s="220">
        <v>7.3335619138537593</v>
      </c>
      <c r="W123" s="221">
        <v>2501.8845425497011</v>
      </c>
      <c r="X123" s="90">
        <v>0.51717393452221783</v>
      </c>
      <c r="Y123" t="s">
        <v>61</v>
      </c>
    </row>
    <row r="124" spans="1:25" ht="15.75" customHeight="1" x14ac:dyDescent="0.3">
      <c r="A124" s="61">
        <v>44859</v>
      </c>
      <c r="B124" s="2">
        <v>228</v>
      </c>
      <c r="C124" s="2" t="s">
        <v>27</v>
      </c>
      <c r="D124" s="2" t="s">
        <v>15</v>
      </c>
      <c r="E124" s="3" t="s">
        <v>39</v>
      </c>
      <c r="F124" s="2" t="s">
        <v>39</v>
      </c>
      <c r="G124" s="4">
        <v>16.399999999999999</v>
      </c>
      <c r="H124" s="4">
        <v>16.899999999999999</v>
      </c>
      <c r="I124" s="6">
        <v>32.770000000000003</v>
      </c>
      <c r="J124" s="5">
        <v>8.1880000000000006</v>
      </c>
      <c r="K124" s="6">
        <v>1918.96</v>
      </c>
      <c r="L124" s="2">
        <v>2291.66</v>
      </c>
      <c r="M124" s="80"/>
      <c r="N124" s="52">
        <f t="shared" si="1"/>
        <v>2291.66</v>
      </c>
      <c r="O124"/>
      <c r="P124" s="212">
        <v>8.3023540763382915</v>
      </c>
      <c r="Q124" s="213">
        <v>199.34465332954792</v>
      </c>
      <c r="R124" s="215">
        <v>4.1255592997183772</v>
      </c>
      <c r="S124" s="70">
        <v>8.1961940219762539</v>
      </c>
      <c r="T124" s="68">
        <v>271.14219481697063</v>
      </c>
      <c r="U124" s="69">
        <v>3.441559169193606</v>
      </c>
      <c r="V124" s="192">
        <v>8.1961822205086623</v>
      </c>
      <c r="W124" s="193">
        <v>262.14736031591411</v>
      </c>
      <c r="X124" s="69">
        <v>3.3272085194917467</v>
      </c>
    </row>
    <row r="125" spans="1:25" ht="15.75" customHeight="1" x14ac:dyDescent="0.3">
      <c r="A125" s="61">
        <v>44869</v>
      </c>
      <c r="B125" s="2">
        <v>258</v>
      </c>
      <c r="C125" s="2" t="s">
        <v>27</v>
      </c>
      <c r="D125" s="2" t="s">
        <v>15</v>
      </c>
      <c r="E125" s="3" t="s">
        <v>39</v>
      </c>
      <c r="F125" s="2" t="s">
        <v>39</v>
      </c>
      <c r="G125" s="4">
        <v>16.899999999999999</v>
      </c>
      <c r="H125" s="4">
        <v>17.399999999999999</v>
      </c>
      <c r="I125" s="6">
        <v>32.35</v>
      </c>
      <c r="J125" s="60">
        <v>8.157</v>
      </c>
      <c r="K125" s="50">
        <v>1895.41</v>
      </c>
      <c r="L125" s="49">
        <v>2204.36</v>
      </c>
      <c r="M125" s="2"/>
      <c r="N125" s="52">
        <f t="shared" si="1"/>
        <v>2204.36</v>
      </c>
      <c r="O125"/>
      <c r="P125" s="200">
        <v>8.2118352722707559</v>
      </c>
      <c r="Q125" s="201">
        <v>249.64889823397834</v>
      </c>
      <c r="R125" s="202">
        <v>3.4380477620000907</v>
      </c>
      <c r="S125" s="70">
        <v>8.1651386253957128</v>
      </c>
      <c r="T125" s="68">
        <v>285.10429340358223</v>
      </c>
      <c r="U125" s="69">
        <v>3.1665964140957739</v>
      </c>
      <c r="V125" s="192">
        <v>8.1651340558077639</v>
      </c>
      <c r="W125" s="193">
        <v>281.17661824487914</v>
      </c>
      <c r="X125" s="69">
        <v>3.1229067926807512</v>
      </c>
    </row>
    <row r="126" spans="1:25" ht="15.75" customHeight="1" x14ac:dyDescent="0.3">
      <c r="A126" s="1">
        <v>44894</v>
      </c>
      <c r="B126" s="105">
        <v>286</v>
      </c>
      <c r="C126" s="102" t="s">
        <v>27</v>
      </c>
      <c r="D126" s="2" t="s">
        <v>15</v>
      </c>
      <c r="E126" s="3" t="s">
        <v>39</v>
      </c>
      <c r="F126" s="2" t="s">
        <v>39</v>
      </c>
      <c r="G126" s="71">
        <v>8.4</v>
      </c>
      <c r="H126" s="4">
        <v>7.9</v>
      </c>
      <c r="I126" s="112">
        <v>33.31</v>
      </c>
      <c r="J126" s="5">
        <v>8.0939999999999994</v>
      </c>
      <c r="K126" s="6">
        <v>2032.01</v>
      </c>
      <c r="L126" s="6">
        <v>2178.29</v>
      </c>
      <c r="M126" s="5"/>
      <c r="N126" s="52">
        <f t="shared" si="1"/>
        <v>2178.29</v>
      </c>
      <c r="O126" s="6"/>
      <c r="P126" s="200">
        <v>8.0036049205235695</v>
      </c>
      <c r="Q126" s="201">
        <v>427.06238430049814</v>
      </c>
      <c r="R126" s="202">
        <v>1.6954648181082734</v>
      </c>
      <c r="S126" s="70">
        <v>8.0856510936689059</v>
      </c>
      <c r="T126" s="68">
        <v>344.42923965429975</v>
      </c>
      <c r="U126" s="69">
        <v>1.995215551273116</v>
      </c>
      <c r="V126" s="192">
        <v>8.0856445910756456</v>
      </c>
      <c r="W126" s="193">
        <v>350.14914998427224</v>
      </c>
      <c r="X126" s="69">
        <v>2.0282892058705957</v>
      </c>
    </row>
    <row r="127" spans="1:25" ht="15.75" customHeight="1" x14ac:dyDescent="0.3">
      <c r="A127" s="61">
        <v>44899</v>
      </c>
      <c r="B127" s="2">
        <v>312</v>
      </c>
      <c r="C127" s="2" t="s">
        <v>27</v>
      </c>
      <c r="D127" s="2" t="s">
        <v>15</v>
      </c>
      <c r="E127" s="3" t="s">
        <v>39</v>
      </c>
      <c r="F127" s="2" t="s">
        <v>39</v>
      </c>
      <c r="G127" s="4">
        <v>8.6</v>
      </c>
      <c r="H127" s="4">
        <v>4</v>
      </c>
      <c r="I127" s="6">
        <v>31.8</v>
      </c>
      <c r="J127" s="5">
        <v>8.2859999999999996</v>
      </c>
      <c r="K127" s="6">
        <v>1981.23</v>
      </c>
      <c r="L127" s="49">
        <v>2203.21</v>
      </c>
      <c r="M127" s="2"/>
      <c r="N127" s="52">
        <f t="shared" si="1"/>
        <v>2203.21</v>
      </c>
      <c r="O127"/>
      <c r="P127" s="200">
        <v>8.1925913171793106</v>
      </c>
      <c r="Q127" s="201">
        <v>264.55628247085588</v>
      </c>
      <c r="R127" s="203">
        <v>2.4430932843458542</v>
      </c>
      <c r="S127" s="70">
        <v>8.2068489844265606</v>
      </c>
      <c r="T127" s="68">
        <v>254.49579339039107</v>
      </c>
      <c r="U127" s="69">
        <v>2.5096774781360258</v>
      </c>
      <c r="V127" s="192">
        <v>8.206834865634562</v>
      </c>
      <c r="W127" s="193">
        <v>255.38538981430654</v>
      </c>
      <c r="X127" s="69">
        <v>2.5182863757648271</v>
      </c>
    </row>
    <row r="128" spans="1:25" ht="15.75" customHeight="1" x14ac:dyDescent="0.3">
      <c r="A128" s="61">
        <v>44947</v>
      </c>
      <c r="B128" s="2">
        <v>356</v>
      </c>
      <c r="C128" s="2" t="s">
        <v>27</v>
      </c>
      <c r="D128" s="2" t="s">
        <v>15</v>
      </c>
      <c r="E128" s="3" t="s">
        <v>39</v>
      </c>
      <c r="F128" s="2" t="s">
        <v>39</v>
      </c>
      <c r="G128" s="4">
        <v>4.7</v>
      </c>
      <c r="H128" s="4">
        <v>6.7</v>
      </c>
      <c r="I128" s="6">
        <v>32.299999999999997</v>
      </c>
      <c r="J128" s="5">
        <v>8.1280000000000001</v>
      </c>
      <c r="K128" s="52">
        <v>2001.433</v>
      </c>
      <c r="L128" s="49">
        <v>2268.77</v>
      </c>
      <c r="N128" s="52">
        <f t="shared" si="1"/>
        <v>2268.77</v>
      </c>
      <c r="O128"/>
      <c r="P128" s="200">
        <v>8.3336103523107603</v>
      </c>
      <c r="Q128" s="201">
        <v>182.55875866110929</v>
      </c>
      <c r="R128" s="202">
        <v>2.8558567896640108</v>
      </c>
      <c r="S128" s="70">
        <v>8.1620902697876971</v>
      </c>
      <c r="T128" s="68">
        <v>290.33005187167072</v>
      </c>
      <c r="U128" s="69">
        <v>2.0615106276872499</v>
      </c>
      <c r="V128" s="192">
        <v>8.1620226444456829</v>
      </c>
      <c r="W128" s="193">
        <v>278.89959602734956</v>
      </c>
      <c r="X128" s="69">
        <v>1.9797311699107374</v>
      </c>
    </row>
    <row r="129" spans="1:24" ht="15.75" customHeight="1" x14ac:dyDescent="0.3">
      <c r="A129" s="61">
        <v>44978</v>
      </c>
      <c r="B129" s="2">
        <v>375</v>
      </c>
      <c r="C129" s="2" t="s">
        <v>27</v>
      </c>
      <c r="D129" s="2" t="s">
        <v>15</v>
      </c>
      <c r="E129" s="3" t="s">
        <v>39</v>
      </c>
      <c r="F129" s="2" t="s">
        <v>39</v>
      </c>
      <c r="G129" s="4">
        <v>4.5999999999999996</v>
      </c>
      <c r="H129" s="4">
        <v>6.8</v>
      </c>
      <c r="I129" s="6">
        <v>31.07</v>
      </c>
      <c r="J129" s="5">
        <v>8.2509999999999994</v>
      </c>
      <c r="K129" s="52">
        <v>1944.903</v>
      </c>
      <c r="L129" s="2">
        <v>2258.29</v>
      </c>
      <c r="M129" s="2"/>
      <c r="N129" s="52">
        <f t="shared" si="1"/>
        <v>2258.29</v>
      </c>
      <c r="O129"/>
      <c r="P129" s="200">
        <v>8.4368184668553354</v>
      </c>
      <c r="Q129" s="201">
        <v>137.40293735249674</v>
      </c>
      <c r="R129" s="202">
        <v>3.3462857996474189</v>
      </c>
      <c r="S129" s="70">
        <v>8.2891179153493972</v>
      </c>
      <c r="T129" s="68">
        <v>207.30886795797818</v>
      </c>
      <c r="U129" s="69">
        <v>2.5573124356721224</v>
      </c>
      <c r="V129" s="192">
        <v>8.2890405315664015</v>
      </c>
      <c r="W129" s="193">
        <v>199.27518274714939</v>
      </c>
      <c r="X129" s="69">
        <v>2.4573349577703363</v>
      </c>
    </row>
    <row r="130" spans="1:24" ht="15.75" customHeight="1" x14ac:dyDescent="0.3">
      <c r="A130" s="61">
        <v>45005</v>
      </c>
      <c r="B130" s="2">
        <v>403</v>
      </c>
      <c r="C130" s="2" t="s">
        <v>27</v>
      </c>
      <c r="D130" s="2" t="s">
        <v>15</v>
      </c>
      <c r="E130" s="3" t="s">
        <v>39</v>
      </c>
      <c r="F130" s="2" t="s">
        <v>39</v>
      </c>
      <c r="G130" s="64">
        <v>5.9</v>
      </c>
      <c r="H130" s="4">
        <v>12.8</v>
      </c>
      <c r="I130" s="51">
        <v>31.94</v>
      </c>
      <c r="J130" s="5">
        <v>8.0299999999999994</v>
      </c>
      <c r="K130" s="52">
        <v>1992.702</v>
      </c>
      <c r="L130" s="6">
        <v>2254.98</v>
      </c>
      <c r="M130" s="2"/>
      <c r="N130" s="52">
        <f t="shared" si="1"/>
        <v>2254.98</v>
      </c>
      <c r="O130"/>
      <c r="P130" s="200">
        <v>8.3099604878232576</v>
      </c>
      <c r="Q130" s="201">
        <v>194.88138749876518</v>
      </c>
      <c r="R130" s="202">
        <v>2.8242580978681824</v>
      </c>
      <c r="S130" s="70">
        <v>8.1447902215503696</v>
      </c>
      <c r="T130" s="68">
        <v>304.57014698101824</v>
      </c>
      <c r="U130" s="69">
        <v>2.0629125596600661</v>
      </c>
      <c r="V130" s="192">
        <v>8.1445814483912269</v>
      </c>
      <c r="W130" s="193">
        <v>293.15636044475781</v>
      </c>
      <c r="X130" s="69">
        <v>1.9836966597819217</v>
      </c>
    </row>
    <row r="131" spans="1:24" ht="15.75" customHeight="1" x14ac:dyDescent="0.3">
      <c r="A131" s="61">
        <v>45033</v>
      </c>
      <c r="B131" s="2">
        <v>436</v>
      </c>
      <c r="C131" s="2" t="s">
        <v>27</v>
      </c>
      <c r="D131" s="2" t="s">
        <v>15</v>
      </c>
      <c r="E131" s="3" t="s">
        <v>39</v>
      </c>
      <c r="F131" s="2" t="s">
        <v>39</v>
      </c>
      <c r="G131" s="64">
        <v>12.3</v>
      </c>
      <c r="H131" s="4">
        <v>13.6</v>
      </c>
      <c r="I131" s="51">
        <v>31.33</v>
      </c>
      <c r="J131" s="5">
        <v>8.1069999999999993</v>
      </c>
      <c r="K131" s="52">
        <v>1939.645</v>
      </c>
      <c r="L131" s="6">
        <v>2211.96</v>
      </c>
      <c r="M131" s="2"/>
      <c r="N131" s="52">
        <f t="shared" si="1"/>
        <v>2211.96</v>
      </c>
      <c r="O131"/>
      <c r="P131" s="200">
        <v>8.234771229750935</v>
      </c>
      <c r="Q131" s="201">
        <v>238.57220155598915</v>
      </c>
      <c r="R131" s="202">
        <v>3.0160428893784341</v>
      </c>
      <c r="S131" s="70">
        <v>8.1283959284132088</v>
      </c>
      <c r="T131" s="68">
        <v>319.77980331055863</v>
      </c>
      <c r="U131" s="69">
        <v>2.4769549234241799</v>
      </c>
      <c r="V131" s="192">
        <v>8.1283693272583495</v>
      </c>
      <c r="W131" s="193">
        <v>311.17478588357005</v>
      </c>
      <c r="X131" s="69">
        <v>2.410006806954363</v>
      </c>
    </row>
    <row r="132" spans="1:24" ht="15.75" customHeight="1" x14ac:dyDescent="0.3">
      <c r="A132" s="1">
        <v>45056</v>
      </c>
      <c r="B132">
        <v>483</v>
      </c>
      <c r="C132" t="s">
        <v>27</v>
      </c>
      <c r="D132" t="s">
        <v>15</v>
      </c>
      <c r="E132" s="3" t="s">
        <v>39</v>
      </c>
      <c r="F132" t="s">
        <v>39</v>
      </c>
      <c r="G132" s="71">
        <v>17.3</v>
      </c>
      <c r="H132" s="4">
        <v>19.899999999999999</v>
      </c>
      <c r="I132" s="112">
        <v>31.95</v>
      </c>
      <c r="J132" s="5">
        <v>8.1159999999999997</v>
      </c>
      <c r="K132">
        <v>1894.45</v>
      </c>
      <c r="L132" s="6">
        <v>2314.44</v>
      </c>
      <c r="M132" s="2"/>
      <c r="N132" s="52">
        <f t="shared" si="1"/>
        <v>2314.44</v>
      </c>
      <c r="O132"/>
      <c r="P132" s="200">
        <v>8.3642742690139738</v>
      </c>
      <c r="Q132" s="201">
        <v>168.16865745971273</v>
      </c>
      <c r="R132" s="202">
        <v>4.7013589976416927</v>
      </c>
      <c r="S132" s="70">
        <v>8.1580800142217385</v>
      </c>
      <c r="T132" s="68">
        <v>306.84363466288045</v>
      </c>
      <c r="U132" s="69">
        <v>3.3189978198936725</v>
      </c>
      <c r="V132" s="192">
        <v>8.1579692783788982</v>
      </c>
      <c r="W132" s="193">
        <v>287.11079638040718</v>
      </c>
      <c r="X132" s="69">
        <v>3.1039727564309345</v>
      </c>
    </row>
    <row r="133" spans="1:24" ht="15.75" customHeight="1" x14ac:dyDescent="0.3">
      <c r="A133" s="1">
        <v>45088</v>
      </c>
      <c r="B133">
        <v>501</v>
      </c>
      <c r="C133" t="s">
        <v>27</v>
      </c>
      <c r="D133" t="s">
        <v>15</v>
      </c>
      <c r="E133" s="3" t="s">
        <v>39</v>
      </c>
      <c r="F133" t="s">
        <v>39</v>
      </c>
      <c r="G133" s="71">
        <v>17.899999999999999</v>
      </c>
      <c r="H133" s="85">
        <v>21.7</v>
      </c>
      <c r="I133" s="112">
        <v>30.85</v>
      </c>
      <c r="J133" s="5">
        <v>8.2370000000000001</v>
      </c>
      <c r="K133">
        <v>1728.87</v>
      </c>
      <c r="L133" s="6">
        <v>2102.7199999999998</v>
      </c>
      <c r="M133" s="2"/>
      <c r="N133" s="52">
        <f t="shared" si="1"/>
        <v>2102.7199999999998</v>
      </c>
      <c r="O133"/>
      <c r="P133" s="200">
        <v>8.3422204142677998</v>
      </c>
      <c r="Q133" s="201">
        <v>164.04365768416719</v>
      </c>
      <c r="R133" s="202">
        <v>4.1291419010767916</v>
      </c>
      <c r="S133" s="70">
        <v>8.2988182105619881</v>
      </c>
      <c r="T133" s="68">
        <v>186.7257233199974</v>
      </c>
      <c r="U133" s="69">
        <v>3.8485763507989663</v>
      </c>
      <c r="V133" s="192">
        <v>8.298783854376067</v>
      </c>
      <c r="W133" s="193">
        <v>183.89149461226819</v>
      </c>
      <c r="X133" s="69">
        <v>3.7895608638987244</v>
      </c>
    </row>
    <row r="134" spans="1:24" ht="15.75" customHeight="1" x14ac:dyDescent="0.3">
      <c r="A134" s="1"/>
      <c r="H134" s="85"/>
      <c r="J134" s="5"/>
      <c r="L134" s="6"/>
      <c r="M134" s="2"/>
      <c r="N134" s="52"/>
      <c r="O134"/>
      <c r="P134" s="63"/>
      <c r="Q134" s="41"/>
      <c r="R134" s="52"/>
      <c r="S134" s="211"/>
      <c r="T134" s="211"/>
      <c r="U134" s="203"/>
      <c r="W134" s="193"/>
    </row>
    <row r="135" spans="1:24" ht="15.75" customHeight="1" x14ac:dyDescent="0.3">
      <c r="A135" s="7">
        <v>44703</v>
      </c>
      <c r="B135" s="2"/>
      <c r="C135" s="2" t="s">
        <v>42</v>
      </c>
      <c r="D135" s="3" t="s">
        <v>29</v>
      </c>
      <c r="E135" s="3" t="s">
        <v>38</v>
      </c>
      <c r="F135" s="3" t="s">
        <v>38</v>
      </c>
      <c r="G135" s="64"/>
      <c r="H135" s="41">
        <v>22.44</v>
      </c>
      <c r="I135" s="52">
        <v>32.19</v>
      </c>
      <c r="J135" s="63">
        <v>7.0979999999999999</v>
      </c>
      <c r="K135" s="52">
        <v>2799.442</v>
      </c>
      <c r="L135" s="6"/>
      <c r="M135" s="52">
        <v>2656.933</v>
      </c>
      <c r="N135" s="52">
        <f t="shared" ref="N135:N197" si="2">L135+M135</f>
        <v>2656.933</v>
      </c>
      <c r="O135"/>
      <c r="S135" s="63"/>
      <c r="T135" s="41"/>
      <c r="U135" s="52"/>
      <c r="W135" s="193"/>
    </row>
    <row r="136" spans="1:24" ht="15.75" customHeight="1" x14ac:dyDescent="0.3">
      <c r="A136" s="7">
        <v>44713</v>
      </c>
      <c r="B136" s="2"/>
      <c r="C136" s="2" t="s">
        <v>42</v>
      </c>
      <c r="D136" s="3" t="s">
        <v>29</v>
      </c>
      <c r="E136" s="3" t="s">
        <v>38</v>
      </c>
      <c r="F136" s="3" t="s">
        <v>38</v>
      </c>
      <c r="G136" s="64"/>
      <c r="H136" s="41">
        <v>16.7</v>
      </c>
      <c r="I136" s="52">
        <v>29.72</v>
      </c>
      <c r="J136" s="32">
        <v>7.4729999999999999</v>
      </c>
      <c r="K136" s="131">
        <v>3244.03</v>
      </c>
      <c r="L136" s="6"/>
      <c r="M136" s="52">
        <v>3095.5</v>
      </c>
      <c r="N136" s="52">
        <f t="shared" si="2"/>
        <v>3095.5</v>
      </c>
      <c r="O136" s="22" t="s">
        <v>25</v>
      </c>
      <c r="S136" s="63"/>
      <c r="T136" s="41"/>
      <c r="U136" s="52"/>
      <c r="W136" s="193"/>
    </row>
    <row r="137" spans="1:24" ht="15.75" customHeight="1" x14ac:dyDescent="0.3">
      <c r="A137" s="7">
        <v>44729</v>
      </c>
      <c r="B137" s="2"/>
      <c r="C137" s="2" t="s">
        <v>42</v>
      </c>
      <c r="D137" s="3" t="s">
        <v>29</v>
      </c>
      <c r="E137" s="3" t="s">
        <v>38</v>
      </c>
      <c r="F137" s="3" t="s">
        <v>38</v>
      </c>
      <c r="G137" s="64"/>
      <c r="H137" s="4"/>
      <c r="I137" s="19">
        <v>32.5</v>
      </c>
      <c r="J137" s="5"/>
      <c r="K137" s="52">
        <v>2888.2510000000002</v>
      </c>
      <c r="L137" s="6"/>
      <c r="M137" s="52">
        <v>3253.85</v>
      </c>
      <c r="N137" s="52">
        <f t="shared" si="2"/>
        <v>3253.85</v>
      </c>
      <c r="O137"/>
      <c r="S137" s="63"/>
      <c r="T137" s="41"/>
      <c r="U137" s="52"/>
      <c r="W137" s="193"/>
    </row>
    <row r="138" spans="1:24" ht="15.75" customHeight="1" x14ac:dyDescent="0.3">
      <c r="A138" s="7">
        <v>44741</v>
      </c>
      <c r="B138" s="2"/>
      <c r="C138" s="2" t="s">
        <v>42</v>
      </c>
      <c r="D138" s="3" t="s">
        <v>40</v>
      </c>
      <c r="E138" s="3" t="s">
        <v>38</v>
      </c>
      <c r="F138" s="3" t="s">
        <v>38</v>
      </c>
      <c r="G138" s="64"/>
      <c r="H138" s="41">
        <v>18.399999999999999</v>
      </c>
      <c r="I138" s="19">
        <v>32.01</v>
      </c>
      <c r="J138" s="63">
        <v>7.2149999999999999</v>
      </c>
      <c r="K138" s="19">
        <v>3217.0059999999999</v>
      </c>
      <c r="L138" s="75"/>
      <c r="N138" s="52"/>
      <c r="O138"/>
      <c r="S138" s="63"/>
      <c r="T138" s="41"/>
      <c r="U138" s="52"/>
      <c r="W138" s="193"/>
    </row>
    <row r="139" spans="1:24" ht="15.75" customHeight="1" x14ac:dyDescent="0.3">
      <c r="A139" s="7">
        <v>44741</v>
      </c>
      <c r="B139" s="2"/>
      <c r="C139" s="2" t="s">
        <v>42</v>
      </c>
      <c r="D139" s="3" t="s">
        <v>29</v>
      </c>
      <c r="E139" s="3" t="s">
        <v>38</v>
      </c>
      <c r="F139" s="3" t="s">
        <v>38</v>
      </c>
      <c r="G139" s="64"/>
      <c r="H139" s="41">
        <v>19.3</v>
      </c>
      <c r="I139" s="19">
        <v>32.01</v>
      </c>
      <c r="J139" s="63">
        <v>7.1360000000000001</v>
      </c>
      <c r="K139" s="52">
        <v>3281.4389999999999</v>
      </c>
      <c r="L139" s="6"/>
      <c r="N139" s="52"/>
      <c r="O139"/>
      <c r="S139" s="63"/>
      <c r="T139" s="41"/>
      <c r="U139" s="52"/>
      <c r="W139" s="193"/>
    </row>
    <row r="140" spans="1:24" ht="15.75" customHeight="1" x14ac:dyDescent="0.3">
      <c r="A140" s="61">
        <v>44760</v>
      </c>
      <c r="B140" s="2">
        <v>133</v>
      </c>
      <c r="C140" s="2" t="s">
        <v>42</v>
      </c>
      <c r="D140" s="2" t="s">
        <v>29</v>
      </c>
      <c r="E140" s="2" t="s">
        <v>38</v>
      </c>
      <c r="F140" s="2" t="s">
        <v>38</v>
      </c>
      <c r="G140" s="64"/>
      <c r="H140" s="4">
        <v>25</v>
      </c>
      <c r="I140" s="6">
        <v>32.78</v>
      </c>
      <c r="J140" s="5">
        <v>7.1849999999999996</v>
      </c>
      <c r="K140" s="6">
        <v>2744.55</v>
      </c>
      <c r="M140" s="2"/>
      <c r="N140" s="52"/>
      <c r="O140"/>
      <c r="S140" s="63"/>
      <c r="T140" s="41"/>
      <c r="U140" s="52"/>
      <c r="W140" s="193"/>
    </row>
    <row r="141" spans="1:24" ht="15.75" customHeight="1" x14ac:dyDescent="0.3">
      <c r="A141" s="145">
        <v>44777</v>
      </c>
      <c r="B141" s="146">
        <v>7</v>
      </c>
      <c r="C141" s="136" t="s">
        <v>42</v>
      </c>
      <c r="D141" s="137" t="s">
        <v>40</v>
      </c>
      <c r="E141" s="137" t="s">
        <v>38</v>
      </c>
      <c r="F141" s="137" t="s">
        <v>38</v>
      </c>
      <c r="G141" s="134"/>
      <c r="H141" s="134">
        <v>22.8</v>
      </c>
      <c r="I141" s="103">
        <v>33.03</v>
      </c>
      <c r="J141" s="140">
        <v>7.2030000000000003</v>
      </c>
      <c r="K141" s="103"/>
      <c r="L141" s="149"/>
      <c r="M141" s="136">
        <v>2812.37</v>
      </c>
      <c r="N141" s="52">
        <f t="shared" si="2"/>
        <v>2812.37</v>
      </c>
      <c r="O141" s="5"/>
      <c r="S141" s="63"/>
      <c r="T141" s="41"/>
      <c r="U141" s="115"/>
      <c r="W141" s="193"/>
    </row>
    <row r="142" spans="1:24" ht="15.75" customHeight="1" x14ac:dyDescent="0.3">
      <c r="A142" s="145">
        <v>44777</v>
      </c>
      <c r="B142" s="146">
        <v>5</v>
      </c>
      <c r="C142" s="136" t="s">
        <v>42</v>
      </c>
      <c r="D142" s="136" t="s">
        <v>29</v>
      </c>
      <c r="E142" s="136" t="s">
        <v>38</v>
      </c>
      <c r="F142" s="136" t="s">
        <v>38</v>
      </c>
      <c r="G142" s="134"/>
      <c r="H142" s="134">
        <v>22.5</v>
      </c>
      <c r="I142" s="103">
        <v>33.03</v>
      </c>
      <c r="J142" s="140">
        <v>7.2030000000000003</v>
      </c>
      <c r="K142" s="103">
        <v>2626.78</v>
      </c>
      <c r="L142" s="103"/>
      <c r="M142" s="136"/>
      <c r="N142" s="52"/>
      <c r="O142" s="5"/>
      <c r="S142" s="63"/>
      <c r="T142" s="41"/>
      <c r="U142" s="115"/>
      <c r="W142" s="193"/>
    </row>
    <row r="143" spans="1:24" ht="15.75" customHeight="1" x14ac:dyDescent="0.3">
      <c r="A143" s="135">
        <v>44742</v>
      </c>
      <c r="B143" s="136"/>
      <c r="C143" s="137" t="s">
        <v>13</v>
      </c>
      <c r="D143" s="137" t="s">
        <v>40</v>
      </c>
      <c r="E143" s="137" t="s">
        <v>38</v>
      </c>
      <c r="F143" s="137" t="s">
        <v>38</v>
      </c>
      <c r="G143" s="161"/>
      <c r="H143" s="133">
        <v>11.4</v>
      </c>
      <c r="I143" s="139">
        <v>32.06</v>
      </c>
      <c r="J143" s="142">
        <v>7.7190000000000003</v>
      </c>
      <c r="K143" s="139">
        <v>2325.7849999999999</v>
      </c>
      <c r="L143" s="103"/>
      <c r="M143" s="19">
        <v>2259.9899999999998</v>
      </c>
      <c r="N143" s="52">
        <f t="shared" si="2"/>
        <v>2259.9899999999998</v>
      </c>
      <c r="O143"/>
      <c r="S143" s="63"/>
      <c r="T143" s="41"/>
      <c r="U143" s="52"/>
      <c r="W143" s="193"/>
    </row>
    <row r="144" spans="1:24" ht="15.75" customHeight="1" x14ac:dyDescent="0.3">
      <c r="A144" s="135">
        <v>44742</v>
      </c>
      <c r="B144" s="136"/>
      <c r="C144" s="137" t="s">
        <v>13</v>
      </c>
      <c r="D144" s="137" t="s">
        <v>29</v>
      </c>
      <c r="E144" s="137" t="s">
        <v>38</v>
      </c>
      <c r="F144" s="137" t="s">
        <v>38</v>
      </c>
      <c r="G144" s="161"/>
      <c r="H144" s="133">
        <v>10.4</v>
      </c>
      <c r="I144" s="139">
        <v>32.06</v>
      </c>
      <c r="J144" s="142">
        <v>7.4039999999999999</v>
      </c>
      <c r="K144" s="139">
        <v>3350.192</v>
      </c>
      <c r="L144" s="149"/>
      <c r="N144" s="52"/>
      <c r="O144"/>
      <c r="S144" s="63"/>
      <c r="T144" s="41"/>
      <c r="U144" s="52"/>
      <c r="W144" s="193"/>
    </row>
    <row r="145" spans="1:23" ht="15.75" customHeight="1" x14ac:dyDescent="0.3">
      <c r="A145" s="143">
        <v>44757</v>
      </c>
      <c r="B145" s="136">
        <v>117</v>
      </c>
      <c r="C145" s="136" t="s">
        <v>13</v>
      </c>
      <c r="D145" s="136" t="s">
        <v>29</v>
      </c>
      <c r="E145" s="136" t="s">
        <v>38</v>
      </c>
      <c r="F145" s="136" t="s">
        <v>38</v>
      </c>
      <c r="G145" s="161"/>
      <c r="H145" s="134">
        <v>25.6</v>
      </c>
      <c r="I145" s="103">
        <v>31.42</v>
      </c>
      <c r="J145" s="140">
        <v>7.29</v>
      </c>
      <c r="K145" s="103">
        <v>2475.23</v>
      </c>
      <c r="L145" s="144"/>
      <c r="M145" s="81">
        <v>2371.5100000000002</v>
      </c>
      <c r="N145" s="52">
        <f t="shared" si="2"/>
        <v>2371.5100000000002</v>
      </c>
      <c r="O145"/>
      <c r="S145" s="63"/>
      <c r="T145" s="41"/>
      <c r="U145" s="52"/>
      <c r="W145" s="193"/>
    </row>
    <row r="146" spans="1:23" ht="15.75" customHeight="1" x14ac:dyDescent="0.3">
      <c r="A146" s="145">
        <v>44774</v>
      </c>
      <c r="B146" s="146">
        <v>5</v>
      </c>
      <c r="C146" s="146" t="s">
        <v>13</v>
      </c>
      <c r="D146" s="136" t="s">
        <v>29</v>
      </c>
      <c r="E146" s="136" t="s">
        <v>38</v>
      </c>
      <c r="F146" s="136" t="s">
        <v>38</v>
      </c>
      <c r="G146" s="134"/>
      <c r="H146" s="134">
        <v>21.3</v>
      </c>
      <c r="I146" s="103">
        <v>32.76</v>
      </c>
      <c r="J146" s="153">
        <v>7.3620000000000001</v>
      </c>
      <c r="K146" s="152">
        <v>2210.81</v>
      </c>
      <c r="L146" s="152"/>
      <c r="M146" s="136">
        <v>2296.7199999999998</v>
      </c>
      <c r="N146" s="52">
        <f t="shared" si="2"/>
        <v>2296.7199999999998</v>
      </c>
      <c r="O146" s="5"/>
      <c r="S146" s="63"/>
      <c r="T146" s="41"/>
      <c r="U146" s="115"/>
    </row>
    <row r="147" spans="1:23" ht="15.75" customHeight="1" x14ac:dyDescent="0.3">
      <c r="A147" s="61">
        <v>44788</v>
      </c>
      <c r="B147" s="2">
        <v>833</v>
      </c>
      <c r="C147" s="2" t="s">
        <v>13</v>
      </c>
      <c r="D147" s="2" t="s">
        <v>29</v>
      </c>
      <c r="E147" s="2" t="s">
        <v>38</v>
      </c>
      <c r="F147" s="2" t="s">
        <v>38</v>
      </c>
      <c r="G147" s="4">
        <v>23.9</v>
      </c>
      <c r="H147" s="4">
        <v>27.7</v>
      </c>
      <c r="I147" s="6">
        <v>32.799999999999997</v>
      </c>
      <c r="J147" s="106">
        <v>7.3780000000000001</v>
      </c>
      <c r="K147" s="76">
        <v>1962.3</v>
      </c>
      <c r="L147" s="81">
        <f>2148.2+44</f>
        <v>2192.1999999999998</v>
      </c>
      <c r="N147" s="52">
        <f t="shared" si="2"/>
        <v>2192.1999999999998</v>
      </c>
      <c r="O147"/>
      <c r="S147" s="70">
        <v>7.4273485520671478</v>
      </c>
      <c r="T147" s="116">
        <v>1943.9643076038569</v>
      </c>
      <c r="U147" s="114">
        <v>0.95141962669428404</v>
      </c>
    </row>
    <row r="148" spans="1:23" ht="15.75" customHeight="1" x14ac:dyDescent="0.3">
      <c r="A148" s="1">
        <v>44803</v>
      </c>
      <c r="B148" s="2"/>
      <c r="C148" s="93" t="s">
        <v>13</v>
      </c>
      <c r="D148" s="2" t="s">
        <v>29</v>
      </c>
      <c r="E148" s="2" t="s">
        <v>38</v>
      </c>
      <c r="F148" s="2" t="s">
        <v>38</v>
      </c>
      <c r="G148" s="180">
        <v>25</v>
      </c>
      <c r="H148" s="4"/>
      <c r="I148" s="6">
        <v>32.81</v>
      </c>
      <c r="J148" s="5"/>
      <c r="K148" s="6">
        <v>2382.5100000000002</v>
      </c>
      <c r="L148" s="75"/>
      <c r="M148">
        <v>2267.52</v>
      </c>
      <c r="N148" s="52">
        <f t="shared" si="2"/>
        <v>2267.52</v>
      </c>
      <c r="O148"/>
      <c r="S148" s="70"/>
      <c r="T148" s="41"/>
      <c r="U148" s="115"/>
    </row>
    <row r="149" spans="1:23" ht="15.75" customHeight="1" x14ac:dyDescent="0.3">
      <c r="A149" s="1">
        <v>44846</v>
      </c>
      <c r="B149" s="3">
        <v>201</v>
      </c>
      <c r="C149" s="2" t="s">
        <v>13</v>
      </c>
      <c r="D149" s="2" t="s">
        <v>29</v>
      </c>
      <c r="E149" s="2" t="s">
        <v>38</v>
      </c>
      <c r="F149" s="2" t="s">
        <v>38</v>
      </c>
      <c r="G149" s="71">
        <v>15.4</v>
      </c>
      <c r="H149" s="4">
        <v>18.899999999999999</v>
      </c>
      <c r="I149" s="175">
        <v>31.56</v>
      </c>
      <c r="J149" s="5">
        <v>7.2850000000000001</v>
      </c>
      <c r="K149" s="6"/>
      <c r="L149" s="6">
        <v>3589.4</v>
      </c>
      <c r="N149" s="52">
        <f t="shared" si="2"/>
        <v>3589.4</v>
      </c>
      <c r="O149" s="6"/>
      <c r="S149" s="70">
        <v>7.3270944155676636</v>
      </c>
      <c r="T149" s="117">
        <v>3947.6752182450414</v>
      </c>
      <c r="U149" s="115">
        <v>0.85915151168548365</v>
      </c>
    </row>
    <row r="150" spans="1:23" ht="15.75" customHeight="1" x14ac:dyDescent="0.3">
      <c r="A150" s="61">
        <v>44858</v>
      </c>
      <c r="B150" s="2">
        <v>216</v>
      </c>
      <c r="C150" s="2" t="s">
        <v>13</v>
      </c>
      <c r="D150" s="2" t="s">
        <v>29</v>
      </c>
      <c r="E150" s="2" t="s">
        <v>38</v>
      </c>
      <c r="F150" s="2" t="s">
        <v>38</v>
      </c>
      <c r="G150" s="4">
        <v>16.100000000000001</v>
      </c>
      <c r="H150" s="4">
        <v>16.2</v>
      </c>
      <c r="I150" s="6">
        <v>31.75</v>
      </c>
      <c r="J150" s="5">
        <v>7.6319999999999997</v>
      </c>
      <c r="K150" s="6">
        <v>2321.09</v>
      </c>
      <c r="L150" s="2">
        <v>2985.24</v>
      </c>
      <c r="M150" s="2"/>
      <c r="N150" s="52">
        <f t="shared" si="2"/>
        <v>2985.24</v>
      </c>
      <c r="O150"/>
      <c r="S150" s="70">
        <v>7.6334441155462729</v>
      </c>
      <c r="T150" s="116">
        <v>1566.686665837035</v>
      </c>
      <c r="U150" s="114">
        <v>1.440495764628799</v>
      </c>
    </row>
    <row r="151" spans="1:23" ht="15.75" customHeight="1" x14ac:dyDescent="0.3">
      <c r="A151" s="61">
        <v>44871</v>
      </c>
      <c r="B151" s="2">
        <v>269</v>
      </c>
      <c r="C151" s="2" t="s">
        <v>13</v>
      </c>
      <c r="D151" s="2" t="s">
        <v>29</v>
      </c>
      <c r="E151" s="2" t="s">
        <v>38</v>
      </c>
      <c r="F151" s="2" t="s">
        <v>38</v>
      </c>
      <c r="G151" s="4">
        <v>17.3</v>
      </c>
      <c r="H151" s="4">
        <v>18.399999999999999</v>
      </c>
      <c r="I151" s="6">
        <v>32.29</v>
      </c>
      <c r="J151" s="5">
        <v>7.5350000000000001</v>
      </c>
      <c r="K151" s="6">
        <v>2282.67</v>
      </c>
      <c r="L151" s="81">
        <v>2244.67</v>
      </c>
      <c r="N151" s="52">
        <f t="shared" si="2"/>
        <v>2244.67</v>
      </c>
      <c r="O151"/>
      <c r="S151" s="70">
        <v>7.5501981715674198</v>
      </c>
      <c r="T151" s="116">
        <v>1445.226672333401</v>
      </c>
      <c r="U151" s="114">
        <v>0.95836139700746747</v>
      </c>
    </row>
    <row r="152" spans="1:23" ht="15.75" customHeight="1" x14ac:dyDescent="0.3">
      <c r="A152" s="1">
        <v>44893</v>
      </c>
      <c r="B152" s="2">
        <v>284</v>
      </c>
      <c r="C152" s="102" t="s">
        <v>13</v>
      </c>
      <c r="D152" s="2" t="s">
        <v>29</v>
      </c>
      <c r="E152" s="2" t="s">
        <v>38</v>
      </c>
      <c r="F152" s="2" t="s">
        <v>38</v>
      </c>
      <c r="G152" s="71">
        <v>9.1999999999999993</v>
      </c>
      <c r="H152" s="4">
        <v>13.7</v>
      </c>
      <c r="I152" s="112">
        <v>32.36</v>
      </c>
      <c r="J152" s="5">
        <v>7.9249999999999998</v>
      </c>
      <c r="K152" s="6">
        <v>2379.04</v>
      </c>
      <c r="L152" s="103">
        <v>2320.56</v>
      </c>
      <c r="M152" s="5"/>
      <c r="N152" s="52">
        <f t="shared" si="2"/>
        <v>2320.56</v>
      </c>
      <c r="O152" s="6"/>
      <c r="S152" s="70">
        <v>7.9976912518668914</v>
      </c>
      <c r="T152" s="117">
        <v>466.94084421251966</v>
      </c>
      <c r="U152" s="115">
        <v>1.8177190861751944</v>
      </c>
    </row>
    <row r="153" spans="1:23" ht="15.75" customHeight="1" x14ac:dyDescent="0.3">
      <c r="A153" s="61">
        <v>44946</v>
      </c>
      <c r="B153" s="2">
        <v>344</v>
      </c>
      <c r="C153" s="2" t="s">
        <v>13</v>
      </c>
      <c r="D153" s="2" t="s">
        <v>29</v>
      </c>
      <c r="E153" s="2" t="s">
        <v>38</v>
      </c>
      <c r="F153" s="2" t="s">
        <v>38</v>
      </c>
      <c r="G153" s="4">
        <v>4.5</v>
      </c>
      <c r="H153" s="4">
        <v>10.9</v>
      </c>
      <c r="I153" s="6">
        <v>29.8</v>
      </c>
      <c r="J153" s="5">
        <v>7.5119999999999996</v>
      </c>
      <c r="K153" s="6">
        <v>3794.0880000000002</v>
      </c>
      <c r="L153" s="81">
        <v>3739.64</v>
      </c>
      <c r="N153" s="52">
        <f t="shared" si="2"/>
        <v>3739.64</v>
      </c>
      <c r="O153"/>
      <c r="S153" s="70">
        <v>7.5993668257023446</v>
      </c>
      <c r="T153" s="116">
        <v>1982.8086639315616</v>
      </c>
      <c r="U153" s="114">
        <v>0.98412162951100712</v>
      </c>
    </row>
    <row r="154" spans="1:23" ht="15.75" customHeight="1" x14ac:dyDescent="0.3">
      <c r="A154" s="61">
        <v>44981</v>
      </c>
      <c r="B154" s="2">
        <v>391</v>
      </c>
      <c r="C154" s="2" t="s">
        <v>13</v>
      </c>
      <c r="D154" s="2" t="s">
        <v>29</v>
      </c>
      <c r="E154" s="2" t="s">
        <v>38</v>
      </c>
      <c r="F154" s="2" t="s">
        <v>38</v>
      </c>
      <c r="G154" s="4">
        <v>5</v>
      </c>
      <c r="H154" s="4">
        <v>15.1</v>
      </c>
      <c r="I154" s="6">
        <v>30.2</v>
      </c>
      <c r="J154" s="74">
        <v>7.6429999999999998</v>
      </c>
      <c r="K154" s="75"/>
      <c r="L154" s="72">
        <v>2297.7199999999998</v>
      </c>
      <c r="M154" s="2"/>
      <c r="N154" s="52">
        <f t="shared" si="2"/>
        <v>2297.7199999999998</v>
      </c>
      <c r="O154"/>
      <c r="S154" s="70">
        <v>7.7933162045073994</v>
      </c>
      <c r="T154" s="116">
        <v>760.78826473095387</v>
      </c>
      <c r="U154" s="114">
        <v>0.94837221466325361</v>
      </c>
    </row>
    <row r="155" spans="1:23" ht="15.75" customHeight="1" x14ac:dyDescent="0.3">
      <c r="A155" s="1">
        <v>45008</v>
      </c>
      <c r="B155" s="2">
        <v>424</v>
      </c>
      <c r="C155" s="2" t="s">
        <v>13</v>
      </c>
      <c r="D155" s="2" t="s">
        <v>29</v>
      </c>
      <c r="E155" s="2" t="s">
        <v>38</v>
      </c>
      <c r="F155" s="2" t="s">
        <v>38</v>
      </c>
      <c r="G155" s="64">
        <v>7.6</v>
      </c>
      <c r="H155" s="4">
        <v>21.2</v>
      </c>
      <c r="I155" s="51">
        <v>29.51</v>
      </c>
      <c r="J155" s="5">
        <v>7.484</v>
      </c>
      <c r="K155" s="52">
        <v>2529.2849999999999</v>
      </c>
      <c r="L155" s="6">
        <v>2242.3200000000002</v>
      </c>
      <c r="M155" s="2"/>
      <c r="N155" s="52">
        <f t="shared" si="2"/>
        <v>2242.3200000000002</v>
      </c>
      <c r="O155"/>
      <c r="S155" s="70">
        <v>7.6727685418569394</v>
      </c>
      <c r="T155" s="116">
        <v>1022.4206208754938</v>
      </c>
      <c r="U155" s="114">
        <v>0.78509429527484798</v>
      </c>
    </row>
    <row r="156" spans="1:23" ht="15.75" customHeight="1" x14ac:dyDescent="0.3">
      <c r="A156" s="1">
        <v>45035</v>
      </c>
      <c r="B156" s="2">
        <v>442</v>
      </c>
      <c r="C156" s="2" t="s">
        <v>13</v>
      </c>
      <c r="D156" s="2" t="s">
        <v>29</v>
      </c>
      <c r="E156" s="2" t="s">
        <v>38</v>
      </c>
      <c r="F156" s="2" t="s">
        <v>38</v>
      </c>
      <c r="G156" s="64">
        <v>12.2</v>
      </c>
      <c r="H156" s="4">
        <v>16.8</v>
      </c>
      <c r="I156" s="51">
        <v>30</v>
      </c>
      <c r="J156" s="5">
        <v>7.3719999999999999</v>
      </c>
      <c r="K156" s="52">
        <v>3054.1279</v>
      </c>
      <c r="L156" s="75">
        <v>3027.26</v>
      </c>
      <c r="M156" s="2"/>
      <c r="N156" s="52">
        <f t="shared" si="2"/>
        <v>3027.26</v>
      </c>
      <c r="O156"/>
      <c r="S156" s="70">
        <v>7.4299064282583709</v>
      </c>
      <c r="T156" s="116">
        <v>2566.2524616111327</v>
      </c>
      <c r="U156" s="114">
        <v>0.76783564020280926</v>
      </c>
    </row>
    <row r="157" spans="1:23" ht="15.75" customHeight="1" x14ac:dyDescent="0.3">
      <c r="A157" s="1">
        <v>45054</v>
      </c>
      <c r="B157">
        <v>466</v>
      </c>
      <c r="C157" t="s">
        <v>13</v>
      </c>
      <c r="D157" t="s">
        <v>29</v>
      </c>
      <c r="E157" t="s">
        <v>38</v>
      </c>
      <c r="F157" t="s">
        <v>38</v>
      </c>
      <c r="G157" s="71">
        <v>15.2</v>
      </c>
      <c r="H157" s="4">
        <v>22.7</v>
      </c>
      <c r="I157" s="112">
        <v>30.59</v>
      </c>
      <c r="J157" s="5">
        <v>7.3460000000000001</v>
      </c>
      <c r="K157">
        <v>2461.37</v>
      </c>
      <c r="L157" s="6">
        <v>2229.9299999999998</v>
      </c>
      <c r="M157" s="2"/>
      <c r="N157" s="52">
        <f t="shared" si="2"/>
        <v>2229.9299999999998</v>
      </c>
      <c r="O157"/>
      <c r="S157" s="70">
        <v>7.440921966256437</v>
      </c>
      <c r="T157" s="116">
        <v>1868.0579940321372</v>
      </c>
      <c r="U157" s="114">
        <v>0.66585238388445123</v>
      </c>
    </row>
    <row r="158" spans="1:23" ht="15.75" customHeight="1" x14ac:dyDescent="0.3">
      <c r="A158" s="1">
        <v>45086</v>
      </c>
      <c r="B158">
        <v>494</v>
      </c>
      <c r="C158" t="s">
        <v>13</v>
      </c>
      <c r="D158" t="s">
        <v>29</v>
      </c>
      <c r="E158" t="s">
        <v>38</v>
      </c>
      <c r="F158" t="s">
        <v>38</v>
      </c>
      <c r="G158" s="71">
        <v>18.5</v>
      </c>
      <c r="H158" s="85">
        <v>20.100000000000001</v>
      </c>
      <c r="I158" s="112">
        <v>30.93</v>
      </c>
      <c r="J158" s="5">
        <v>7.29</v>
      </c>
      <c r="K158">
        <v>2349.6799999999998</v>
      </c>
      <c r="L158" s="6">
        <v>2312.7399999999998</v>
      </c>
      <c r="M158" s="2"/>
      <c r="N158" s="52">
        <f t="shared" si="2"/>
        <v>2312.7399999999998</v>
      </c>
      <c r="O158"/>
      <c r="S158" s="70">
        <v>7.3092166462419534</v>
      </c>
      <c r="T158" s="116">
        <v>2702.0606854737371</v>
      </c>
      <c r="U158" s="114">
        <v>0.59871171196052408</v>
      </c>
    </row>
    <row r="159" spans="1:23" ht="15.75" customHeight="1" x14ac:dyDescent="0.3">
      <c r="A159" s="7">
        <v>44702</v>
      </c>
      <c r="B159" s="2"/>
      <c r="C159" s="3" t="s">
        <v>27</v>
      </c>
      <c r="D159" s="3" t="s">
        <v>29</v>
      </c>
      <c r="E159" s="2" t="s">
        <v>38</v>
      </c>
      <c r="F159" s="2" t="s">
        <v>38</v>
      </c>
      <c r="H159" s="41">
        <v>22.4</v>
      </c>
      <c r="I159" s="52">
        <v>31.82</v>
      </c>
      <c r="J159" s="52">
        <v>6.9592999999999998</v>
      </c>
      <c r="K159" s="52">
        <v>2761.16</v>
      </c>
      <c r="L159" s="6"/>
      <c r="M159" s="52">
        <v>2529.395</v>
      </c>
      <c r="N159" s="52">
        <f t="shared" si="2"/>
        <v>2529.395</v>
      </c>
      <c r="O159"/>
      <c r="S159" s="70"/>
      <c r="T159" s="116"/>
      <c r="U159" s="114"/>
    </row>
    <row r="160" spans="1:23" ht="15.75" customHeight="1" x14ac:dyDescent="0.3">
      <c r="A160" s="7">
        <v>44714</v>
      </c>
      <c r="B160" s="2"/>
      <c r="C160" s="3" t="s">
        <v>27</v>
      </c>
      <c r="D160" s="3" t="s">
        <v>29</v>
      </c>
      <c r="E160" s="2" t="s">
        <v>38</v>
      </c>
      <c r="F160" s="2" t="s">
        <v>38</v>
      </c>
      <c r="H160" s="18">
        <v>18.3</v>
      </c>
      <c r="I160" s="19">
        <v>31.67</v>
      </c>
      <c r="J160" s="32">
        <v>7.4960000000000004</v>
      </c>
      <c r="K160" s="131">
        <v>2342.61</v>
      </c>
      <c r="L160" s="6"/>
      <c r="M160" s="52">
        <v>2247.0230000000001</v>
      </c>
      <c r="N160" s="52">
        <f t="shared" si="2"/>
        <v>2247.0230000000001</v>
      </c>
      <c r="O160" s="22" t="s">
        <v>25</v>
      </c>
      <c r="S160" s="70"/>
      <c r="T160" s="116"/>
      <c r="U160" s="114"/>
    </row>
    <row r="161" spans="1:21" ht="15.75" customHeight="1" x14ac:dyDescent="0.3">
      <c r="A161" s="7">
        <v>44727</v>
      </c>
      <c r="B161" s="2"/>
      <c r="C161" s="2" t="s">
        <v>27</v>
      </c>
      <c r="D161" s="2" t="s">
        <v>29</v>
      </c>
      <c r="E161" s="2" t="s">
        <v>38</v>
      </c>
      <c r="F161" s="2" t="s">
        <v>38</v>
      </c>
      <c r="H161" s="4"/>
      <c r="I161" s="19">
        <v>32.450000000000003</v>
      </c>
      <c r="J161" s="60"/>
      <c r="K161" s="82">
        <v>4204.97</v>
      </c>
      <c r="L161" s="50"/>
      <c r="N161" s="52"/>
      <c r="O161"/>
      <c r="S161" s="70"/>
      <c r="T161" s="116"/>
      <c r="U161" s="114"/>
    </row>
    <row r="162" spans="1:21" ht="15.75" customHeight="1" x14ac:dyDescent="0.3">
      <c r="A162" s="7">
        <v>44743</v>
      </c>
      <c r="B162" s="2"/>
      <c r="C162" s="3" t="s">
        <v>27</v>
      </c>
      <c r="D162" s="3" t="s">
        <v>40</v>
      </c>
      <c r="E162" s="3" t="s">
        <v>38</v>
      </c>
      <c r="F162" s="3" t="s">
        <v>38</v>
      </c>
      <c r="H162" s="18">
        <v>14.8</v>
      </c>
      <c r="I162" s="19">
        <v>32.67</v>
      </c>
      <c r="J162" s="34">
        <v>7.4939999999999998</v>
      </c>
      <c r="K162" s="19">
        <v>2279.7649999999999</v>
      </c>
      <c r="L162" s="6"/>
      <c r="N162" s="52"/>
      <c r="O162"/>
      <c r="S162" s="70"/>
      <c r="T162" s="116"/>
      <c r="U162" s="114"/>
    </row>
    <row r="163" spans="1:21" ht="15.75" customHeight="1" x14ac:dyDescent="0.3">
      <c r="A163" s="7">
        <v>44743</v>
      </c>
      <c r="B163" s="2"/>
      <c r="C163" s="3" t="s">
        <v>27</v>
      </c>
      <c r="D163" s="3" t="s">
        <v>29</v>
      </c>
      <c r="E163" s="3" t="s">
        <v>38</v>
      </c>
      <c r="F163" s="3" t="s">
        <v>38</v>
      </c>
      <c r="G163" s="64"/>
      <c r="H163" s="18">
        <v>14.6</v>
      </c>
      <c r="I163" s="19">
        <v>32.67</v>
      </c>
      <c r="J163" s="34">
        <v>7.5339999999999998</v>
      </c>
      <c r="K163" s="19">
        <v>2234.58</v>
      </c>
      <c r="L163" s="50"/>
      <c r="M163" s="19">
        <v>2191.444</v>
      </c>
      <c r="N163" s="52">
        <f t="shared" si="2"/>
        <v>2191.444</v>
      </c>
      <c r="O163"/>
      <c r="S163" s="70"/>
      <c r="T163" s="116"/>
      <c r="U163" s="114"/>
    </row>
    <row r="164" spans="1:21" ht="15.75" customHeight="1" x14ac:dyDescent="0.3">
      <c r="A164" s="61">
        <v>44756</v>
      </c>
      <c r="B164" s="2">
        <v>107</v>
      </c>
      <c r="C164" s="2" t="s">
        <v>27</v>
      </c>
      <c r="D164" s="2" t="s">
        <v>29</v>
      </c>
      <c r="E164" s="2" t="s">
        <v>38</v>
      </c>
      <c r="F164" s="2" t="s">
        <v>38</v>
      </c>
      <c r="G164" s="64"/>
      <c r="H164" s="4">
        <v>23.3</v>
      </c>
      <c r="I164" s="6">
        <v>32.29</v>
      </c>
      <c r="J164" s="5">
        <v>7.2560000000000002</v>
      </c>
      <c r="K164" s="6">
        <v>2746.33</v>
      </c>
      <c r="L164" s="84"/>
      <c r="M164" s="2"/>
      <c r="N164" s="52"/>
      <c r="O164"/>
      <c r="S164" s="70"/>
      <c r="T164" s="116"/>
      <c r="U164" s="114"/>
    </row>
    <row r="165" spans="1:21" ht="15.75" customHeight="1" x14ac:dyDescent="0.3">
      <c r="A165" s="145">
        <v>44776</v>
      </c>
      <c r="B165" s="146">
        <v>7</v>
      </c>
      <c r="C165" s="146" t="s">
        <v>27</v>
      </c>
      <c r="D165" s="137" t="s">
        <v>40</v>
      </c>
      <c r="E165" s="137" t="s">
        <v>38</v>
      </c>
      <c r="F165" s="137" t="s">
        <v>38</v>
      </c>
      <c r="G165" s="134"/>
      <c r="H165" s="134">
        <v>14.9</v>
      </c>
      <c r="I165" s="103">
        <v>32.82</v>
      </c>
      <c r="J165" s="140">
        <v>7.43</v>
      </c>
      <c r="K165" s="103">
        <v>2718.3</v>
      </c>
      <c r="L165" s="103"/>
      <c r="M165" s="136"/>
      <c r="N165" s="52"/>
      <c r="O165" s="5"/>
      <c r="S165" s="70"/>
      <c r="T165" s="41"/>
      <c r="U165" s="115"/>
    </row>
    <row r="166" spans="1:21" ht="15.75" customHeight="1" x14ac:dyDescent="0.3">
      <c r="A166" s="145">
        <v>44776</v>
      </c>
      <c r="B166" s="146">
        <v>5</v>
      </c>
      <c r="C166" s="146" t="s">
        <v>27</v>
      </c>
      <c r="D166" s="136" t="s">
        <v>29</v>
      </c>
      <c r="E166" s="136" t="s">
        <v>38</v>
      </c>
      <c r="F166" s="136" t="s">
        <v>38</v>
      </c>
      <c r="G166" s="134"/>
      <c r="H166" s="134">
        <v>13.2</v>
      </c>
      <c r="I166" s="103">
        <v>32.82</v>
      </c>
      <c r="J166" s="140">
        <v>7.4829999999999997</v>
      </c>
      <c r="K166" s="103">
        <v>2686.08</v>
      </c>
      <c r="L166" s="152"/>
      <c r="M166" s="136"/>
      <c r="N166" s="52"/>
      <c r="O166" s="5"/>
      <c r="S166" s="70"/>
      <c r="T166" s="41"/>
      <c r="U166" s="115"/>
    </row>
    <row r="167" spans="1:21" ht="15.75" customHeight="1" x14ac:dyDescent="0.3">
      <c r="A167" s="61">
        <v>44787</v>
      </c>
      <c r="B167" s="2">
        <v>815</v>
      </c>
      <c r="C167" s="2" t="s">
        <v>27</v>
      </c>
      <c r="D167" s="2" t="s">
        <v>29</v>
      </c>
      <c r="E167" s="2" t="s">
        <v>38</v>
      </c>
      <c r="F167" s="2" t="s">
        <v>38</v>
      </c>
      <c r="G167" s="4">
        <v>16.600000000000001</v>
      </c>
      <c r="H167" s="4">
        <v>22.2</v>
      </c>
      <c r="I167" s="6">
        <v>33.03</v>
      </c>
      <c r="J167" s="5">
        <v>7.1749999999999998</v>
      </c>
      <c r="K167" s="6">
        <v>3312.23</v>
      </c>
      <c r="L167" s="81">
        <f>3201.7+47</f>
        <v>3248.7</v>
      </c>
      <c r="M167" s="2"/>
      <c r="N167" s="52">
        <f t="shared" si="2"/>
        <v>3248.7</v>
      </c>
      <c r="O167"/>
      <c r="S167" s="70">
        <v>7.2393003812707981</v>
      </c>
      <c r="T167" s="116">
        <v>4408.9023847359122</v>
      </c>
      <c r="U167" s="114">
        <v>0.69127229934052892</v>
      </c>
    </row>
    <row r="168" spans="1:21" ht="15.75" customHeight="1" x14ac:dyDescent="0.3">
      <c r="A168" s="1">
        <v>44802</v>
      </c>
      <c r="B168" s="2"/>
      <c r="C168" s="93" t="s">
        <v>27</v>
      </c>
      <c r="D168" s="2" t="s">
        <v>29</v>
      </c>
      <c r="E168" s="2" t="s">
        <v>38</v>
      </c>
      <c r="F168" s="2" t="s">
        <v>38</v>
      </c>
      <c r="G168" s="178">
        <v>20.7</v>
      </c>
      <c r="H168" s="178">
        <v>20.7</v>
      </c>
      <c r="I168" s="119">
        <v>32.549999999999997</v>
      </c>
      <c r="J168" s="104">
        <v>7.6059999999999999</v>
      </c>
      <c r="K168" s="6">
        <v>2721.66</v>
      </c>
      <c r="L168" s="6"/>
      <c r="N168" s="52"/>
      <c r="O168" s="22" t="s">
        <v>25</v>
      </c>
      <c r="S168" s="70">
        <v>7.6059998416353967</v>
      </c>
      <c r="T168" s="41">
        <v>2155.4954612363053</v>
      </c>
      <c r="U168" s="115">
        <v>1.158888196388093</v>
      </c>
    </row>
    <row r="169" spans="1:21" ht="15.75" customHeight="1" x14ac:dyDescent="0.3">
      <c r="A169" s="1">
        <v>44845</v>
      </c>
      <c r="B169" s="2">
        <v>206</v>
      </c>
      <c r="C169" s="93" t="s">
        <v>27</v>
      </c>
      <c r="D169" s="2" t="s">
        <v>29</v>
      </c>
      <c r="E169" s="2" t="s">
        <v>38</v>
      </c>
      <c r="F169" s="2" t="s">
        <v>38</v>
      </c>
      <c r="G169" s="71">
        <v>12.3</v>
      </c>
      <c r="H169" s="4">
        <v>16.600000000000001</v>
      </c>
      <c r="I169" s="112">
        <v>32.97</v>
      </c>
      <c r="J169" s="5">
        <v>7.3620000000000001</v>
      </c>
      <c r="K169" s="6">
        <v>2638.19</v>
      </c>
      <c r="L169" s="6">
        <v>2294.94</v>
      </c>
      <c r="N169" s="52">
        <f t="shared" si="2"/>
        <v>2294.94</v>
      </c>
      <c r="O169" s="6"/>
      <c r="S169" s="70">
        <v>7.3259260801538151</v>
      </c>
      <c r="T169" s="117">
        <v>1981.5374194390201</v>
      </c>
      <c r="U169" s="115">
        <v>0.6</v>
      </c>
    </row>
    <row r="170" spans="1:21" ht="15.75" customHeight="1" x14ac:dyDescent="0.3">
      <c r="A170" s="61">
        <v>44859</v>
      </c>
      <c r="B170" s="2">
        <v>225</v>
      </c>
      <c r="C170" s="2" t="s">
        <v>27</v>
      </c>
      <c r="D170" s="2" t="s">
        <v>29</v>
      </c>
      <c r="E170" s="2" t="s">
        <v>38</v>
      </c>
      <c r="F170" s="2" t="s">
        <v>38</v>
      </c>
      <c r="G170" s="4">
        <v>16.399999999999999</v>
      </c>
      <c r="H170" s="4">
        <v>16.7</v>
      </c>
      <c r="I170" s="6">
        <v>32.770000000000003</v>
      </c>
      <c r="J170" s="5">
        <v>7.4219999999999997</v>
      </c>
      <c r="K170" s="6">
        <v>2615.39</v>
      </c>
      <c r="L170" s="2">
        <v>2724.22</v>
      </c>
      <c r="M170" s="2"/>
      <c r="N170" s="52">
        <f t="shared" si="2"/>
        <v>2724.22</v>
      </c>
      <c r="O170"/>
      <c r="S170" s="70">
        <v>7.4258878167330487</v>
      </c>
      <c r="T170" s="116">
        <v>2362.8557956072505</v>
      </c>
      <c r="U170" s="114">
        <v>0.86373981726187843</v>
      </c>
    </row>
    <row r="171" spans="1:21" ht="15.75" customHeight="1" x14ac:dyDescent="0.3">
      <c r="A171" s="61">
        <v>44869</v>
      </c>
      <c r="B171" s="2">
        <v>255</v>
      </c>
      <c r="C171" s="2" t="s">
        <v>27</v>
      </c>
      <c r="D171" s="2" t="s">
        <v>29</v>
      </c>
      <c r="E171" s="2" t="s">
        <v>38</v>
      </c>
      <c r="F171" s="2" t="s">
        <v>38</v>
      </c>
      <c r="G171" s="4">
        <v>16.899999999999999</v>
      </c>
      <c r="H171" s="4">
        <v>17.7</v>
      </c>
      <c r="I171" s="6">
        <v>32.35</v>
      </c>
      <c r="J171" s="5">
        <v>7.4779999999999998</v>
      </c>
      <c r="K171" s="6">
        <v>2206</v>
      </c>
      <c r="L171" s="72">
        <v>2434.44</v>
      </c>
      <c r="N171" s="52">
        <f t="shared" si="2"/>
        <v>2434.44</v>
      </c>
      <c r="O171"/>
      <c r="S171" s="70">
        <v>7.4887143089232939</v>
      </c>
      <c r="T171" s="116">
        <v>1819.3204633475943</v>
      </c>
      <c r="U171" s="114">
        <v>0.89670487256073916</v>
      </c>
    </row>
    <row r="172" spans="1:21" ht="15.75" customHeight="1" x14ac:dyDescent="0.3">
      <c r="A172" s="1">
        <v>44894</v>
      </c>
      <c r="B172" s="105">
        <v>285</v>
      </c>
      <c r="C172" s="102" t="s">
        <v>27</v>
      </c>
      <c r="D172" s="2" t="s">
        <v>29</v>
      </c>
      <c r="E172" s="2" t="s">
        <v>38</v>
      </c>
      <c r="F172" s="2" t="s">
        <v>38</v>
      </c>
      <c r="G172" s="71">
        <v>8.4</v>
      </c>
      <c r="H172" s="4">
        <v>8.1999999999999993</v>
      </c>
      <c r="I172" s="112">
        <v>33.31</v>
      </c>
      <c r="J172" s="5">
        <v>7.617</v>
      </c>
      <c r="K172" s="6">
        <v>2409.88</v>
      </c>
      <c r="L172" s="6">
        <v>2286.13</v>
      </c>
      <c r="M172" s="5"/>
      <c r="N172" s="52">
        <f t="shared" si="2"/>
        <v>2286.13</v>
      </c>
      <c r="O172" s="6"/>
      <c r="S172" s="70">
        <v>7.6141380304173261</v>
      </c>
      <c r="T172" s="117">
        <v>1189.1351359339219</v>
      </c>
      <c r="U172" s="115">
        <v>0.7854072273077588</v>
      </c>
    </row>
    <row r="173" spans="1:21" ht="15.75" customHeight="1" x14ac:dyDescent="0.3">
      <c r="A173" s="61">
        <v>44899</v>
      </c>
      <c r="B173" s="2">
        <v>311</v>
      </c>
      <c r="C173" s="2" t="s">
        <v>27</v>
      </c>
      <c r="D173" s="2" t="s">
        <v>29</v>
      </c>
      <c r="E173" s="2" t="s">
        <v>38</v>
      </c>
      <c r="F173" s="2" t="s">
        <v>38</v>
      </c>
      <c r="G173" s="4">
        <v>8.6</v>
      </c>
      <c r="H173" s="4">
        <v>4.0999999999999996</v>
      </c>
      <c r="I173" s="6">
        <v>31.8</v>
      </c>
      <c r="J173" s="5">
        <v>7.5789999999999997</v>
      </c>
      <c r="K173" s="6">
        <v>2378.44</v>
      </c>
      <c r="L173" s="81">
        <v>1897.37</v>
      </c>
      <c r="N173" s="52">
        <f t="shared" si="2"/>
        <v>1897.37</v>
      </c>
      <c r="O173"/>
      <c r="S173" s="70">
        <v>7.5173474299377707</v>
      </c>
      <c r="T173" s="116">
        <v>1253.9388382079753</v>
      </c>
      <c r="U173" s="114">
        <v>0.51666679358182943</v>
      </c>
    </row>
    <row r="174" spans="1:21" ht="15.75" customHeight="1" x14ac:dyDescent="0.3">
      <c r="A174" s="61">
        <v>44947</v>
      </c>
      <c r="B174" s="2">
        <v>353</v>
      </c>
      <c r="C174" s="2" t="s">
        <v>27</v>
      </c>
      <c r="D174" s="2" t="s">
        <v>29</v>
      </c>
      <c r="E174" s="2" t="s">
        <v>38</v>
      </c>
      <c r="F174" s="2" t="s">
        <v>38</v>
      </c>
      <c r="G174" s="4">
        <v>4.7</v>
      </c>
      <c r="H174" s="4">
        <v>10.199999999999999</v>
      </c>
      <c r="I174" s="6">
        <v>32.299999999999997</v>
      </c>
      <c r="J174" s="5">
        <v>7.5620000000000003</v>
      </c>
      <c r="K174" s="52">
        <v>2932.7150000000001</v>
      </c>
      <c r="L174" s="72">
        <v>2866.4</v>
      </c>
      <c r="N174" s="52">
        <f t="shared" si="2"/>
        <v>2866.4</v>
      </c>
      <c r="O174"/>
      <c r="S174" s="70">
        <v>7.6398507207829036</v>
      </c>
      <c r="T174" s="116">
        <v>1364.6544171123369</v>
      </c>
      <c r="U174" s="114">
        <v>0.87465578640256458</v>
      </c>
    </row>
    <row r="175" spans="1:21" ht="15.75" customHeight="1" x14ac:dyDescent="0.3">
      <c r="A175" s="61">
        <v>44978</v>
      </c>
      <c r="B175" s="2">
        <v>372</v>
      </c>
      <c r="C175" s="2" t="s">
        <v>27</v>
      </c>
      <c r="D175" s="2" t="s">
        <v>29</v>
      </c>
      <c r="E175" s="2" t="s">
        <v>38</v>
      </c>
      <c r="F175" s="2" t="s">
        <v>38</v>
      </c>
      <c r="G175" s="4">
        <v>4.5999999999999996</v>
      </c>
      <c r="H175" s="4">
        <v>8.3000000000000007</v>
      </c>
      <c r="I175" s="6">
        <v>31.07</v>
      </c>
      <c r="J175" s="5">
        <v>7.5</v>
      </c>
      <c r="K175" s="52">
        <v>2378.0059999999999</v>
      </c>
      <c r="L175" s="2">
        <v>2326.21</v>
      </c>
      <c r="N175" s="52">
        <f t="shared" si="2"/>
        <v>2326.21</v>
      </c>
      <c r="O175"/>
      <c r="S175" s="70">
        <v>7.549887260396269</v>
      </c>
      <c r="T175" s="116">
        <v>1377.8282006936831</v>
      </c>
      <c r="U175" s="114">
        <v>0.56480647898345238</v>
      </c>
    </row>
    <row r="176" spans="1:21" ht="15.75" customHeight="1" x14ac:dyDescent="0.3">
      <c r="A176" s="1">
        <v>45005</v>
      </c>
      <c r="B176" s="2">
        <v>400</v>
      </c>
      <c r="C176" s="2" t="s">
        <v>27</v>
      </c>
      <c r="D176" s="2" t="s">
        <v>29</v>
      </c>
      <c r="E176" s="2" t="s">
        <v>38</v>
      </c>
      <c r="F176" s="2" t="s">
        <v>38</v>
      </c>
      <c r="G176" s="64">
        <v>5.9</v>
      </c>
      <c r="H176" s="4">
        <v>17.899999999999999</v>
      </c>
      <c r="I176" s="51">
        <v>31.94</v>
      </c>
      <c r="J176" s="5">
        <v>7.6829999999999998</v>
      </c>
      <c r="K176" s="52">
        <v>2226.5529999999999</v>
      </c>
      <c r="L176" s="50">
        <v>2253.91</v>
      </c>
      <c r="N176" s="52">
        <f t="shared" si="2"/>
        <v>2253.91</v>
      </c>
      <c r="O176"/>
      <c r="S176" s="70">
        <v>7.8663396117221431</v>
      </c>
      <c r="T176" s="116">
        <v>621.59871751073706</v>
      </c>
      <c r="U176" s="114">
        <v>1.1678911761606865</v>
      </c>
    </row>
    <row r="177" spans="1:21" ht="15.75" customHeight="1" x14ac:dyDescent="0.3">
      <c r="A177" s="1">
        <v>45033</v>
      </c>
      <c r="B177" s="2">
        <v>433</v>
      </c>
      <c r="C177" s="2" t="s">
        <v>27</v>
      </c>
      <c r="D177" s="2" t="s">
        <v>29</v>
      </c>
      <c r="E177" s="2" t="s">
        <v>38</v>
      </c>
      <c r="F177" s="2" t="s">
        <v>38</v>
      </c>
      <c r="G177" s="64">
        <v>12.3</v>
      </c>
      <c r="H177" s="4">
        <v>14.6</v>
      </c>
      <c r="I177" s="51">
        <v>31.33</v>
      </c>
      <c r="J177" s="5">
        <v>7.2679999999999998</v>
      </c>
      <c r="K177" s="52">
        <v>3015.8029999999999</v>
      </c>
      <c r="L177" s="6">
        <v>2847.81</v>
      </c>
      <c r="N177" s="52">
        <f t="shared" si="2"/>
        <v>2847.81</v>
      </c>
      <c r="O177"/>
      <c r="S177" s="70">
        <v>7.2952796819470569</v>
      </c>
      <c r="T177" s="116">
        <v>3307.3819007189268</v>
      </c>
      <c r="U177" s="114">
        <v>0.55248300688256113</v>
      </c>
    </row>
    <row r="178" spans="1:21" ht="15.75" customHeight="1" x14ac:dyDescent="0.3">
      <c r="A178" s="1">
        <v>45056</v>
      </c>
      <c r="B178">
        <v>480</v>
      </c>
      <c r="C178" t="s">
        <v>27</v>
      </c>
      <c r="D178" t="s">
        <v>29</v>
      </c>
      <c r="E178" t="s">
        <v>38</v>
      </c>
      <c r="F178" t="s">
        <v>38</v>
      </c>
      <c r="G178" s="71">
        <v>17.3</v>
      </c>
      <c r="H178" s="4">
        <v>19.2</v>
      </c>
      <c r="I178" s="112">
        <v>31.95</v>
      </c>
      <c r="J178" s="5">
        <v>7.3650000000000002</v>
      </c>
      <c r="K178">
        <v>1952.32</v>
      </c>
      <c r="L178" s="50">
        <v>2475.39</v>
      </c>
      <c r="N178" s="52">
        <f t="shared" si="2"/>
        <v>2475.39</v>
      </c>
      <c r="O178"/>
      <c r="S178" s="70">
        <v>7.388934869189546</v>
      </c>
      <c r="T178" s="116">
        <v>2364.1832252017862</v>
      </c>
      <c r="U178" s="114">
        <v>0.74042434551494496</v>
      </c>
    </row>
    <row r="179" spans="1:21" ht="15.75" customHeight="1" x14ac:dyDescent="0.3">
      <c r="A179" s="1">
        <v>45088</v>
      </c>
      <c r="B179">
        <v>498</v>
      </c>
      <c r="C179" t="s">
        <v>27</v>
      </c>
      <c r="D179" t="s">
        <v>29</v>
      </c>
      <c r="E179" t="s">
        <v>38</v>
      </c>
      <c r="F179" t="s">
        <v>38</v>
      </c>
      <c r="G179" s="71">
        <v>17.899999999999999</v>
      </c>
      <c r="H179" s="85">
        <v>22.1</v>
      </c>
      <c r="I179" s="112">
        <v>30.85</v>
      </c>
      <c r="J179" s="5">
        <v>7.3630000000000004</v>
      </c>
      <c r="K179">
        <v>2652.82</v>
      </c>
      <c r="L179" s="50">
        <v>2850.03</v>
      </c>
      <c r="N179" s="52">
        <f t="shared" si="2"/>
        <v>2850.03</v>
      </c>
      <c r="O179"/>
      <c r="S179" s="70">
        <v>7.4161268113471781</v>
      </c>
      <c r="T179" s="116">
        <v>2572.6296081550886</v>
      </c>
      <c r="U179" s="114">
        <v>0.91010273928886387</v>
      </c>
    </row>
    <row r="180" spans="1:21" ht="15.75" customHeight="1" x14ac:dyDescent="0.3">
      <c r="A180" s="1"/>
      <c r="H180" s="85"/>
      <c r="J180" s="5"/>
      <c r="L180" s="50"/>
      <c r="N180" s="52"/>
      <c r="O180"/>
      <c r="S180" s="70"/>
      <c r="T180" s="116"/>
      <c r="U180" s="114"/>
    </row>
    <row r="181" spans="1:21" ht="15.75" customHeight="1" x14ac:dyDescent="0.3">
      <c r="A181" s="7">
        <v>44703</v>
      </c>
      <c r="B181" s="2"/>
      <c r="C181" s="2" t="s">
        <v>42</v>
      </c>
      <c r="D181" s="3" t="s">
        <v>29</v>
      </c>
      <c r="E181" s="3" t="s">
        <v>39</v>
      </c>
      <c r="F181" s="3" t="s">
        <v>39</v>
      </c>
      <c r="G181" s="64"/>
      <c r="H181" s="41">
        <v>22.42</v>
      </c>
      <c r="I181" s="52">
        <v>32.19</v>
      </c>
      <c r="J181" s="63">
        <v>7.1521999999999997</v>
      </c>
      <c r="K181" s="52">
        <v>3037.8629999999998</v>
      </c>
      <c r="L181" s="6"/>
      <c r="M181" s="52">
        <v>2924.5729999999999</v>
      </c>
      <c r="N181" s="52">
        <f t="shared" si="2"/>
        <v>2924.5729999999999</v>
      </c>
      <c r="O181"/>
      <c r="S181" s="70"/>
      <c r="T181" s="116"/>
      <c r="U181" s="114"/>
    </row>
    <row r="182" spans="1:21" ht="15.75" customHeight="1" x14ac:dyDescent="0.3">
      <c r="A182" s="7">
        <v>44713</v>
      </c>
      <c r="B182" s="2"/>
      <c r="C182" s="2" t="s">
        <v>42</v>
      </c>
      <c r="D182" s="3" t="s">
        <v>29</v>
      </c>
      <c r="E182" s="3" t="s">
        <v>39</v>
      </c>
      <c r="F182" s="3" t="s">
        <v>39</v>
      </c>
      <c r="G182" s="64"/>
      <c r="H182" s="41">
        <v>17.3</v>
      </c>
      <c r="I182" s="52">
        <v>29.72</v>
      </c>
      <c r="J182" s="32">
        <v>7.5750000000000002</v>
      </c>
      <c r="K182" s="132">
        <v>3261.9</v>
      </c>
      <c r="L182" s="6"/>
      <c r="M182" s="52">
        <v>3067.0079999999998</v>
      </c>
      <c r="N182" s="52">
        <f t="shared" si="2"/>
        <v>3067.0079999999998</v>
      </c>
      <c r="O182" s="22" t="s">
        <v>25</v>
      </c>
      <c r="S182" s="70"/>
      <c r="T182" s="116"/>
      <c r="U182" s="114"/>
    </row>
    <row r="183" spans="1:21" ht="15.75" customHeight="1" x14ac:dyDescent="0.3">
      <c r="A183" s="7">
        <v>44729</v>
      </c>
      <c r="B183" s="2"/>
      <c r="C183" s="2" t="s">
        <v>42</v>
      </c>
      <c r="D183" s="3" t="s">
        <v>29</v>
      </c>
      <c r="E183" s="3" t="s">
        <v>39</v>
      </c>
      <c r="F183" s="3" t="s">
        <v>39</v>
      </c>
      <c r="G183" s="64"/>
      <c r="H183" s="4"/>
      <c r="I183" s="19">
        <v>32.5</v>
      </c>
      <c r="J183" s="5"/>
      <c r="K183" s="52">
        <v>3339.7539999999999</v>
      </c>
      <c r="L183" s="6"/>
      <c r="M183" s="52">
        <v>2705.92</v>
      </c>
      <c r="N183" s="52">
        <f t="shared" si="2"/>
        <v>2705.92</v>
      </c>
      <c r="O183"/>
      <c r="S183" s="70"/>
      <c r="T183" s="116"/>
      <c r="U183" s="114"/>
    </row>
    <row r="184" spans="1:21" ht="15.75" customHeight="1" x14ac:dyDescent="0.3">
      <c r="A184" s="7">
        <v>44741</v>
      </c>
      <c r="B184" s="2"/>
      <c r="C184" s="2" t="s">
        <v>42</v>
      </c>
      <c r="D184" s="3" t="s">
        <v>40</v>
      </c>
      <c r="E184" s="3" t="s">
        <v>39</v>
      </c>
      <c r="F184" s="3" t="s">
        <v>39</v>
      </c>
      <c r="G184" s="64"/>
      <c r="H184" s="41">
        <v>18.100000000000001</v>
      </c>
      <c r="I184" s="19">
        <v>32.01</v>
      </c>
      <c r="J184" s="63">
        <v>7.1609999999999996</v>
      </c>
      <c r="K184" s="19">
        <v>3198.6959999999999</v>
      </c>
      <c r="L184" s="6"/>
      <c r="N184" s="52"/>
      <c r="O184"/>
      <c r="S184" s="70"/>
      <c r="T184" s="116"/>
      <c r="U184" s="114"/>
    </row>
    <row r="185" spans="1:21" ht="15.75" customHeight="1" x14ac:dyDescent="0.3">
      <c r="A185" s="7">
        <v>44741</v>
      </c>
      <c r="B185" s="2"/>
      <c r="C185" s="2" t="s">
        <v>42</v>
      </c>
      <c r="D185" s="3" t="s">
        <v>29</v>
      </c>
      <c r="E185" s="3" t="s">
        <v>39</v>
      </c>
      <c r="F185" s="3" t="s">
        <v>39</v>
      </c>
      <c r="G185" s="64"/>
      <c r="H185" s="41">
        <v>18.7</v>
      </c>
      <c r="I185" s="19">
        <v>32.01</v>
      </c>
      <c r="J185" s="63">
        <v>7.2560000000000002</v>
      </c>
      <c r="K185" s="52">
        <v>2937.3310000000001</v>
      </c>
      <c r="L185" s="6"/>
      <c r="N185" s="52"/>
      <c r="O185"/>
      <c r="S185" s="70"/>
      <c r="T185" s="116"/>
      <c r="U185" s="114"/>
    </row>
    <row r="186" spans="1:21" ht="15.75" customHeight="1" x14ac:dyDescent="0.3">
      <c r="A186" s="61">
        <v>44760</v>
      </c>
      <c r="B186" s="2">
        <v>134</v>
      </c>
      <c r="C186" s="2" t="s">
        <v>42</v>
      </c>
      <c r="D186" s="2" t="s">
        <v>29</v>
      </c>
      <c r="E186" s="2" t="s">
        <v>39</v>
      </c>
      <c r="F186" s="2" t="s">
        <v>39</v>
      </c>
      <c r="G186" s="64"/>
      <c r="H186" s="4">
        <v>26.6</v>
      </c>
      <c r="I186" s="6">
        <v>32.78</v>
      </c>
      <c r="J186" s="5">
        <v>7.2720000000000002</v>
      </c>
      <c r="K186" s="6">
        <v>2747.64</v>
      </c>
      <c r="N186" s="52"/>
      <c r="O186"/>
      <c r="S186" s="70"/>
      <c r="T186" s="116"/>
      <c r="U186" s="114"/>
    </row>
    <row r="187" spans="1:21" ht="15.75" customHeight="1" x14ac:dyDescent="0.3">
      <c r="A187" s="145">
        <v>44777</v>
      </c>
      <c r="B187" s="146">
        <v>6</v>
      </c>
      <c r="C187" s="136" t="s">
        <v>42</v>
      </c>
      <c r="D187" s="137" t="s">
        <v>40</v>
      </c>
      <c r="E187" s="137" t="s">
        <v>39</v>
      </c>
      <c r="F187" s="137" t="s">
        <v>39</v>
      </c>
      <c r="G187" s="134"/>
      <c r="H187" s="134">
        <v>22.6</v>
      </c>
      <c r="I187" s="103">
        <v>33.03</v>
      </c>
      <c r="J187" s="140">
        <v>7.2190000000000003</v>
      </c>
      <c r="K187" s="103">
        <v>2613.3000000000002</v>
      </c>
      <c r="L187" s="152"/>
      <c r="M187" s="136"/>
      <c r="N187" s="52"/>
      <c r="O187" s="5"/>
      <c r="S187" s="70"/>
      <c r="T187" s="41"/>
      <c r="U187" s="115"/>
    </row>
    <row r="188" spans="1:21" ht="15.75" customHeight="1" x14ac:dyDescent="0.3">
      <c r="A188" s="145">
        <v>44777</v>
      </c>
      <c r="B188" s="146">
        <v>4</v>
      </c>
      <c r="C188" s="136" t="s">
        <v>42</v>
      </c>
      <c r="D188" s="136" t="s">
        <v>29</v>
      </c>
      <c r="E188" s="136" t="s">
        <v>39</v>
      </c>
      <c r="F188" s="136" t="s">
        <v>39</v>
      </c>
      <c r="G188" s="134"/>
      <c r="H188" s="134">
        <v>22.4</v>
      </c>
      <c r="I188" s="103">
        <v>33.03</v>
      </c>
      <c r="J188" s="140">
        <v>7.306</v>
      </c>
      <c r="K188" s="103">
        <v>2450.31</v>
      </c>
      <c r="L188" s="103"/>
      <c r="M188" s="136"/>
      <c r="N188" s="52"/>
      <c r="O188" s="5"/>
      <c r="S188" s="70"/>
      <c r="T188" s="41"/>
      <c r="U188" s="115"/>
    </row>
    <row r="189" spans="1:21" ht="15.75" customHeight="1" x14ac:dyDescent="0.3">
      <c r="A189" s="135">
        <v>44742</v>
      </c>
      <c r="B189" s="136"/>
      <c r="C189" s="137" t="s">
        <v>13</v>
      </c>
      <c r="D189" s="137" t="s">
        <v>40</v>
      </c>
      <c r="E189" s="137" t="s">
        <v>39</v>
      </c>
      <c r="F189" s="137" t="s">
        <v>39</v>
      </c>
      <c r="G189" s="161"/>
      <c r="H189" s="133">
        <v>12.1</v>
      </c>
      <c r="I189" s="139">
        <v>32.06</v>
      </c>
      <c r="J189" s="142">
        <v>7.4109999999999996</v>
      </c>
      <c r="K189" s="139">
        <v>3194.0459999999998</v>
      </c>
      <c r="L189" s="103"/>
      <c r="M189" s="144"/>
      <c r="N189" s="52"/>
      <c r="O189"/>
      <c r="S189" s="70"/>
      <c r="T189" s="116"/>
      <c r="U189" s="114"/>
    </row>
    <row r="190" spans="1:21" ht="15.75" customHeight="1" x14ac:dyDescent="0.3">
      <c r="A190" s="135">
        <v>44742</v>
      </c>
      <c r="B190" s="136"/>
      <c r="C190" s="137" t="s">
        <v>13</v>
      </c>
      <c r="D190" s="137" t="s">
        <v>29</v>
      </c>
      <c r="E190" s="137" t="s">
        <v>39</v>
      </c>
      <c r="F190" s="137" t="s">
        <v>39</v>
      </c>
      <c r="G190" s="161"/>
      <c r="H190" s="133">
        <v>11.2</v>
      </c>
      <c r="I190" s="139">
        <v>32.06</v>
      </c>
      <c r="J190" s="142">
        <v>7.548</v>
      </c>
      <c r="K190" s="139">
        <v>2143.81</v>
      </c>
      <c r="L190" s="103"/>
      <c r="M190" s="139">
        <v>2074.7939999999999</v>
      </c>
      <c r="N190" s="52">
        <f t="shared" si="2"/>
        <v>2074.7939999999999</v>
      </c>
      <c r="O190"/>
      <c r="S190" s="70"/>
      <c r="T190" s="116"/>
      <c r="U190" s="114"/>
    </row>
    <row r="191" spans="1:21" ht="15.75" customHeight="1" x14ac:dyDescent="0.3">
      <c r="A191" s="143">
        <v>44757</v>
      </c>
      <c r="B191" s="136">
        <v>118</v>
      </c>
      <c r="C191" s="136" t="s">
        <v>13</v>
      </c>
      <c r="D191" s="136" t="s">
        <v>29</v>
      </c>
      <c r="E191" s="136" t="s">
        <v>39</v>
      </c>
      <c r="F191" s="136" t="s">
        <v>39</v>
      </c>
      <c r="G191" s="161"/>
      <c r="H191" s="134">
        <v>26.1</v>
      </c>
      <c r="I191" s="103">
        <v>31.42</v>
      </c>
      <c r="J191" s="140">
        <v>7.2249999999999996</v>
      </c>
      <c r="K191" s="103">
        <v>3329.76</v>
      </c>
      <c r="L191" s="136"/>
      <c r="M191" s="144"/>
      <c r="N191" s="52"/>
      <c r="O191"/>
      <c r="S191" s="70"/>
      <c r="T191" s="116"/>
      <c r="U191" s="114"/>
    </row>
    <row r="192" spans="1:21" ht="15.75" customHeight="1" x14ac:dyDescent="0.3">
      <c r="A192" s="145">
        <v>44774</v>
      </c>
      <c r="B192" s="146">
        <v>4</v>
      </c>
      <c r="C192" s="146" t="s">
        <v>13</v>
      </c>
      <c r="D192" s="136" t="s">
        <v>29</v>
      </c>
      <c r="E192" s="136" t="s">
        <v>39</v>
      </c>
      <c r="F192" s="136" t="s">
        <v>39</v>
      </c>
      <c r="G192" s="134"/>
      <c r="H192" s="134">
        <v>21.8</v>
      </c>
      <c r="I192" s="103">
        <v>32.76</v>
      </c>
      <c r="J192" s="140">
        <v>7.3819999999999997</v>
      </c>
      <c r="K192" s="144"/>
      <c r="L192" s="103"/>
      <c r="M192" s="103">
        <v>2407.81</v>
      </c>
      <c r="N192" s="52">
        <f t="shared" si="2"/>
        <v>2407.81</v>
      </c>
      <c r="O192" s="5"/>
      <c r="S192" s="70"/>
      <c r="T192" s="41"/>
      <c r="U192" s="115"/>
    </row>
    <row r="193" spans="1:21" ht="15.75" customHeight="1" x14ac:dyDescent="0.3">
      <c r="A193" s="61">
        <v>44788</v>
      </c>
      <c r="B193" s="2">
        <v>832</v>
      </c>
      <c r="C193" s="2" t="s">
        <v>13</v>
      </c>
      <c r="D193" s="2" t="s">
        <v>29</v>
      </c>
      <c r="E193" s="2" t="s">
        <v>39</v>
      </c>
      <c r="F193" s="2" t="s">
        <v>39</v>
      </c>
      <c r="G193" s="4">
        <v>23.9</v>
      </c>
      <c r="H193" s="4">
        <v>27.4</v>
      </c>
      <c r="I193" s="6">
        <v>32.799999999999997</v>
      </c>
      <c r="J193" s="106">
        <v>7.4180000000000001</v>
      </c>
      <c r="K193" s="76">
        <v>1948.95</v>
      </c>
      <c r="L193" s="81">
        <f>2120.5+44</f>
        <v>2164.5</v>
      </c>
      <c r="N193" s="52">
        <f t="shared" si="2"/>
        <v>2164.5</v>
      </c>
      <c r="O193"/>
      <c r="S193" s="70">
        <v>7.4643843597048312</v>
      </c>
      <c r="T193" s="116">
        <v>1751.9811346825009</v>
      </c>
      <c r="U193" s="114">
        <v>1.0169154838540473</v>
      </c>
    </row>
    <row r="194" spans="1:21" ht="15.75" customHeight="1" x14ac:dyDescent="0.3">
      <c r="A194" s="1">
        <v>44803</v>
      </c>
      <c r="B194" s="2"/>
      <c r="C194" s="93" t="s">
        <v>13</v>
      </c>
      <c r="D194" s="2" t="s">
        <v>29</v>
      </c>
      <c r="E194" s="2" t="s">
        <v>39</v>
      </c>
      <c r="F194" s="2" t="s">
        <v>39</v>
      </c>
      <c r="G194" s="4">
        <v>25</v>
      </c>
      <c r="H194" s="4"/>
      <c r="I194" s="6">
        <v>32.81</v>
      </c>
      <c r="J194" s="5"/>
      <c r="K194" s="6">
        <v>2311.19</v>
      </c>
      <c r="L194" s="6"/>
      <c r="M194">
        <v>2211.62</v>
      </c>
      <c r="N194" s="52">
        <f t="shared" si="2"/>
        <v>2211.62</v>
      </c>
      <c r="O194"/>
      <c r="S194" s="70"/>
      <c r="T194" s="41"/>
      <c r="U194" s="115"/>
    </row>
    <row r="195" spans="1:21" ht="15.75" customHeight="1" x14ac:dyDescent="0.3">
      <c r="A195" s="1">
        <v>44846</v>
      </c>
      <c r="B195" s="3">
        <v>200</v>
      </c>
      <c r="C195" s="2" t="s">
        <v>13</v>
      </c>
      <c r="D195" s="2" t="s">
        <v>29</v>
      </c>
      <c r="E195" s="2" t="s">
        <v>39</v>
      </c>
      <c r="F195" s="2" t="s">
        <v>39</v>
      </c>
      <c r="G195" s="71">
        <v>15.4</v>
      </c>
      <c r="H195" s="4">
        <v>17.7</v>
      </c>
      <c r="I195" s="175">
        <v>31.56</v>
      </c>
      <c r="J195" s="5">
        <v>7.4550000000000001</v>
      </c>
      <c r="K195" s="6"/>
      <c r="L195" s="6">
        <v>2638.67</v>
      </c>
      <c r="N195" s="52">
        <f t="shared" si="2"/>
        <v>2638.67</v>
      </c>
      <c r="O195" s="6"/>
      <c r="S195" s="70">
        <v>7.4854500176243395</v>
      </c>
      <c r="T195" s="117">
        <v>1980.7237941139263</v>
      </c>
      <c r="U195" s="115">
        <v>0.89384757463486608</v>
      </c>
    </row>
    <row r="196" spans="1:21" ht="15.75" customHeight="1" x14ac:dyDescent="0.3">
      <c r="A196" s="61">
        <v>44858</v>
      </c>
      <c r="B196" s="2">
        <v>217</v>
      </c>
      <c r="C196" s="2" t="s">
        <v>13</v>
      </c>
      <c r="D196" s="2" t="s">
        <v>29</v>
      </c>
      <c r="E196" s="2" t="s">
        <v>39</v>
      </c>
      <c r="F196" s="2" t="s">
        <v>39</v>
      </c>
      <c r="G196" s="4">
        <v>16.100000000000001</v>
      </c>
      <c r="H196" s="4">
        <v>16.100000000000001</v>
      </c>
      <c r="I196" s="6">
        <v>31.75</v>
      </c>
      <c r="J196" s="5">
        <v>7.5129999999999999</v>
      </c>
      <c r="K196" s="6">
        <v>3582.83</v>
      </c>
      <c r="L196" s="2">
        <v>4189.74</v>
      </c>
      <c r="M196" s="2"/>
      <c r="N196" s="52">
        <f t="shared" si="2"/>
        <v>4189.74</v>
      </c>
      <c r="O196"/>
      <c r="S196" s="70">
        <v>7.5129998445371333</v>
      </c>
      <c r="T196" s="116">
        <v>2959.467467762543</v>
      </c>
      <c r="U196" s="114">
        <v>1.5626253550165394</v>
      </c>
    </row>
    <row r="197" spans="1:21" ht="15.75" customHeight="1" x14ac:dyDescent="0.3">
      <c r="A197" s="61">
        <v>44871</v>
      </c>
      <c r="B197" s="2">
        <v>270</v>
      </c>
      <c r="C197" s="2" t="s">
        <v>13</v>
      </c>
      <c r="D197" s="2" t="s">
        <v>29</v>
      </c>
      <c r="E197" s="2" t="s">
        <v>39</v>
      </c>
      <c r="F197" s="2" t="s">
        <v>39</v>
      </c>
      <c r="G197" s="4">
        <v>17.3</v>
      </c>
      <c r="H197" s="4">
        <v>18.7</v>
      </c>
      <c r="I197" s="6">
        <v>32.29</v>
      </c>
      <c r="J197" s="5">
        <v>7.5110000000000001</v>
      </c>
      <c r="K197" s="6">
        <v>2276.3670000000002</v>
      </c>
      <c r="L197" s="81">
        <v>2189.7199999999998</v>
      </c>
      <c r="N197" s="52">
        <f t="shared" si="2"/>
        <v>2189.7199999999998</v>
      </c>
      <c r="O197"/>
      <c r="S197" s="70">
        <v>7.5301272935748331</v>
      </c>
      <c r="T197" s="116">
        <v>1480.5545607586012</v>
      </c>
      <c r="U197" s="114">
        <v>0.89510916589980194</v>
      </c>
    </row>
    <row r="198" spans="1:21" ht="15.75" customHeight="1" x14ac:dyDescent="0.3">
      <c r="A198" s="1">
        <v>44893</v>
      </c>
      <c r="B198" s="93">
        <v>285</v>
      </c>
      <c r="C198" s="102" t="s">
        <v>13</v>
      </c>
      <c r="D198" s="2" t="s">
        <v>29</v>
      </c>
      <c r="E198" s="2" t="s">
        <v>39</v>
      </c>
      <c r="F198" s="2" t="s">
        <v>39</v>
      </c>
      <c r="G198" s="85">
        <v>9.1999999999999993</v>
      </c>
      <c r="H198" s="4">
        <v>12.9</v>
      </c>
      <c r="I198" s="112">
        <v>32.36</v>
      </c>
      <c r="J198" s="5">
        <v>7.6479999999999997</v>
      </c>
      <c r="K198" s="6">
        <v>2189.59</v>
      </c>
      <c r="L198" s="103">
        <v>2171.71</v>
      </c>
      <c r="M198" s="5"/>
      <c r="N198" s="52">
        <f t="shared" ref="N198:N225" si="3">L198+M198</f>
        <v>2171.71</v>
      </c>
      <c r="O198" s="6"/>
      <c r="S198" s="70">
        <v>7.7023198050383552</v>
      </c>
      <c r="T198" s="117">
        <v>918.73890966305839</v>
      </c>
      <c r="U198" s="115">
        <v>0.91772828927867967</v>
      </c>
    </row>
    <row r="199" spans="1:21" ht="15.75" customHeight="1" x14ac:dyDescent="0.3">
      <c r="A199" s="61">
        <v>44946</v>
      </c>
      <c r="B199" s="2">
        <v>345</v>
      </c>
      <c r="C199" s="2" t="s">
        <v>13</v>
      </c>
      <c r="D199" s="2" t="s">
        <v>29</v>
      </c>
      <c r="E199" s="2" t="s">
        <v>39</v>
      </c>
      <c r="F199" s="2" t="s">
        <v>39</v>
      </c>
      <c r="G199" s="4">
        <v>4.5</v>
      </c>
      <c r="H199" s="4">
        <v>11</v>
      </c>
      <c r="I199" s="6">
        <v>29.8</v>
      </c>
      <c r="J199" s="5">
        <v>7.6820000000000004</v>
      </c>
      <c r="K199" s="6"/>
      <c r="L199" s="2">
        <v>2273.79</v>
      </c>
      <c r="N199" s="52">
        <f t="shared" si="3"/>
        <v>2273.79</v>
      </c>
      <c r="O199"/>
      <c r="S199" s="70">
        <v>7.7791802997848132</v>
      </c>
      <c r="T199" s="116">
        <v>777.59303561065747</v>
      </c>
      <c r="U199" s="114">
        <v>0.88337942455026675</v>
      </c>
    </row>
    <row r="200" spans="1:21" ht="15.75" customHeight="1" x14ac:dyDescent="0.3">
      <c r="A200" s="61">
        <v>44981</v>
      </c>
      <c r="B200" s="2">
        <v>392</v>
      </c>
      <c r="C200" s="2" t="s">
        <v>13</v>
      </c>
      <c r="D200" s="2" t="s">
        <v>29</v>
      </c>
      <c r="E200" s="2" t="s">
        <v>39</v>
      </c>
      <c r="F200" s="2" t="s">
        <v>39</v>
      </c>
      <c r="G200" s="4">
        <v>5</v>
      </c>
      <c r="H200" s="4">
        <v>15</v>
      </c>
      <c r="I200" s="6">
        <v>30.2</v>
      </c>
      <c r="J200" s="5">
        <v>7.5750000000000002</v>
      </c>
      <c r="K200" s="6"/>
      <c r="L200" s="2">
        <v>1974.17</v>
      </c>
      <c r="N200" s="52">
        <f t="shared" si="3"/>
        <v>1974.17</v>
      </c>
      <c r="O200"/>
      <c r="S200" s="70">
        <v>7.7185790413062918</v>
      </c>
      <c r="T200" s="116">
        <v>783.26082595027344</v>
      </c>
      <c r="U200" s="114">
        <v>0.69206533527730951</v>
      </c>
    </row>
    <row r="201" spans="1:21" ht="15.75" customHeight="1" x14ac:dyDescent="0.3">
      <c r="A201" s="1">
        <v>45008</v>
      </c>
      <c r="B201" s="2">
        <v>425</v>
      </c>
      <c r="C201" s="2" t="s">
        <v>13</v>
      </c>
      <c r="D201" s="2" t="s">
        <v>29</v>
      </c>
      <c r="E201" s="2" t="s">
        <v>39</v>
      </c>
      <c r="F201" s="2" t="s">
        <v>39</v>
      </c>
      <c r="G201" s="64">
        <v>7.6</v>
      </c>
      <c r="H201" s="4">
        <v>20.8</v>
      </c>
      <c r="I201" s="51">
        <v>29.51</v>
      </c>
      <c r="J201" s="5">
        <v>7.42</v>
      </c>
      <c r="K201" s="52">
        <v>2206.6869999999999</v>
      </c>
      <c r="L201" s="6">
        <v>2056.83</v>
      </c>
      <c r="N201" s="52">
        <f t="shared" si="3"/>
        <v>2056.83</v>
      </c>
      <c r="O201"/>
      <c r="S201" s="70">
        <v>7.596316022949523</v>
      </c>
      <c r="T201" s="116">
        <v>1127.6304098066514</v>
      </c>
      <c r="U201" s="114">
        <v>0.60891120117612763</v>
      </c>
    </row>
    <row r="202" spans="1:21" ht="15.75" customHeight="1" x14ac:dyDescent="0.3">
      <c r="A202" s="1">
        <v>45035</v>
      </c>
      <c r="B202" s="2">
        <v>443</v>
      </c>
      <c r="C202" s="2" t="s">
        <v>13</v>
      </c>
      <c r="D202" s="2" t="s">
        <v>29</v>
      </c>
      <c r="E202" s="2" t="s">
        <v>39</v>
      </c>
      <c r="F202" s="2" t="s">
        <v>39</v>
      </c>
      <c r="G202" s="64">
        <v>12.2</v>
      </c>
      <c r="H202" s="4">
        <v>17.3</v>
      </c>
      <c r="I202" s="51">
        <v>30</v>
      </c>
      <c r="J202" s="5">
        <v>7.4809999999999999</v>
      </c>
      <c r="K202" s="52">
        <v>2272.9520000000002</v>
      </c>
      <c r="L202" s="6">
        <v>2266.17</v>
      </c>
      <c r="N202" s="52">
        <f t="shared" si="3"/>
        <v>2266.17</v>
      </c>
      <c r="O202"/>
      <c r="S202" s="70">
        <v>7.5496055830816324</v>
      </c>
      <c r="T202" s="116">
        <v>1437.6774714220971</v>
      </c>
      <c r="U202" s="114">
        <v>0.74649802779925756</v>
      </c>
    </row>
    <row r="203" spans="1:21" ht="15.75" customHeight="1" x14ac:dyDescent="0.3">
      <c r="A203" s="1">
        <v>45054</v>
      </c>
      <c r="B203">
        <v>467</v>
      </c>
      <c r="C203" t="s">
        <v>13</v>
      </c>
      <c r="D203" t="s">
        <v>29</v>
      </c>
      <c r="E203" t="s">
        <v>39</v>
      </c>
      <c r="F203" t="s">
        <v>39</v>
      </c>
      <c r="G203" s="71">
        <v>15.2</v>
      </c>
      <c r="H203" s="4">
        <v>23</v>
      </c>
      <c r="I203" s="112">
        <v>30.59</v>
      </c>
      <c r="J203" s="5">
        <v>7.4020000000000001</v>
      </c>
      <c r="K203">
        <v>2265.62</v>
      </c>
      <c r="L203" s="6">
        <v>2314.89</v>
      </c>
      <c r="N203" s="52">
        <f t="shared" si="3"/>
        <v>2314.89</v>
      </c>
      <c r="O203"/>
      <c r="S203" s="70">
        <v>7.5041573247943605</v>
      </c>
      <c r="T203" s="116">
        <v>1664.9385440463602</v>
      </c>
      <c r="U203" s="114">
        <v>0.79406586791751721</v>
      </c>
    </row>
    <row r="204" spans="1:21" ht="15.75" customHeight="1" x14ac:dyDescent="0.3">
      <c r="A204" s="1">
        <v>45086</v>
      </c>
      <c r="B204">
        <v>495</v>
      </c>
      <c r="C204" t="s">
        <v>13</v>
      </c>
      <c r="D204" t="s">
        <v>29</v>
      </c>
      <c r="E204" t="s">
        <v>39</v>
      </c>
      <c r="F204" t="s">
        <v>39</v>
      </c>
      <c r="G204" s="71">
        <v>18.5</v>
      </c>
      <c r="H204" s="85">
        <v>20</v>
      </c>
      <c r="I204" s="112">
        <v>30.93</v>
      </c>
      <c r="J204" s="5">
        <v>7.3170000000000002</v>
      </c>
      <c r="K204">
        <v>2203.84</v>
      </c>
      <c r="L204" s="6">
        <v>2257.8200000000002</v>
      </c>
      <c r="N204" s="52">
        <f t="shared" si="3"/>
        <v>2257.8200000000002</v>
      </c>
      <c r="O204"/>
      <c r="S204" s="70">
        <v>7.3352952636115063</v>
      </c>
      <c r="T204" s="116">
        <v>2477.6994766219127</v>
      </c>
      <c r="U204" s="114">
        <v>0.61905397859215072</v>
      </c>
    </row>
    <row r="205" spans="1:21" ht="15.75" customHeight="1" x14ac:dyDescent="0.3">
      <c r="A205" s="7">
        <v>44702</v>
      </c>
      <c r="B205" s="2"/>
      <c r="C205" s="3" t="s">
        <v>27</v>
      </c>
      <c r="D205" s="3" t="s">
        <v>29</v>
      </c>
      <c r="E205" s="3" t="s">
        <v>33</v>
      </c>
      <c r="F205" s="3" t="s">
        <v>33</v>
      </c>
      <c r="H205" s="41">
        <v>22.5</v>
      </c>
      <c r="I205" s="52">
        <v>31.82</v>
      </c>
      <c r="J205" s="63">
        <v>7.2915999999999999</v>
      </c>
      <c r="K205" s="52">
        <v>2542.857</v>
      </c>
      <c r="L205" s="6"/>
      <c r="M205" s="52">
        <v>2538.1529999999998</v>
      </c>
      <c r="N205" s="52">
        <f t="shared" si="3"/>
        <v>2538.1529999999998</v>
      </c>
      <c r="O205"/>
      <c r="S205" s="70"/>
      <c r="T205" s="116"/>
      <c r="U205" s="114"/>
    </row>
    <row r="206" spans="1:21" ht="15.75" customHeight="1" x14ac:dyDescent="0.3">
      <c r="A206" s="7">
        <v>44714</v>
      </c>
      <c r="B206" s="2"/>
      <c r="C206" s="3" t="s">
        <v>27</v>
      </c>
      <c r="D206" s="3" t="s">
        <v>29</v>
      </c>
      <c r="E206" s="3" t="s">
        <v>33</v>
      </c>
      <c r="F206" s="3" t="s">
        <v>33</v>
      </c>
      <c r="H206" s="18">
        <v>18.3</v>
      </c>
      <c r="I206" s="19">
        <v>31.67</v>
      </c>
      <c r="J206" s="32">
        <v>7.5060000000000002</v>
      </c>
      <c r="K206" s="52">
        <v>2575.5909999999999</v>
      </c>
      <c r="L206" s="6"/>
      <c r="M206" s="52">
        <v>2432.5940000000001</v>
      </c>
      <c r="N206" s="52">
        <f t="shared" si="3"/>
        <v>2432.5940000000001</v>
      </c>
      <c r="O206" s="22" t="s">
        <v>25</v>
      </c>
      <c r="S206" s="70"/>
      <c r="T206" s="116"/>
      <c r="U206" s="114"/>
    </row>
    <row r="207" spans="1:21" ht="15.75" customHeight="1" x14ac:dyDescent="0.3">
      <c r="A207" s="7">
        <v>44727</v>
      </c>
      <c r="B207" s="2"/>
      <c r="C207" s="2" t="s">
        <v>27</v>
      </c>
      <c r="D207" s="2" t="s">
        <v>29</v>
      </c>
      <c r="E207" s="2" t="s">
        <v>39</v>
      </c>
      <c r="F207" s="2" t="s">
        <v>39</v>
      </c>
      <c r="H207" s="4"/>
      <c r="I207" s="19">
        <v>32.450000000000003</v>
      </c>
      <c r="J207" s="5"/>
      <c r="K207" s="19">
        <v>3516.66</v>
      </c>
      <c r="L207" s="6"/>
      <c r="N207" s="52"/>
      <c r="O207"/>
      <c r="S207" s="70"/>
      <c r="T207" s="116"/>
      <c r="U207" s="114"/>
    </row>
    <row r="208" spans="1:21" ht="15.75" customHeight="1" x14ac:dyDescent="0.3">
      <c r="A208" s="7">
        <v>44743</v>
      </c>
      <c r="B208" s="2"/>
      <c r="C208" s="3" t="s">
        <v>27</v>
      </c>
      <c r="D208" s="3" t="s">
        <v>40</v>
      </c>
      <c r="E208" s="3" t="s">
        <v>39</v>
      </c>
      <c r="F208" s="3" t="s">
        <v>39</v>
      </c>
      <c r="H208" s="18">
        <v>14.5</v>
      </c>
      <c r="I208" s="19">
        <v>32.67</v>
      </c>
      <c r="J208" s="34">
        <v>7.67</v>
      </c>
      <c r="K208" s="19">
        <v>2304.9259999999999</v>
      </c>
      <c r="L208" s="6"/>
      <c r="M208" s="19">
        <v>2295.1219999999998</v>
      </c>
      <c r="N208" s="52">
        <f t="shared" si="3"/>
        <v>2295.1219999999998</v>
      </c>
      <c r="O208"/>
      <c r="S208" s="70"/>
      <c r="T208" s="116"/>
      <c r="U208" s="114"/>
    </row>
    <row r="209" spans="1:21" ht="15.75" customHeight="1" x14ac:dyDescent="0.3">
      <c r="A209" s="7">
        <v>44743</v>
      </c>
      <c r="B209" s="2"/>
      <c r="C209" s="3" t="s">
        <v>27</v>
      </c>
      <c r="D209" s="3" t="s">
        <v>29</v>
      </c>
      <c r="E209" s="3" t="s">
        <v>39</v>
      </c>
      <c r="F209" s="3" t="s">
        <v>39</v>
      </c>
      <c r="G209" s="64"/>
      <c r="H209" s="18">
        <v>15.8</v>
      </c>
      <c r="I209" s="19">
        <v>32.67</v>
      </c>
      <c r="J209" s="34">
        <v>7.6109999999999998</v>
      </c>
      <c r="K209" s="19">
        <v>2224.973</v>
      </c>
      <c r="L209" s="6"/>
      <c r="M209" s="19">
        <v>2200.665</v>
      </c>
      <c r="N209" s="52">
        <f t="shared" si="3"/>
        <v>2200.665</v>
      </c>
      <c r="O209"/>
      <c r="S209" s="70"/>
      <c r="T209" s="116"/>
      <c r="U209" s="114"/>
    </row>
    <row r="210" spans="1:21" ht="15.75" customHeight="1" x14ac:dyDescent="0.3">
      <c r="A210" s="61">
        <v>44756</v>
      </c>
      <c r="B210" s="2">
        <v>108</v>
      </c>
      <c r="C210" s="2" t="s">
        <v>27</v>
      </c>
      <c r="D210" s="2" t="s">
        <v>29</v>
      </c>
      <c r="E210" s="2" t="s">
        <v>39</v>
      </c>
      <c r="F210" s="2" t="s">
        <v>39</v>
      </c>
      <c r="G210" s="64"/>
      <c r="H210" s="4">
        <v>23.6</v>
      </c>
      <c r="I210" s="6">
        <v>32.29</v>
      </c>
      <c r="J210" s="5">
        <v>7.4020000000000001</v>
      </c>
      <c r="K210" s="6">
        <v>2810.49</v>
      </c>
      <c r="N210" s="52"/>
      <c r="O210"/>
      <c r="S210" s="70"/>
      <c r="T210" s="116"/>
      <c r="U210" s="114"/>
    </row>
    <row r="211" spans="1:21" ht="15.75" customHeight="1" x14ac:dyDescent="0.3">
      <c r="A211" s="145">
        <v>44776</v>
      </c>
      <c r="B211" s="146">
        <v>6</v>
      </c>
      <c r="C211" s="146" t="s">
        <v>27</v>
      </c>
      <c r="D211" s="137" t="s">
        <v>40</v>
      </c>
      <c r="E211" s="137" t="s">
        <v>39</v>
      </c>
      <c r="F211" s="137" t="s">
        <v>39</v>
      </c>
      <c r="G211" s="134"/>
      <c r="H211" s="134">
        <v>14.1</v>
      </c>
      <c r="I211" s="103">
        <v>32.82</v>
      </c>
      <c r="J211" s="140">
        <v>7.4770000000000003</v>
      </c>
      <c r="K211" s="103">
        <v>2665.01</v>
      </c>
      <c r="L211" s="152"/>
      <c r="M211" s="136"/>
      <c r="N211" s="52"/>
      <c r="O211" s="5"/>
      <c r="S211" s="70"/>
      <c r="T211" s="41"/>
      <c r="U211" s="115"/>
    </row>
    <row r="212" spans="1:21" ht="15.75" customHeight="1" x14ac:dyDescent="0.3">
      <c r="A212" s="145">
        <v>44776</v>
      </c>
      <c r="B212" s="146">
        <v>4</v>
      </c>
      <c r="C212" s="146" t="s">
        <v>27</v>
      </c>
      <c r="D212" s="136" t="s">
        <v>29</v>
      </c>
      <c r="E212" s="136" t="s">
        <v>39</v>
      </c>
      <c r="F212" s="136" t="s">
        <v>39</v>
      </c>
      <c r="G212" s="134"/>
      <c r="H212" s="134">
        <v>13</v>
      </c>
      <c r="I212" s="103">
        <v>32.82</v>
      </c>
      <c r="J212" s="140">
        <v>7.5339999999999998</v>
      </c>
      <c r="K212" s="103">
        <v>2668.48</v>
      </c>
      <c r="L212" s="103"/>
      <c r="M212" s="136"/>
      <c r="N212" s="52"/>
      <c r="O212" s="5"/>
      <c r="S212" s="70"/>
      <c r="T212" s="41"/>
      <c r="U212" s="115"/>
    </row>
    <row r="213" spans="1:21" ht="15.75" customHeight="1" x14ac:dyDescent="0.3">
      <c r="A213" s="61">
        <v>44787</v>
      </c>
      <c r="B213" s="2">
        <v>816</v>
      </c>
      <c r="C213" s="2" t="s">
        <v>27</v>
      </c>
      <c r="D213" s="2" t="s">
        <v>29</v>
      </c>
      <c r="E213" s="2" t="s">
        <v>39</v>
      </c>
      <c r="F213" s="2" t="s">
        <v>39</v>
      </c>
      <c r="G213" s="4">
        <v>16.600000000000001</v>
      </c>
      <c r="H213" s="4">
        <v>22.4</v>
      </c>
      <c r="I213" s="6">
        <v>33.03</v>
      </c>
      <c r="J213" s="5">
        <v>7.3810000000000002</v>
      </c>
      <c r="K213" s="6">
        <v>3018.07</v>
      </c>
      <c r="L213" s="81">
        <f>2572.5+47</f>
        <v>2619.5</v>
      </c>
      <c r="N213" s="52">
        <f t="shared" si="3"/>
        <v>2619.5</v>
      </c>
      <c r="O213"/>
      <c r="S213" s="70">
        <v>7.4563255247853348</v>
      </c>
      <c r="T213" s="116">
        <v>2110.2274158262244</v>
      </c>
      <c r="U213" s="114">
        <v>0.89887275858883342</v>
      </c>
    </row>
    <row r="214" spans="1:21" ht="15.75" customHeight="1" x14ac:dyDescent="0.3">
      <c r="A214" s="1">
        <v>44802</v>
      </c>
      <c r="B214" s="2"/>
      <c r="C214" s="93" t="s">
        <v>27</v>
      </c>
      <c r="D214" s="2" t="s">
        <v>29</v>
      </c>
      <c r="E214" s="2" t="s">
        <v>39</v>
      </c>
      <c r="F214" s="2" t="s">
        <v>39</v>
      </c>
      <c r="G214" s="178">
        <v>20.7</v>
      </c>
      <c r="H214" s="178">
        <v>20.7</v>
      </c>
      <c r="I214" s="119">
        <v>32.549999999999997</v>
      </c>
      <c r="J214" s="104">
        <v>7.7069999999999999</v>
      </c>
      <c r="K214" s="6">
        <v>2761.75</v>
      </c>
      <c r="L214" s="6"/>
      <c r="N214" s="52"/>
      <c r="O214" s="22" t="s">
        <v>25</v>
      </c>
      <c r="S214" s="70">
        <v>7.7069998968827615</v>
      </c>
      <c r="T214" s="41">
        <v>1730.3111616709405</v>
      </c>
      <c r="U214" s="115">
        <v>1.4812129369076394</v>
      </c>
    </row>
    <row r="215" spans="1:21" ht="15.75" customHeight="1" x14ac:dyDescent="0.3">
      <c r="A215" s="1">
        <v>44845</v>
      </c>
      <c r="B215" s="2">
        <v>205</v>
      </c>
      <c r="C215" s="93" t="s">
        <v>27</v>
      </c>
      <c r="D215" s="2" t="s">
        <v>29</v>
      </c>
      <c r="E215" s="2" t="s">
        <v>39</v>
      </c>
      <c r="F215" s="2" t="s">
        <v>39</v>
      </c>
      <c r="G215" s="71">
        <v>12.3</v>
      </c>
      <c r="H215" s="4">
        <v>16.3</v>
      </c>
      <c r="I215" s="112">
        <v>32.97</v>
      </c>
      <c r="J215" s="5">
        <v>7.4809999999999999</v>
      </c>
      <c r="K215" s="6">
        <v>2827.1</v>
      </c>
      <c r="L215" s="6">
        <v>2497.3000000000002</v>
      </c>
      <c r="N215" s="52">
        <f t="shared" si="3"/>
        <v>2497.3000000000002</v>
      </c>
      <c r="O215" s="6"/>
      <c r="S215" s="70">
        <v>7.5352618125899014</v>
      </c>
      <c r="T215" s="117">
        <v>1620.7063200588555</v>
      </c>
      <c r="U215" s="115">
        <v>0.84815160378293264</v>
      </c>
    </row>
    <row r="216" spans="1:21" ht="15.75" customHeight="1" x14ac:dyDescent="0.3">
      <c r="A216" s="61">
        <v>44859</v>
      </c>
      <c r="B216" s="2">
        <v>226</v>
      </c>
      <c r="C216" s="2" t="s">
        <v>27</v>
      </c>
      <c r="D216" s="2" t="s">
        <v>29</v>
      </c>
      <c r="E216" s="2" t="s">
        <v>39</v>
      </c>
      <c r="F216" s="2" t="s">
        <v>39</v>
      </c>
      <c r="G216" s="4">
        <v>16.399999999999999</v>
      </c>
      <c r="H216" s="4">
        <v>16.7</v>
      </c>
      <c r="I216" s="6">
        <v>32.770000000000003</v>
      </c>
      <c r="J216" s="5">
        <v>7.5110000000000001</v>
      </c>
      <c r="K216" s="6">
        <v>2706.68</v>
      </c>
      <c r="L216" s="2">
        <v>2954.91</v>
      </c>
      <c r="M216" s="2"/>
      <c r="N216" s="52">
        <f t="shared" si="3"/>
        <v>2954.91</v>
      </c>
      <c r="O216"/>
      <c r="S216" s="70">
        <v>7.5150903183600288</v>
      </c>
      <c r="T216" s="116">
        <v>2065.8531375148168</v>
      </c>
      <c r="U216" s="114">
        <v>1.1388071107057083</v>
      </c>
    </row>
    <row r="217" spans="1:21" ht="15.75" customHeight="1" x14ac:dyDescent="0.3">
      <c r="A217" s="61">
        <v>44869</v>
      </c>
      <c r="B217" s="2">
        <v>256</v>
      </c>
      <c r="C217" s="2" t="s">
        <v>27</v>
      </c>
      <c r="D217" s="2" t="s">
        <v>29</v>
      </c>
      <c r="E217" s="2" t="s">
        <v>39</v>
      </c>
      <c r="F217" s="2" t="s">
        <v>39</v>
      </c>
      <c r="G217" s="4">
        <v>16.899999999999999</v>
      </c>
      <c r="H217" s="4">
        <v>17.600000000000001</v>
      </c>
      <c r="I217" s="6">
        <v>32.35</v>
      </c>
      <c r="J217" s="5">
        <v>7.5890000000000004</v>
      </c>
      <c r="K217" s="6">
        <v>2452.87</v>
      </c>
      <c r="L217" s="81">
        <v>2174.67</v>
      </c>
      <c r="N217" s="52">
        <f t="shared" si="3"/>
        <v>2174.67</v>
      </c>
      <c r="O217"/>
      <c r="S217" s="70">
        <v>7.5989102272296174</v>
      </c>
      <c r="T217" s="116">
        <v>1238.9169587408314</v>
      </c>
      <c r="U217" s="114">
        <v>1.0143185304722786</v>
      </c>
    </row>
    <row r="218" spans="1:21" ht="15.75" customHeight="1" x14ac:dyDescent="0.3">
      <c r="A218" s="1">
        <v>44894</v>
      </c>
      <c r="B218" s="105"/>
      <c r="C218" s="102" t="s">
        <v>27</v>
      </c>
      <c r="D218" s="2" t="s">
        <v>29</v>
      </c>
      <c r="E218" s="2" t="s">
        <v>39</v>
      </c>
      <c r="F218" s="2" t="s">
        <v>39</v>
      </c>
      <c r="G218" s="71">
        <v>8.4</v>
      </c>
      <c r="H218" s="4">
        <v>8.3000000000000007</v>
      </c>
      <c r="I218" s="112">
        <v>33.31</v>
      </c>
      <c r="J218" s="5">
        <v>7.5990000000000002</v>
      </c>
      <c r="K218" s="6"/>
      <c r="L218" s="6">
        <v>2337.89</v>
      </c>
      <c r="M218" s="5"/>
      <c r="N218" s="52">
        <f t="shared" si="3"/>
        <v>2337.89</v>
      </c>
      <c r="O218" s="6"/>
      <c r="S218" s="70">
        <v>7.5975814565887703</v>
      </c>
      <c r="T218" s="117">
        <v>1266.2414717811109</v>
      </c>
      <c r="U218" s="115">
        <v>0.77493819607060022</v>
      </c>
    </row>
    <row r="219" spans="1:21" ht="15.75" customHeight="1" x14ac:dyDescent="0.3">
      <c r="A219" s="61">
        <v>44899</v>
      </c>
      <c r="B219" s="2">
        <v>310</v>
      </c>
      <c r="C219" s="2" t="s">
        <v>27</v>
      </c>
      <c r="D219" s="2" t="s">
        <v>29</v>
      </c>
      <c r="E219" s="2" t="s">
        <v>39</v>
      </c>
      <c r="F219" s="2" t="s">
        <v>39</v>
      </c>
      <c r="G219" s="4">
        <v>8.6</v>
      </c>
      <c r="H219" s="4">
        <v>4.0999999999999996</v>
      </c>
      <c r="I219" s="6">
        <v>31.8</v>
      </c>
      <c r="J219" s="5">
        <v>7.6639999999999997</v>
      </c>
      <c r="K219" s="6">
        <v>2513.0500000000002</v>
      </c>
      <c r="L219" s="81">
        <v>2033.73</v>
      </c>
      <c r="N219" s="52">
        <f t="shared" si="3"/>
        <v>2033.73</v>
      </c>
      <c r="O219"/>
      <c r="S219" s="70">
        <v>7.5995474800769172</v>
      </c>
      <c r="T219" s="116">
        <v>1102.747691012793</v>
      </c>
      <c r="U219" s="114">
        <v>0.66345344503021564</v>
      </c>
    </row>
    <row r="220" spans="1:21" ht="15.75" customHeight="1" x14ac:dyDescent="0.3">
      <c r="A220" s="61">
        <v>44947</v>
      </c>
      <c r="B220" s="2">
        <v>354</v>
      </c>
      <c r="C220" s="2" t="s">
        <v>27</v>
      </c>
      <c r="D220" s="2" t="s">
        <v>29</v>
      </c>
      <c r="E220" s="2" t="s">
        <v>39</v>
      </c>
      <c r="F220" s="2" t="s">
        <v>39</v>
      </c>
      <c r="G220" s="4">
        <v>4.7</v>
      </c>
      <c r="H220" s="4">
        <v>10.1</v>
      </c>
      <c r="I220" s="6">
        <v>32.299999999999997</v>
      </c>
      <c r="J220" s="5">
        <v>7.625</v>
      </c>
      <c r="K220" s="52">
        <v>2767.1509999999998</v>
      </c>
      <c r="L220" s="2">
        <v>2654.19</v>
      </c>
      <c r="N220" s="52">
        <f t="shared" si="3"/>
        <v>2654.19</v>
      </c>
      <c r="O220"/>
      <c r="S220" s="70">
        <v>7.7040316284741062</v>
      </c>
      <c r="T220" s="116">
        <v>1081.0296141086062</v>
      </c>
      <c r="U220" s="114">
        <v>0.93113766635234341</v>
      </c>
    </row>
    <row r="221" spans="1:21" ht="15.75" customHeight="1" x14ac:dyDescent="0.3">
      <c r="A221" s="61">
        <v>44978</v>
      </c>
      <c r="B221" s="2">
        <v>373</v>
      </c>
      <c r="C221" s="2" t="s">
        <v>27</v>
      </c>
      <c r="D221" s="2" t="s">
        <v>29</v>
      </c>
      <c r="E221" s="2" t="s">
        <v>39</v>
      </c>
      <c r="F221" s="2" t="s">
        <v>39</v>
      </c>
      <c r="G221" s="4">
        <v>4.5999999999999996</v>
      </c>
      <c r="H221" s="4">
        <v>6.7</v>
      </c>
      <c r="I221" s="6">
        <v>31.07</v>
      </c>
      <c r="J221" s="5">
        <v>7.6550000000000002</v>
      </c>
      <c r="K221" s="52">
        <v>2479.3629999999998</v>
      </c>
      <c r="L221" s="2">
        <v>2453.56</v>
      </c>
      <c r="N221" s="52">
        <f t="shared" si="3"/>
        <v>2453.56</v>
      </c>
      <c r="O221"/>
      <c r="S221" s="70">
        <v>7.6856370680257582</v>
      </c>
      <c r="T221" s="116">
        <v>1048.6335033507289</v>
      </c>
      <c r="U221" s="114">
        <v>0.8032078510208791</v>
      </c>
    </row>
    <row r="222" spans="1:21" ht="15.75" customHeight="1" x14ac:dyDescent="0.3">
      <c r="A222" s="1">
        <v>45005</v>
      </c>
      <c r="B222" s="2">
        <v>401</v>
      </c>
      <c r="C222" s="2" t="s">
        <v>27</v>
      </c>
      <c r="D222" s="2" t="s">
        <v>29</v>
      </c>
      <c r="E222" s="2" t="s">
        <v>39</v>
      </c>
      <c r="F222" s="2" t="s">
        <v>39</v>
      </c>
      <c r="G222" s="64">
        <v>5.9</v>
      </c>
      <c r="H222" s="4">
        <v>18.7</v>
      </c>
      <c r="I222" s="51">
        <v>31.94</v>
      </c>
      <c r="J222" s="5">
        <v>7.8570000000000002</v>
      </c>
      <c r="K222" s="52">
        <v>2006.317</v>
      </c>
      <c r="L222" s="6">
        <v>2177</v>
      </c>
      <c r="N222" s="52">
        <f t="shared" si="3"/>
        <v>2177</v>
      </c>
      <c r="O222"/>
      <c r="S222" s="70">
        <v>8.062646806932074</v>
      </c>
      <c r="T222" s="116">
        <v>364.24056780541389</v>
      </c>
      <c r="U222" s="114">
        <v>1.6900321724451497</v>
      </c>
    </row>
    <row r="223" spans="1:21" ht="15.75" customHeight="1" x14ac:dyDescent="0.3">
      <c r="A223" s="1">
        <v>45033</v>
      </c>
      <c r="B223" s="72">
        <v>434</v>
      </c>
      <c r="C223" s="2" t="s">
        <v>27</v>
      </c>
      <c r="D223" s="2" t="s">
        <v>29</v>
      </c>
      <c r="E223" s="2" t="s">
        <v>39</v>
      </c>
      <c r="F223" s="2" t="s">
        <v>39</v>
      </c>
      <c r="G223" s="64">
        <v>12.3</v>
      </c>
      <c r="H223" s="4">
        <v>14.3</v>
      </c>
      <c r="I223" s="51">
        <v>31.33</v>
      </c>
      <c r="J223" s="5">
        <v>7.5049999999999999</v>
      </c>
      <c r="K223" s="52">
        <v>3182.1750000000002</v>
      </c>
      <c r="L223" s="6">
        <v>2983.68</v>
      </c>
      <c r="N223" s="52">
        <f t="shared" si="3"/>
        <v>2983.68</v>
      </c>
      <c r="O223"/>
      <c r="S223" s="70">
        <v>7.532087322145407</v>
      </c>
      <c r="T223" s="116">
        <v>1967.3390813698945</v>
      </c>
      <c r="U223" s="114">
        <v>0.97797798575606243</v>
      </c>
    </row>
    <row r="224" spans="1:21" ht="15.75" customHeight="1" x14ac:dyDescent="0.3">
      <c r="A224" s="1">
        <v>45056</v>
      </c>
      <c r="B224" s="84">
        <v>481</v>
      </c>
      <c r="C224" t="s">
        <v>27</v>
      </c>
      <c r="D224" t="s">
        <v>29</v>
      </c>
      <c r="E224" t="s">
        <v>39</v>
      </c>
      <c r="F224" t="s">
        <v>39</v>
      </c>
      <c r="G224" s="71">
        <v>17.3</v>
      </c>
      <c r="H224" s="4">
        <v>18.100000000000001</v>
      </c>
      <c r="I224" s="112">
        <v>31.95</v>
      </c>
      <c r="J224" s="5">
        <v>7.48</v>
      </c>
      <c r="K224">
        <v>2354.7199999999998</v>
      </c>
      <c r="L224" s="6">
        <v>2295.9299999999998</v>
      </c>
      <c r="N224" s="52">
        <f t="shared" si="3"/>
        <v>2295.9299999999998</v>
      </c>
      <c r="O224"/>
      <c r="S224" s="70">
        <v>7.4907116313644178</v>
      </c>
      <c r="T224" s="116">
        <v>1712.7948820689423</v>
      </c>
      <c r="U224" s="114">
        <v>0.8571531777511795</v>
      </c>
    </row>
    <row r="225" spans="1:21" ht="15.75" customHeight="1" x14ac:dyDescent="0.3">
      <c r="A225" s="1">
        <v>45088</v>
      </c>
      <c r="B225" s="80">
        <v>499</v>
      </c>
      <c r="C225" t="s">
        <v>27</v>
      </c>
      <c r="D225" t="s">
        <v>29</v>
      </c>
      <c r="E225" t="s">
        <v>39</v>
      </c>
      <c r="F225" t="s">
        <v>39</v>
      </c>
      <c r="G225" s="71">
        <v>17.899999999999999</v>
      </c>
      <c r="H225" s="85">
        <v>22.1</v>
      </c>
      <c r="I225" s="112">
        <v>30.85</v>
      </c>
      <c r="J225" s="5">
        <v>7.37</v>
      </c>
      <c r="K225">
        <v>2741.98</v>
      </c>
      <c r="L225" s="6">
        <v>2903.19</v>
      </c>
      <c r="N225" s="52">
        <f t="shared" si="3"/>
        <v>2903.19</v>
      </c>
      <c r="O225"/>
      <c r="S225" s="70">
        <v>7.4233474368837724</v>
      </c>
      <c r="T225" s="116">
        <v>2575.6842618453129</v>
      </c>
      <c r="U225" s="114">
        <v>0.94199160706155682</v>
      </c>
    </row>
    <row r="226" spans="1:21" ht="15.75" customHeight="1" x14ac:dyDescent="0.3">
      <c r="A226" s="61"/>
      <c r="B226" s="49"/>
      <c r="C226" s="2"/>
      <c r="D226" s="2"/>
      <c r="E226" s="2"/>
      <c r="F226" s="2"/>
      <c r="G226" s="4"/>
      <c r="H226" s="64"/>
      <c r="I226" s="51"/>
      <c r="J226" s="5"/>
      <c r="K226" s="6"/>
      <c r="P226" s="41"/>
      <c r="Q226" s="52"/>
      <c r="T226"/>
      <c r="U226" s="112"/>
    </row>
    <row r="227" spans="1:21" ht="15.75" customHeight="1" x14ac:dyDescent="0.3">
      <c r="A227" s="61"/>
      <c r="B227" s="80"/>
      <c r="G227" s="64"/>
      <c r="H227" s="64"/>
      <c r="I227" s="51"/>
      <c r="J227" s="65"/>
      <c r="K227" s="6"/>
      <c r="M227" s="2"/>
      <c r="N227" s="2"/>
      <c r="O227" s="63"/>
      <c r="P227" s="41"/>
      <c r="Q227" s="52"/>
      <c r="T227"/>
      <c r="U227" s="112"/>
    </row>
    <row r="228" spans="1:21" ht="15.75" customHeight="1" x14ac:dyDescent="0.3">
      <c r="A228" s="61"/>
      <c r="B228" s="49"/>
      <c r="C228" s="2"/>
      <c r="D228" s="2"/>
      <c r="E228" s="2"/>
      <c r="F228" s="2"/>
      <c r="G228" s="64"/>
      <c r="H228" s="4"/>
      <c r="I228" s="119"/>
      <c r="J228" s="6"/>
      <c r="K228" s="120"/>
      <c r="L228" s="2"/>
      <c r="P228" s="124"/>
      <c r="Q228" s="114"/>
    </row>
    <row r="229" spans="1:21" ht="15.75" customHeight="1" x14ac:dyDescent="0.3">
      <c r="A229" s="1"/>
      <c r="B229" s="80"/>
      <c r="H229" s="85"/>
      <c r="J229" s="6"/>
      <c r="K229" s="121"/>
      <c r="L229" s="2"/>
      <c r="P229" s="124"/>
      <c r="Q229" s="114"/>
      <c r="R229" s="6"/>
    </row>
    <row r="230" spans="1:21" ht="15.75" customHeight="1" x14ac:dyDescent="0.3">
      <c r="A230" s="1"/>
      <c r="B230" s="84"/>
      <c r="H230" s="85"/>
      <c r="J230" s="6"/>
      <c r="K230" s="121"/>
      <c r="L230" s="2"/>
      <c r="P230" s="124"/>
      <c r="Q230" s="114"/>
    </row>
    <row r="231" spans="1:21" ht="15.75" customHeight="1" x14ac:dyDescent="0.3">
      <c r="A231" s="61"/>
      <c r="G231" s="64"/>
      <c r="H231" s="64"/>
      <c r="I231" s="51"/>
      <c r="J231" s="51"/>
      <c r="K231" s="120"/>
      <c r="L231" s="2"/>
      <c r="P231" s="124"/>
      <c r="Q231" s="52"/>
    </row>
    <row r="232" spans="1:21" ht="15.75" customHeight="1" x14ac:dyDescent="0.3">
      <c r="A232" s="61"/>
      <c r="G232" s="64"/>
      <c r="H232" s="64"/>
      <c r="I232" s="51"/>
      <c r="J232" s="51"/>
      <c r="K232" s="120"/>
      <c r="L232" s="2"/>
      <c r="P232" s="124"/>
      <c r="Q232" s="52"/>
    </row>
    <row r="233" spans="1:21" ht="15.75" customHeight="1" x14ac:dyDescent="0.3">
      <c r="A233" s="61"/>
      <c r="G233" s="64"/>
      <c r="H233" s="64"/>
      <c r="I233" s="51"/>
      <c r="J233" s="51"/>
      <c r="K233" s="120"/>
      <c r="L233" s="2"/>
      <c r="P233" s="124"/>
      <c r="Q233" s="52"/>
    </row>
    <row r="234" spans="1:21" ht="15.75" customHeight="1" x14ac:dyDescent="0.3">
      <c r="A234" s="61"/>
      <c r="G234" s="64"/>
      <c r="H234" s="64"/>
      <c r="I234" s="51"/>
      <c r="J234" s="65"/>
      <c r="K234" s="6"/>
      <c r="L234" s="102"/>
      <c r="M234" s="102"/>
      <c r="N234" s="102"/>
      <c r="P234" s="102"/>
      <c r="Q234" s="52"/>
    </row>
    <row r="235" spans="1:21" ht="15.75" customHeight="1" x14ac:dyDescent="0.3">
      <c r="A235" s="61"/>
      <c r="G235" s="64"/>
      <c r="H235" s="64"/>
      <c r="I235" s="51"/>
      <c r="J235" s="65"/>
      <c r="K235" s="6"/>
      <c r="O235" s="63"/>
      <c r="P235" s="41"/>
      <c r="Q235" s="52"/>
    </row>
    <row r="236" spans="1:21" ht="15.75" customHeight="1" x14ac:dyDescent="0.3">
      <c r="A236" s="61"/>
      <c r="G236" s="64"/>
      <c r="H236" s="64"/>
      <c r="I236" s="51"/>
      <c r="J236" s="65"/>
      <c r="K236" s="6"/>
      <c r="O236" s="63"/>
      <c r="P236" s="41"/>
      <c r="Q236" s="52"/>
    </row>
    <row r="237" spans="1:21" ht="15.75" customHeight="1" x14ac:dyDescent="0.3">
      <c r="A237" s="61"/>
      <c r="G237" s="64"/>
      <c r="H237" s="64"/>
      <c r="I237" s="51"/>
      <c r="J237" s="65"/>
      <c r="K237" s="6"/>
      <c r="O237" s="122"/>
      <c r="P237" s="41"/>
      <c r="Q237" s="52"/>
    </row>
    <row r="238" spans="1:21" ht="15.75" customHeight="1" x14ac:dyDescent="0.3">
      <c r="A238" s="61"/>
      <c r="G238" s="64"/>
      <c r="H238" s="64"/>
      <c r="I238" s="51"/>
      <c r="J238" s="65"/>
      <c r="K238" s="6"/>
      <c r="O238" s="122"/>
      <c r="P238" s="41"/>
      <c r="Q238" s="52"/>
    </row>
    <row r="239" spans="1:21" ht="15.75" customHeight="1" x14ac:dyDescent="0.3">
      <c r="A239" s="61"/>
      <c r="G239" s="64"/>
      <c r="H239" s="64"/>
      <c r="I239" s="51"/>
      <c r="J239" s="65"/>
      <c r="K239" s="6"/>
      <c r="O239" s="122"/>
      <c r="P239" s="41"/>
      <c r="Q239" s="52"/>
    </row>
    <row r="240" spans="1:21" ht="15.75" customHeight="1" x14ac:dyDescent="0.3">
      <c r="A240" s="61"/>
      <c r="G240" s="64"/>
      <c r="H240" s="64"/>
      <c r="I240" s="51"/>
      <c r="J240" s="65"/>
      <c r="K240" s="6"/>
      <c r="O240" s="123"/>
      <c r="P240" s="41"/>
      <c r="Q240" s="52"/>
    </row>
    <row r="241" spans="1:17" ht="15.75" customHeight="1" x14ac:dyDescent="0.3">
      <c r="A241" s="61"/>
      <c r="G241" s="64"/>
      <c r="H241" s="64"/>
      <c r="I241" s="51"/>
      <c r="J241" s="65"/>
      <c r="K241" s="6"/>
      <c r="O241" s="123"/>
      <c r="P241" s="41"/>
      <c r="Q241" s="52"/>
    </row>
    <row r="242" spans="1:17" ht="15.75" customHeight="1" x14ac:dyDescent="0.3">
      <c r="A242" s="61"/>
      <c r="G242" s="64"/>
      <c r="H242" s="64"/>
      <c r="I242" s="51"/>
      <c r="J242" s="65"/>
      <c r="K242" s="6"/>
      <c r="O242" s="123"/>
      <c r="P242" s="41"/>
      <c r="Q242" s="52"/>
    </row>
    <row r="243" spans="1:17" ht="15.75" customHeight="1" x14ac:dyDescent="0.3">
      <c r="A243" s="61"/>
      <c r="G243" s="64"/>
      <c r="H243" s="64"/>
      <c r="I243" s="51"/>
      <c r="J243" s="65"/>
      <c r="K243" s="6"/>
      <c r="O243" s="102"/>
      <c r="P243" s="41"/>
      <c r="Q243" s="52"/>
    </row>
    <row r="244" spans="1:17" ht="15.75" customHeight="1" x14ac:dyDescent="0.3">
      <c r="A244" s="61"/>
      <c r="G244" s="64"/>
      <c r="H244" s="64"/>
      <c r="I244" s="51"/>
      <c r="J244" s="65"/>
      <c r="K244" s="6"/>
      <c r="O244" s="63"/>
      <c r="P244" s="41"/>
      <c r="Q244" s="52"/>
    </row>
    <row r="245" spans="1:17" ht="15.75" customHeight="1" x14ac:dyDescent="0.3">
      <c r="A245" s="61"/>
      <c r="G245" s="64"/>
      <c r="H245" s="64"/>
      <c r="I245" s="51"/>
      <c r="J245" s="65"/>
      <c r="K245" s="6"/>
      <c r="O245" s="63"/>
      <c r="P245" s="41"/>
      <c r="Q245" s="52"/>
    </row>
    <row r="246" spans="1:17" ht="15.75" customHeight="1" x14ac:dyDescent="0.3">
      <c r="A246" s="61"/>
      <c r="G246" s="64"/>
      <c r="H246" s="64"/>
      <c r="I246" s="51"/>
      <c r="J246" s="65"/>
      <c r="K246" s="6"/>
      <c r="O246" s="63"/>
      <c r="P246" s="41"/>
      <c r="Q246" s="52"/>
    </row>
    <row r="247" spans="1:17" ht="15.75" customHeight="1" x14ac:dyDescent="0.3">
      <c r="A247" s="61"/>
      <c r="G247" s="64"/>
      <c r="H247" s="64"/>
      <c r="I247" s="51"/>
      <c r="J247" s="65"/>
      <c r="K247" s="6"/>
      <c r="O247" s="63"/>
      <c r="P247" s="41"/>
      <c r="Q247" s="52"/>
    </row>
    <row r="248" spans="1:17" ht="15.75" customHeight="1" x14ac:dyDescent="0.3">
      <c r="A248" s="61"/>
      <c r="G248" s="64"/>
      <c r="H248" s="64"/>
      <c r="I248" s="51"/>
      <c r="J248" s="65"/>
      <c r="K248" s="6"/>
      <c r="O248" s="63"/>
      <c r="P248" s="41"/>
      <c r="Q248" s="52"/>
    </row>
    <row r="249" spans="1:17" ht="15.75" customHeight="1" x14ac:dyDescent="0.3">
      <c r="A249" s="61"/>
      <c r="G249" s="64"/>
      <c r="H249" s="64"/>
      <c r="I249" s="51"/>
      <c r="J249" s="65"/>
      <c r="K249" s="6"/>
      <c r="O249" s="63"/>
      <c r="P249" s="41"/>
      <c r="Q249" s="52"/>
    </row>
    <row r="250" spans="1:17" ht="15.75" customHeight="1" x14ac:dyDescent="0.3">
      <c r="A250" s="61"/>
      <c r="G250" s="64"/>
      <c r="H250" s="64"/>
      <c r="I250" s="51"/>
      <c r="J250" s="65"/>
      <c r="K250" s="6"/>
      <c r="O250" s="63"/>
      <c r="P250" s="41"/>
      <c r="Q250" s="52"/>
    </row>
    <row r="251" spans="1:17" ht="15.75" customHeight="1" x14ac:dyDescent="0.3">
      <c r="A251" s="61"/>
      <c r="G251" s="64"/>
      <c r="H251" s="64"/>
      <c r="I251" s="51"/>
      <c r="J251" s="65"/>
      <c r="K251" s="6"/>
      <c r="O251" s="63"/>
      <c r="P251" s="41"/>
      <c r="Q251" s="52"/>
    </row>
    <row r="252" spans="1:17" ht="15.75" customHeight="1" x14ac:dyDescent="0.3">
      <c r="A252" s="61"/>
      <c r="G252" s="64"/>
      <c r="H252" s="64"/>
      <c r="I252" s="51"/>
      <c r="J252" s="65"/>
      <c r="K252" s="6"/>
      <c r="O252" s="63"/>
      <c r="P252" s="41"/>
      <c r="Q252" s="52"/>
    </row>
    <row r="253" spans="1:17" ht="15.75" customHeight="1" x14ac:dyDescent="0.3">
      <c r="A253" s="61"/>
      <c r="G253" s="64"/>
      <c r="H253" s="64"/>
      <c r="I253" s="51"/>
      <c r="J253" s="65"/>
      <c r="K253" s="6"/>
      <c r="O253" s="63"/>
      <c r="P253" s="41"/>
      <c r="Q253" s="52"/>
    </row>
    <row r="254" spans="1:17" ht="15.75" customHeight="1" x14ac:dyDescent="0.3">
      <c r="A254" s="61"/>
      <c r="G254" s="64"/>
      <c r="H254" s="64"/>
      <c r="I254" s="51"/>
      <c r="J254" s="65"/>
      <c r="K254" s="6"/>
      <c r="O254" s="63"/>
      <c r="P254" s="41"/>
      <c r="Q254" s="52"/>
    </row>
    <row r="255" spans="1:17" ht="15.75" customHeight="1" x14ac:dyDescent="0.3">
      <c r="A255" s="61"/>
      <c r="G255" s="64"/>
      <c r="H255" s="64"/>
      <c r="I255" s="51"/>
      <c r="J255" s="65"/>
      <c r="K255" s="6"/>
      <c r="O255" s="63"/>
      <c r="P255" s="41"/>
      <c r="Q255" s="52"/>
    </row>
    <row r="256" spans="1:17" ht="15.75" customHeight="1" x14ac:dyDescent="0.3">
      <c r="A256" s="61"/>
      <c r="G256" s="64"/>
      <c r="H256" s="64"/>
      <c r="I256" s="51"/>
      <c r="J256" s="65"/>
      <c r="K256" s="6"/>
      <c r="O256" s="63"/>
      <c r="P256" s="41"/>
      <c r="Q256" s="52"/>
    </row>
    <row r="257" spans="1:17" ht="15.75" customHeight="1" x14ac:dyDescent="0.3">
      <c r="A257" s="61"/>
      <c r="G257" s="64"/>
      <c r="H257" s="64"/>
      <c r="I257" s="51"/>
      <c r="J257" s="65"/>
      <c r="K257" s="6"/>
      <c r="O257" s="63"/>
      <c r="P257" s="41"/>
      <c r="Q257" s="52"/>
    </row>
    <row r="258" spans="1:17" ht="15.75" customHeight="1" x14ac:dyDescent="0.3">
      <c r="A258" s="61"/>
      <c r="G258" s="64"/>
      <c r="H258" s="64"/>
      <c r="I258" s="51"/>
      <c r="J258" s="65"/>
      <c r="K258" s="6"/>
      <c r="O258" s="63"/>
      <c r="P258" s="41"/>
      <c r="Q258" s="52"/>
    </row>
    <row r="259" spans="1:17" ht="15.75" customHeight="1" x14ac:dyDescent="0.3">
      <c r="A259" s="61"/>
      <c r="G259" s="64"/>
      <c r="H259" s="64"/>
      <c r="I259" s="51"/>
      <c r="J259" s="65"/>
      <c r="K259" s="6"/>
      <c r="O259" s="63"/>
      <c r="P259" s="41"/>
      <c r="Q259" s="52"/>
    </row>
    <row r="260" spans="1:17" ht="15.75" customHeight="1" x14ac:dyDescent="0.3">
      <c r="A260" s="61"/>
      <c r="G260" s="64"/>
      <c r="H260" s="64"/>
      <c r="I260" s="51"/>
      <c r="J260" s="65"/>
      <c r="K260" s="6"/>
      <c r="O260" s="63"/>
      <c r="P260" s="41"/>
      <c r="Q260" s="52"/>
    </row>
    <row r="261" spans="1:17" ht="15.75" customHeight="1" x14ac:dyDescent="0.3">
      <c r="A261" s="61"/>
      <c r="G261" s="64"/>
      <c r="H261" s="64"/>
      <c r="I261" s="51"/>
      <c r="J261" s="65"/>
      <c r="K261" s="6"/>
      <c r="O261" s="63"/>
      <c r="P261" s="41"/>
      <c r="Q261" s="52"/>
    </row>
    <row r="262" spans="1:17" ht="15.75" customHeight="1" x14ac:dyDescent="0.3">
      <c r="A262" s="61"/>
      <c r="G262" s="64"/>
      <c r="H262" s="64"/>
      <c r="I262" s="51"/>
      <c r="J262" s="65"/>
      <c r="K262" s="6"/>
      <c r="O262" s="63"/>
      <c r="P262" s="41"/>
      <c r="Q262" s="52"/>
    </row>
    <row r="263" spans="1:17" ht="15.75" customHeight="1" x14ac:dyDescent="0.3">
      <c r="A263" s="61"/>
      <c r="G263" s="64"/>
      <c r="H263" s="64"/>
      <c r="I263" s="51"/>
      <c r="J263" s="65"/>
      <c r="K263" s="6"/>
      <c r="O263" s="63"/>
      <c r="P263" s="41"/>
      <c r="Q263" s="52"/>
    </row>
    <row r="264" spans="1:17" ht="15.75" customHeight="1" x14ac:dyDescent="0.3">
      <c r="A264" s="61"/>
      <c r="G264" s="64"/>
      <c r="H264" s="64"/>
      <c r="I264" s="51"/>
      <c r="J264" s="65"/>
      <c r="K264" s="6"/>
      <c r="O264" s="63"/>
      <c r="P264" s="41"/>
      <c r="Q264" s="52"/>
    </row>
    <row r="265" spans="1:17" ht="15.75" customHeight="1" x14ac:dyDescent="0.3">
      <c r="A265" s="61"/>
      <c r="G265" s="64"/>
      <c r="H265" s="64"/>
      <c r="I265" s="51"/>
      <c r="J265" s="65"/>
      <c r="K265" s="6"/>
      <c r="O265" s="63"/>
      <c r="P265" s="41"/>
      <c r="Q265" s="52"/>
    </row>
    <row r="266" spans="1:17" ht="15.75" customHeight="1" x14ac:dyDescent="0.3">
      <c r="A266" s="61"/>
      <c r="G266" s="64"/>
      <c r="H266" s="64"/>
      <c r="I266" s="51"/>
      <c r="J266" s="65"/>
      <c r="K266" s="6"/>
      <c r="O266" s="63"/>
      <c r="P266" s="41"/>
      <c r="Q266" s="52"/>
    </row>
    <row r="267" spans="1:17" ht="15.75" customHeight="1" x14ac:dyDescent="0.3">
      <c r="A267" s="61"/>
      <c r="G267" s="64"/>
      <c r="H267" s="64"/>
      <c r="I267" s="51"/>
      <c r="J267" s="65"/>
      <c r="K267" s="6"/>
      <c r="O267" s="63"/>
      <c r="P267" s="41"/>
      <c r="Q267" s="52"/>
    </row>
    <row r="268" spans="1:17" ht="15.75" customHeight="1" x14ac:dyDescent="0.3">
      <c r="A268" s="61"/>
      <c r="G268" s="64"/>
      <c r="H268" s="64"/>
      <c r="I268" s="51"/>
      <c r="J268" s="65"/>
      <c r="K268" s="6"/>
      <c r="O268" s="63"/>
      <c r="P268" s="41"/>
      <c r="Q268" s="52"/>
    </row>
    <row r="269" spans="1:17" ht="15.75" customHeight="1" x14ac:dyDescent="0.3">
      <c r="A269" s="61"/>
      <c r="G269" s="64"/>
      <c r="H269" s="64"/>
      <c r="I269" s="51"/>
      <c r="J269" s="65"/>
      <c r="K269" s="6"/>
      <c r="O269" s="63"/>
      <c r="P269" s="41"/>
      <c r="Q269" s="52"/>
    </row>
    <row r="270" spans="1:17" ht="15.75" customHeight="1" x14ac:dyDescent="0.3">
      <c r="A270" s="61"/>
      <c r="G270" s="64"/>
      <c r="H270" s="64"/>
      <c r="I270" s="51"/>
      <c r="J270" s="65"/>
      <c r="K270" s="6"/>
      <c r="O270" s="63"/>
      <c r="P270" s="41"/>
      <c r="Q270" s="52"/>
    </row>
    <row r="271" spans="1:17" ht="15.75" customHeight="1" x14ac:dyDescent="0.3">
      <c r="A271" s="61"/>
      <c r="G271" s="64"/>
      <c r="H271" s="64"/>
      <c r="I271" s="51"/>
      <c r="J271" s="65"/>
      <c r="K271" s="6"/>
      <c r="O271" s="63"/>
      <c r="P271" s="41"/>
      <c r="Q271" s="52"/>
    </row>
    <row r="272" spans="1:17" ht="15.75" customHeight="1" x14ac:dyDescent="0.3">
      <c r="A272" s="61"/>
      <c r="G272" s="64"/>
      <c r="H272" s="64"/>
      <c r="I272" s="51"/>
      <c r="J272" s="65"/>
      <c r="K272" s="6"/>
      <c r="O272" s="63"/>
      <c r="P272" s="41"/>
      <c r="Q272" s="52"/>
    </row>
    <row r="273" spans="1:17" ht="15.75" customHeight="1" x14ac:dyDescent="0.3">
      <c r="A273" s="61"/>
      <c r="G273" s="64"/>
      <c r="H273" s="64"/>
      <c r="I273" s="51"/>
      <c r="J273" s="65"/>
      <c r="K273" s="6"/>
      <c r="O273" s="63"/>
      <c r="P273" s="41"/>
      <c r="Q273" s="52"/>
    </row>
    <row r="274" spans="1:17" ht="15.75" customHeight="1" x14ac:dyDescent="0.3">
      <c r="A274" s="61"/>
      <c r="G274" s="64"/>
      <c r="H274" s="64"/>
      <c r="I274" s="51"/>
      <c r="J274" s="65"/>
      <c r="K274" s="6"/>
      <c r="O274" s="63"/>
      <c r="P274" s="41"/>
      <c r="Q274" s="52"/>
    </row>
    <row r="275" spans="1:17" ht="15.75" customHeight="1" x14ac:dyDescent="0.3">
      <c r="A275" s="61"/>
      <c r="G275" s="64"/>
      <c r="H275" s="64"/>
      <c r="I275" s="51"/>
      <c r="J275" s="65"/>
      <c r="K275" s="6"/>
      <c r="O275" s="63"/>
      <c r="P275" s="41"/>
      <c r="Q275" s="52"/>
    </row>
    <row r="276" spans="1:17" ht="15.75" customHeight="1" x14ac:dyDescent="0.3">
      <c r="A276" s="61"/>
      <c r="G276" s="64"/>
      <c r="H276" s="64"/>
      <c r="I276" s="51"/>
      <c r="J276" s="65"/>
      <c r="K276" s="6"/>
      <c r="O276" s="63"/>
      <c r="P276" s="41"/>
      <c r="Q276" s="52"/>
    </row>
    <row r="277" spans="1:17" ht="15.75" customHeight="1" x14ac:dyDescent="0.3">
      <c r="A277" s="61"/>
      <c r="G277" s="64"/>
      <c r="H277" s="64"/>
      <c r="I277" s="51"/>
      <c r="J277" s="65"/>
      <c r="K277" s="6"/>
      <c r="O277" s="63"/>
      <c r="P277" s="41"/>
      <c r="Q277" s="52"/>
    </row>
    <row r="278" spans="1:17" ht="15.75" customHeight="1" x14ac:dyDescent="0.3">
      <c r="A278" s="61"/>
      <c r="G278" s="64"/>
      <c r="H278" s="64"/>
      <c r="I278" s="51"/>
      <c r="J278" s="65"/>
      <c r="K278" s="6"/>
      <c r="O278" s="63"/>
      <c r="P278" s="41"/>
      <c r="Q278" s="52"/>
    </row>
    <row r="279" spans="1:17" ht="15.75" customHeight="1" x14ac:dyDescent="0.3">
      <c r="A279" s="61"/>
      <c r="G279" s="64"/>
      <c r="H279" s="64"/>
      <c r="I279" s="51"/>
      <c r="J279" s="65"/>
      <c r="K279" s="6"/>
      <c r="O279" s="63"/>
      <c r="P279" s="41"/>
      <c r="Q279" s="52"/>
    </row>
    <row r="280" spans="1:17" ht="15.75" customHeight="1" x14ac:dyDescent="0.3">
      <c r="A280" s="61"/>
      <c r="G280" s="64"/>
      <c r="H280" s="64"/>
      <c r="I280" s="51"/>
      <c r="J280" s="65"/>
      <c r="K280" s="6"/>
      <c r="O280" s="63"/>
      <c r="P280" s="41"/>
      <c r="Q280" s="52"/>
    </row>
    <row r="281" spans="1:17" ht="15.75" customHeight="1" x14ac:dyDescent="0.3">
      <c r="A281" s="61"/>
      <c r="G281" s="64"/>
      <c r="H281" s="64"/>
      <c r="I281" s="51"/>
      <c r="J281" s="65"/>
      <c r="K281" s="6"/>
      <c r="O281" s="63"/>
      <c r="P281" s="41"/>
      <c r="Q281" s="52"/>
    </row>
    <row r="282" spans="1:17" ht="15.75" customHeight="1" x14ac:dyDescent="0.3">
      <c r="A282" s="61"/>
      <c r="G282" s="64"/>
      <c r="H282" s="64"/>
      <c r="I282" s="51"/>
      <c r="J282" s="65"/>
      <c r="K282" s="6"/>
      <c r="O282" s="63"/>
      <c r="P282" s="41"/>
      <c r="Q282" s="52"/>
    </row>
    <row r="283" spans="1:17" ht="15.75" customHeight="1" x14ac:dyDescent="0.3">
      <c r="A283" s="61"/>
      <c r="G283" s="64"/>
      <c r="H283" s="64"/>
      <c r="I283" s="51"/>
      <c r="J283" s="65"/>
      <c r="K283" s="6"/>
      <c r="O283" s="63"/>
      <c r="P283" s="41"/>
      <c r="Q283" s="52"/>
    </row>
    <row r="284" spans="1:17" ht="15.75" customHeight="1" x14ac:dyDescent="0.3">
      <c r="A284" s="61"/>
      <c r="G284" s="64"/>
      <c r="H284" s="64"/>
      <c r="I284" s="51"/>
      <c r="J284" s="65"/>
      <c r="K284" s="6"/>
      <c r="O284" s="63"/>
      <c r="P284" s="41"/>
      <c r="Q284" s="52"/>
    </row>
    <row r="285" spans="1:17" ht="15.75" customHeight="1" x14ac:dyDescent="0.3">
      <c r="A285" s="61"/>
      <c r="G285" s="64"/>
      <c r="H285" s="64"/>
      <c r="I285" s="51"/>
      <c r="J285" s="65"/>
      <c r="K285" s="6"/>
      <c r="O285" s="63"/>
      <c r="P285" s="41"/>
      <c r="Q285" s="52"/>
    </row>
    <row r="286" spans="1:17" ht="15.75" customHeight="1" x14ac:dyDescent="0.3">
      <c r="A286" s="61"/>
      <c r="G286" s="64"/>
      <c r="H286" s="64"/>
      <c r="I286" s="51"/>
      <c r="J286" s="65"/>
      <c r="K286" s="6"/>
      <c r="O286" s="63"/>
      <c r="P286" s="41"/>
      <c r="Q286" s="52"/>
    </row>
    <row r="287" spans="1:17" ht="15.75" customHeight="1" x14ac:dyDescent="0.3">
      <c r="A287" s="61"/>
      <c r="G287" s="64"/>
      <c r="H287" s="64"/>
      <c r="I287" s="51"/>
      <c r="J287" s="65"/>
      <c r="K287" s="6"/>
      <c r="O287" s="63"/>
      <c r="P287" s="41"/>
      <c r="Q287" s="52"/>
    </row>
    <row r="288" spans="1:17" ht="15.75" customHeight="1" x14ac:dyDescent="0.3">
      <c r="A288" s="61"/>
      <c r="G288" s="64"/>
      <c r="H288" s="64"/>
      <c r="I288" s="51"/>
      <c r="J288" s="65"/>
      <c r="K288" s="6"/>
      <c r="O288" s="63"/>
      <c r="P288" s="41"/>
      <c r="Q288" s="52"/>
    </row>
    <row r="289" spans="1:17" ht="15.75" customHeight="1" x14ac:dyDescent="0.3">
      <c r="A289" s="61"/>
      <c r="G289" s="64"/>
      <c r="H289" s="64"/>
      <c r="I289" s="51"/>
      <c r="J289" s="65"/>
      <c r="K289" s="6"/>
      <c r="O289" s="63"/>
      <c r="P289" s="41"/>
      <c r="Q289" s="52"/>
    </row>
    <row r="290" spans="1:17" ht="15.75" customHeight="1" x14ac:dyDescent="0.3">
      <c r="A290" s="61"/>
      <c r="G290" s="64"/>
      <c r="H290" s="64"/>
      <c r="I290" s="51"/>
      <c r="J290" s="65"/>
      <c r="K290" s="6"/>
      <c r="O290" s="63"/>
      <c r="P290" s="41"/>
      <c r="Q290" s="52"/>
    </row>
    <row r="291" spans="1:17" ht="15.75" customHeight="1" x14ac:dyDescent="0.3">
      <c r="A291" s="61"/>
      <c r="G291" s="64"/>
      <c r="H291" s="64"/>
      <c r="I291" s="51"/>
      <c r="J291" s="65"/>
      <c r="K291" s="6"/>
      <c r="O291" s="63"/>
      <c r="P291" s="41"/>
      <c r="Q291" s="52"/>
    </row>
    <row r="292" spans="1:17" ht="15.75" customHeight="1" x14ac:dyDescent="0.3">
      <c r="A292" s="61"/>
      <c r="G292" s="64"/>
      <c r="H292" s="64"/>
      <c r="I292" s="51"/>
      <c r="J292" s="65"/>
      <c r="K292" s="6"/>
      <c r="O292" s="63"/>
      <c r="P292" s="41"/>
      <c r="Q292" s="52"/>
    </row>
    <row r="293" spans="1:17" ht="15.75" customHeight="1" x14ac:dyDescent="0.3">
      <c r="A293" s="61"/>
      <c r="G293" s="64"/>
      <c r="H293" s="64"/>
      <c r="I293" s="51"/>
      <c r="J293" s="65"/>
      <c r="K293" s="6"/>
      <c r="O293" s="63"/>
      <c r="P293" s="41"/>
      <c r="Q293" s="52"/>
    </row>
    <row r="294" spans="1:17" ht="15.75" customHeight="1" x14ac:dyDescent="0.3">
      <c r="A294" s="61"/>
      <c r="G294" s="64"/>
      <c r="H294" s="64"/>
      <c r="I294" s="51"/>
      <c r="J294" s="65"/>
      <c r="K294" s="6"/>
      <c r="O294" s="63"/>
      <c r="P294" s="41"/>
      <c r="Q294" s="52"/>
    </row>
    <row r="295" spans="1:17" ht="15.75" customHeight="1" x14ac:dyDescent="0.3">
      <c r="A295" s="61"/>
      <c r="G295" s="64"/>
      <c r="H295" s="64"/>
      <c r="I295" s="51"/>
      <c r="J295" s="65"/>
      <c r="K295" s="6"/>
      <c r="O295" s="63"/>
      <c r="P295" s="41"/>
      <c r="Q295" s="52"/>
    </row>
    <row r="296" spans="1:17" ht="15.75" customHeight="1" x14ac:dyDescent="0.3">
      <c r="A296" s="61"/>
      <c r="G296" s="64"/>
      <c r="H296" s="64"/>
      <c r="I296" s="51"/>
      <c r="J296" s="65"/>
      <c r="K296" s="6"/>
      <c r="O296" s="63"/>
      <c r="P296" s="41"/>
      <c r="Q296" s="52"/>
    </row>
    <row r="297" spans="1:17" ht="15.75" customHeight="1" x14ac:dyDescent="0.3">
      <c r="A297" s="61"/>
      <c r="G297" s="64"/>
      <c r="H297" s="64"/>
      <c r="I297" s="51"/>
      <c r="J297" s="65"/>
      <c r="K297" s="6"/>
      <c r="O297" s="63"/>
      <c r="P297" s="41"/>
      <c r="Q297" s="52"/>
    </row>
    <row r="298" spans="1:17" ht="15.75" customHeight="1" x14ac:dyDescent="0.3">
      <c r="A298" s="61"/>
      <c r="G298" s="64"/>
      <c r="H298" s="64"/>
      <c r="I298" s="51"/>
      <c r="J298" s="65"/>
      <c r="K298" s="6"/>
      <c r="O298" s="63"/>
      <c r="P298" s="41"/>
      <c r="Q298" s="52"/>
    </row>
    <row r="299" spans="1:17" ht="15.75" customHeight="1" x14ac:dyDescent="0.3">
      <c r="A299" s="61"/>
      <c r="G299" s="64"/>
      <c r="H299" s="64"/>
      <c r="I299" s="51"/>
      <c r="J299" s="65"/>
      <c r="K299" s="6"/>
      <c r="O299" s="63"/>
      <c r="P299" s="41"/>
      <c r="Q299" s="52"/>
    </row>
    <row r="300" spans="1:17" ht="15.75" customHeight="1" x14ac:dyDescent="0.3">
      <c r="A300" s="61"/>
      <c r="G300" s="64"/>
      <c r="H300" s="64"/>
      <c r="I300" s="51"/>
      <c r="J300" s="65"/>
      <c r="K300" s="6"/>
      <c r="O300" s="63"/>
      <c r="P300" s="41"/>
      <c r="Q300" s="52"/>
    </row>
    <row r="301" spans="1:17" ht="15.75" customHeight="1" x14ac:dyDescent="0.3">
      <c r="A301" s="61"/>
      <c r="G301" s="64"/>
      <c r="H301" s="64"/>
      <c r="I301" s="51"/>
      <c r="J301" s="65"/>
      <c r="K301" s="6"/>
      <c r="O301" s="63"/>
      <c r="P301" s="41"/>
      <c r="Q301" s="52"/>
    </row>
    <row r="302" spans="1:17" ht="15.75" customHeight="1" x14ac:dyDescent="0.3">
      <c r="A302" s="61"/>
      <c r="G302" s="64"/>
      <c r="H302" s="64"/>
      <c r="I302" s="51"/>
      <c r="J302" s="65"/>
      <c r="K302" s="6"/>
      <c r="O302" s="63"/>
      <c r="P302" s="41"/>
      <c r="Q302" s="52"/>
    </row>
    <row r="303" spans="1:17" ht="15.75" customHeight="1" x14ac:dyDescent="0.3">
      <c r="A303" s="61"/>
      <c r="G303" s="64"/>
      <c r="H303" s="64"/>
      <c r="I303" s="51"/>
      <c r="J303" s="65"/>
      <c r="K303" s="6"/>
      <c r="O303" s="63"/>
      <c r="P303" s="41"/>
      <c r="Q303" s="52"/>
    </row>
    <row r="304" spans="1:17" ht="15.75" customHeight="1" x14ac:dyDescent="0.3">
      <c r="A304" s="61"/>
      <c r="G304" s="64"/>
      <c r="H304" s="64"/>
      <c r="I304" s="51"/>
      <c r="J304" s="65"/>
      <c r="K304" s="6"/>
      <c r="O304" s="63"/>
      <c r="P304" s="41"/>
      <c r="Q304" s="52"/>
    </row>
    <row r="305" spans="1:17" ht="15.75" customHeight="1" x14ac:dyDescent="0.3">
      <c r="A305" s="61"/>
      <c r="G305" s="64"/>
      <c r="H305" s="64"/>
      <c r="I305" s="51"/>
      <c r="J305" s="65"/>
      <c r="K305" s="6"/>
      <c r="O305" s="63"/>
      <c r="P305" s="41"/>
      <c r="Q305" s="52"/>
    </row>
    <row r="306" spans="1:17" ht="15.75" customHeight="1" x14ac:dyDescent="0.3">
      <c r="A306" s="61"/>
      <c r="G306" s="64"/>
      <c r="H306" s="64"/>
      <c r="I306" s="51"/>
      <c r="J306" s="65"/>
      <c r="K306" s="6"/>
      <c r="O306" s="63"/>
      <c r="P306" s="41"/>
      <c r="Q306" s="52"/>
    </row>
    <row r="307" spans="1:17" ht="15.75" customHeight="1" x14ac:dyDescent="0.3">
      <c r="A307" s="61"/>
      <c r="G307" s="64"/>
      <c r="H307" s="64"/>
      <c r="I307" s="51"/>
      <c r="J307" s="65"/>
      <c r="K307" s="6"/>
      <c r="O307" s="63"/>
      <c r="P307" s="41"/>
      <c r="Q307" s="52"/>
    </row>
    <row r="308" spans="1:17" ht="15.75" customHeight="1" x14ac:dyDescent="0.3">
      <c r="A308" s="61"/>
      <c r="G308" s="64"/>
      <c r="H308" s="64"/>
      <c r="I308" s="51"/>
      <c r="J308" s="65"/>
      <c r="K308" s="6"/>
      <c r="O308" s="63"/>
      <c r="P308" s="41"/>
      <c r="Q308" s="52"/>
    </row>
    <row r="309" spans="1:17" ht="15.75" customHeight="1" x14ac:dyDescent="0.3">
      <c r="A309" s="61"/>
      <c r="G309" s="64"/>
      <c r="H309" s="64"/>
      <c r="I309" s="51"/>
      <c r="J309" s="65"/>
      <c r="K309" s="6"/>
      <c r="O309" s="63"/>
      <c r="P309" s="41"/>
      <c r="Q309" s="52"/>
    </row>
    <row r="310" spans="1:17" ht="15.75" customHeight="1" x14ac:dyDescent="0.3">
      <c r="A310" s="61"/>
      <c r="G310" s="64"/>
      <c r="H310" s="64"/>
      <c r="I310" s="51"/>
      <c r="J310" s="65"/>
      <c r="K310" s="6"/>
      <c r="O310" s="63"/>
      <c r="P310" s="41"/>
      <c r="Q310" s="52"/>
    </row>
    <row r="311" spans="1:17" ht="15.75" customHeight="1" x14ac:dyDescent="0.3">
      <c r="A311" s="61"/>
      <c r="G311" s="64"/>
      <c r="H311" s="64"/>
      <c r="I311" s="51"/>
      <c r="J311" s="65"/>
      <c r="K311" s="6"/>
      <c r="O311" s="63"/>
      <c r="P311" s="41"/>
      <c r="Q311" s="52"/>
    </row>
    <row r="312" spans="1:17" ht="15.75" customHeight="1" x14ac:dyDescent="0.3">
      <c r="A312" s="61"/>
      <c r="G312" s="64"/>
      <c r="H312" s="64"/>
      <c r="I312" s="51"/>
      <c r="J312" s="65"/>
      <c r="K312" s="6"/>
      <c r="O312" s="63"/>
      <c r="P312" s="41"/>
      <c r="Q312" s="52"/>
    </row>
    <row r="313" spans="1:17" ht="15.75" customHeight="1" x14ac:dyDescent="0.3">
      <c r="A313" s="61"/>
      <c r="G313" s="64"/>
      <c r="H313" s="64"/>
      <c r="I313" s="51"/>
      <c r="J313" s="65"/>
      <c r="K313" s="6"/>
      <c r="O313" s="63"/>
      <c r="P313" s="41"/>
      <c r="Q313" s="52"/>
    </row>
    <row r="314" spans="1:17" ht="15.75" customHeight="1" x14ac:dyDescent="0.3">
      <c r="A314" s="61"/>
      <c r="G314" s="64"/>
      <c r="H314" s="64"/>
      <c r="I314" s="51"/>
      <c r="J314" s="65"/>
      <c r="K314" s="6"/>
      <c r="O314" s="63"/>
      <c r="P314" s="41"/>
      <c r="Q314" s="52"/>
    </row>
    <row r="315" spans="1:17" ht="15.75" customHeight="1" x14ac:dyDescent="0.3">
      <c r="A315" s="61"/>
      <c r="G315" s="64"/>
      <c r="H315" s="64"/>
      <c r="I315" s="51"/>
      <c r="J315" s="65"/>
      <c r="K315" s="6"/>
      <c r="O315" s="63"/>
      <c r="P315" s="41"/>
      <c r="Q315" s="52"/>
    </row>
    <row r="316" spans="1:17" ht="15.75" customHeight="1" x14ac:dyDescent="0.3">
      <c r="A316" s="61"/>
      <c r="G316" s="64"/>
      <c r="H316" s="64"/>
      <c r="I316" s="51"/>
      <c r="J316" s="65"/>
      <c r="K316" s="6"/>
      <c r="O316" s="63"/>
      <c r="P316" s="41"/>
      <c r="Q316" s="52"/>
    </row>
    <row r="317" spans="1:17" ht="15.75" customHeight="1" x14ac:dyDescent="0.3">
      <c r="A317" s="61"/>
      <c r="G317" s="64"/>
      <c r="H317" s="64"/>
      <c r="I317" s="51"/>
      <c r="J317" s="65"/>
      <c r="K317" s="6"/>
      <c r="O317" s="63"/>
      <c r="P317" s="41"/>
      <c r="Q317" s="52"/>
    </row>
    <row r="318" spans="1:17" ht="15.75" customHeight="1" x14ac:dyDescent="0.3">
      <c r="A318" s="61"/>
      <c r="G318" s="64"/>
      <c r="H318" s="64"/>
      <c r="I318" s="51"/>
      <c r="J318" s="65"/>
      <c r="K318" s="6"/>
      <c r="O318" s="63"/>
      <c r="P318" s="41"/>
      <c r="Q318" s="52"/>
    </row>
    <row r="319" spans="1:17" ht="15.75" customHeight="1" x14ac:dyDescent="0.3">
      <c r="A319" s="61"/>
      <c r="G319" s="64"/>
      <c r="H319" s="64"/>
      <c r="I319" s="51"/>
      <c r="J319" s="65"/>
      <c r="K319" s="6"/>
      <c r="O319" s="63"/>
      <c r="P319" s="41"/>
      <c r="Q319" s="52"/>
    </row>
    <row r="320" spans="1:17" ht="15.75" customHeight="1" x14ac:dyDescent="0.3">
      <c r="A320" s="61"/>
      <c r="G320" s="64"/>
      <c r="H320" s="64"/>
      <c r="I320" s="51"/>
      <c r="J320" s="65"/>
      <c r="K320" s="6"/>
      <c r="O320" s="63"/>
      <c r="P320" s="41"/>
      <c r="Q320" s="52"/>
    </row>
    <row r="321" spans="1:17" ht="15.75" customHeight="1" x14ac:dyDescent="0.3">
      <c r="A321" s="61"/>
      <c r="G321" s="64"/>
      <c r="H321" s="64"/>
      <c r="I321" s="51"/>
      <c r="J321" s="65"/>
      <c r="K321" s="6"/>
      <c r="O321" s="63"/>
      <c r="P321" s="41"/>
      <c r="Q321" s="52"/>
    </row>
    <row r="322" spans="1:17" ht="15.75" customHeight="1" x14ac:dyDescent="0.3">
      <c r="A322" s="61"/>
      <c r="G322" s="64"/>
      <c r="H322" s="64"/>
      <c r="I322" s="51"/>
      <c r="J322" s="65"/>
      <c r="K322" s="6"/>
      <c r="O322" s="63"/>
      <c r="P322" s="41"/>
      <c r="Q322" s="52"/>
    </row>
    <row r="323" spans="1:17" ht="15.75" customHeight="1" x14ac:dyDescent="0.3">
      <c r="A323" s="61"/>
      <c r="G323" s="64"/>
      <c r="H323" s="64"/>
      <c r="I323" s="51"/>
      <c r="J323" s="65"/>
      <c r="K323" s="6"/>
      <c r="O323" s="63"/>
      <c r="P323" s="41"/>
      <c r="Q323" s="52"/>
    </row>
    <row r="324" spans="1:17" ht="15.75" customHeight="1" x14ac:dyDescent="0.3">
      <c r="A324" s="61"/>
      <c r="G324" s="64"/>
      <c r="H324" s="64"/>
      <c r="I324" s="51"/>
      <c r="J324" s="65"/>
      <c r="K324" s="6"/>
      <c r="O324" s="63"/>
      <c r="P324" s="41"/>
      <c r="Q324" s="52"/>
    </row>
    <row r="325" spans="1:17" ht="15.75" customHeight="1" x14ac:dyDescent="0.3">
      <c r="A325" s="61"/>
      <c r="G325" s="64"/>
      <c r="H325" s="64"/>
      <c r="I325" s="51"/>
      <c r="J325" s="65"/>
      <c r="K325" s="6"/>
      <c r="O325" s="63"/>
      <c r="P325" s="41"/>
      <c r="Q325" s="52"/>
    </row>
    <row r="326" spans="1:17" ht="15.75" customHeight="1" x14ac:dyDescent="0.3">
      <c r="A326" s="61"/>
      <c r="G326" s="64"/>
      <c r="H326" s="64"/>
      <c r="I326" s="51"/>
      <c r="J326" s="65"/>
      <c r="K326" s="6"/>
      <c r="O326" s="63"/>
      <c r="P326" s="41"/>
      <c r="Q326" s="52"/>
    </row>
    <row r="327" spans="1:17" ht="15.75" customHeight="1" x14ac:dyDescent="0.3">
      <c r="A327" s="61"/>
      <c r="G327" s="64"/>
      <c r="H327" s="64"/>
      <c r="I327" s="51"/>
      <c r="J327" s="65"/>
      <c r="K327" s="6"/>
      <c r="O327" s="63"/>
      <c r="P327" s="41"/>
      <c r="Q327" s="52"/>
    </row>
    <row r="328" spans="1:17" ht="15.75" customHeight="1" x14ac:dyDescent="0.3">
      <c r="A328" s="61"/>
      <c r="G328" s="64"/>
      <c r="H328" s="64"/>
      <c r="I328" s="51"/>
      <c r="J328" s="65"/>
      <c r="K328" s="6"/>
      <c r="O328" s="63"/>
      <c r="P328" s="41"/>
      <c r="Q328" s="52"/>
    </row>
    <row r="329" spans="1:17" ht="15.75" customHeight="1" x14ac:dyDescent="0.3">
      <c r="A329" s="61"/>
      <c r="G329" s="64"/>
      <c r="H329" s="64"/>
      <c r="I329" s="51"/>
      <c r="J329" s="65"/>
      <c r="K329" s="6"/>
      <c r="O329" s="63"/>
      <c r="P329" s="41"/>
      <c r="Q329" s="52"/>
    </row>
    <row r="330" spans="1:17" ht="15.75" customHeight="1" x14ac:dyDescent="0.3">
      <c r="A330" s="61"/>
      <c r="G330" s="64"/>
      <c r="H330" s="64"/>
      <c r="I330" s="51"/>
      <c r="J330" s="65"/>
      <c r="K330" s="6"/>
      <c r="O330" s="63"/>
      <c r="P330" s="41"/>
      <c r="Q330" s="52"/>
    </row>
    <row r="331" spans="1:17" ht="15.75" customHeight="1" x14ac:dyDescent="0.3">
      <c r="A331" s="61"/>
      <c r="G331" s="64"/>
      <c r="H331" s="64"/>
      <c r="I331" s="51"/>
      <c r="J331" s="65"/>
      <c r="K331" s="6"/>
      <c r="O331" s="63"/>
      <c r="P331" s="41"/>
      <c r="Q331" s="52"/>
    </row>
    <row r="332" spans="1:17" ht="15.75" customHeight="1" x14ac:dyDescent="0.3">
      <c r="A332" s="61"/>
      <c r="G332" s="64"/>
      <c r="H332" s="64"/>
      <c r="I332" s="51"/>
      <c r="J332" s="65"/>
      <c r="K332" s="6"/>
      <c r="O332" s="63"/>
      <c r="P332" s="41"/>
      <c r="Q332" s="52"/>
    </row>
    <row r="333" spans="1:17" ht="15.75" customHeight="1" x14ac:dyDescent="0.3">
      <c r="A333" s="61"/>
      <c r="G333" s="64"/>
      <c r="H333" s="64"/>
      <c r="I333" s="51"/>
      <c r="J333" s="65"/>
      <c r="K333" s="6"/>
      <c r="O333" s="63"/>
      <c r="P333" s="41"/>
      <c r="Q333" s="52"/>
    </row>
    <row r="334" spans="1:17" ht="15.75" customHeight="1" x14ac:dyDescent="0.3">
      <c r="A334" s="61"/>
      <c r="G334" s="64"/>
      <c r="H334" s="64"/>
      <c r="I334" s="51"/>
      <c r="J334" s="65"/>
      <c r="K334" s="6"/>
      <c r="O334" s="63"/>
      <c r="P334" s="41"/>
      <c r="Q334" s="52"/>
    </row>
    <row r="335" spans="1:17" ht="15.75" customHeight="1" x14ac:dyDescent="0.3">
      <c r="A335" s="61"/>
      <c r="G335" s="64"/>
      <c r="H335" s="64"/>
      <c r="I335" s="51"/>
      <c r="J335" s="65"/>
      <c r="K335" s="6"/>
      <c r="O335" s="63"/>
      <c r="P335" s="41"/>
      <c r="Q335" s="52"/>
    </row>
    <row r="336" spans="1:17" ht="15.75" customHeight="1" x14ac:dyDescent="0.3">
      <c r="A336" s="61"/>
      <c r="G336" s="64"/>
      <c r="H336" s="64"/>
      <c r="I336" s="51"/>
      <c r="J336" s="65"/>
      <c r="K336" s="6"/>
      <c r="O336" s="63"/>
      <c r="P336" s="41"/>
      <c r="Q336" s="52"/>
    </row>
    <row r="337" spans="1:17" ht="15.75" customHeight="1" x14ac:dyDescent="0.3">
      <c r="A337" s="61"/>
      <c r="G337" s="64"/>
      <c r="H337" s="64"/>
      <c r="I337" s="51"/>
      <c r="J337" s="65"/>
      <c r="K337" s="6"/>
      <c r="O337" s="63"/>
      <c r="P337" s="41"/>
      <c r="Q337" s="52"/>
    </row>
    <row r="338" spans="1:17" ht="15.75" customHeight="1" x14ac:dyDescent="0.3">
      <c r="A338" s="61"/>
      <c r="G338" s="64"/>
      <c r="H338" s="64"/>
      <c r="I338" s="51"/>
      <c r="J338" s="65"/>
      <c r="K338" s="6"/>
      <c r="O338" s="63"/>
      <c r="P338" s="41"/>
      <c r="Q338" s="52"/>
    </row>
    <row r="339" spans="1:17" ht="15.75" customHeight="1" x14ac:dyDescent="0.3">
      <c r="A339" s="61"/>
      <c r="G339" s="64"/>
      <c r="H339" s="64"/>
      <c r="I339" s="51"/>
      <c r="J339" s="65"/>
      <c r="K339" s="6"/>
      <c r="O339" s="63"/>
      <c r="P339" s="41"/>
      <c r="Q339" s="52"/>
    </row>
    <row r="340" spans="1:17" ht="15.75" customHeight="1" x14ac:dyDescent="0.3">
      <c r="A340" s="61"/>
      <c r="G340" s="64"/>
      <c r="H340" s="64"/>
      <c r="I340" s="51"/>
      <c r="J340" s="65"/>
      <c r="K340" s="6"/>
      <c r="O340" s="63"/>
      <c r="P340" s="41"/>
      <c r="Q340" s="52"/>
    </row>
    <row r="341" spans="1:17" ht="15.75" customHeight="1" x14ac:dyDescent="0.3">
      <c r="A341" s="61"/>
      <c r="G341" s="64"/>
      <c r="H341" s="64"/>
      <c r="I341" s="51"/>
      <c r="J341" s="65"/>
      <c r="K341" s="6"/>
      <c r="O341" s="63"/>
      <c r="P341" s="41"/>
      <c r="Q341" s="52"/>
    </row>
    <row r="342" spans="1:17" ht="15.75" customHeight="1" x14ac:dyDescent="0.3">
      <c r="A342" s="61"/>
      <c r="G342" s="64"/>
      <c r="H342" s="64"/>
      <c r="I342" s="51"/>
      <c r="J342" s="65"/>
      <c r="K342" s="6"/>
      <c r="O342" s="63"/>
      <c r="P342" s="41"/>
      <c r="Q342" s="52"/>
    </row>
    <row r="343" spans="1:17" ht="15.75" customHeight="1" x14ac:dyDescent="0.3">
      <c r="A343" s="61"/>
      <c r="G343" s="64"/>
      <c r="H343" s="64"/>
      <c r="I343" s="51"/>
      <c r="J343" s="65"/>
      <c r="K343" s="6"/>
      <c r="O343" s="63"/>
      <c r="P343" s="41"/>
      <c r="Q343" s="52"/>
    </row>
    <row r="344" spans="1:17" ht="15.75" customHeight="1" x14ac:dyDescent="0.3">
      <c r="A344" s="61"/>
      <c r="G344" s="64"/>
      <c r="H344" s="64"/>
      <c r="I344" s="51"/>
      <c r="J344" s="65"/>
      <c r="K344" s="6"/>
      <c r="O344" s="63"/>
      <c r="P344" s="41"/>
      <c r="Q344" s="52"/>
    </row>
    <row r="345" spans="1:17" ht="15.75" customHeight="1" x14ac:dyDescent="0.3">
      <c r="G345" s="64"/>
      <c r="H345" s="64"/>
      <c r="I345" s="51"/>
      <c r="J345" s="65"/>
      <c r="O345" s="63"/>
      <c r="P345" s="41"/>
      <c r="Q345" s="52"/>
    </row>
    <row r="346" spans="1:17" ht="15.75" customHeight="1" x14ac:dyDescent="0.3">
      <c r="G346" s="64"/>
      <c r="H346" s="64"/>
      <c r="I346" s="51"/>
      <c r="J346" s="65"/>
      <c r="O346" s="63"/>
      <c r="P346" s="41"/>
      <c r="Q346" s="52"/>
    </row>
    <row r="347" spans="1:17" ht="15.75" customHeight="1" x14ac:dyDescent="0.3">
      <c r="G347" s="64"/>
      <c r="H347" s="64"/>
      <c r="I347" s="51"/>
      <c r="J347" s="65"/>
      <c r="O347" s="63"/>
      <c r="P347" s="41"/>
      <c r="Q347" s="52"/>
    </row>
    <row r="348" spans="1:17" ht="15.75" customHeight="1" x14ac:dyDescent="0.3">
      <c r="G348" s="64"/>
      <c r="H348" s="64"/>
      <c r="I348" s="51"/>
      <c r="J348" s="65"/>
      <c r="O348" s="63"/>
      <c r="P348" s="41"/>
      <c r="Q348" s="52"/>
    </row>
    <row r="349" spans="1:17" ht="15.75" customHeight="1" x14ac:dyDescent="0.3">
      <c r="G349" s="64"/>
      <c r="H349" s="64"/>
      <c r="I349" s="51"/>
      <c r="J349" s="65"/>
      <c r="O349" s="63"/>
      <c r="P349" s="41"/>
      <c r="Q349" s="52"/>
    </row>
    <row r="350" spans="1:17" ht="15.75" customHeight="1" x14ac:dyDescent="0.3">
      <c r="G350" s="64"/>
      <c r="H350" s="64"/>
      <c r="I350" s="51"/>
      <c r="J350" s="65"/>
      <c r="O350" s="63"/>
      <c r="P350" s="41"/>
      <c r="Q350" s="52"/>
    </row>
    <row r="351" spans="1:17" ht="15.75" customHeight="1" x14ac:dyDescent="0.3">
      <c r="G351" s="64"/>
      <c r="H351" s="64"/>
      <c r="I351" s="51"/>
      <c r="J351" s="65"/>
      <c r="O351" s="63"/>
      <c r="P351" s="41"/>
      <c r="Q351" s="52"/>
    </row>
    <row r="352" spans="1:17" ht="15.75" customHeight="1" x14ac:dyDescent="0.3">
      <c r="G352" s="64"/>
      <c r="H352" s="64"/>
      <c r="I352" s="51"/>
      <c r="J352" s="65"/>
      <c r="O352" s="63"/>
      <c r="P352" s="41"/>
      <c r="Q352" s="52"/>
    </row>
    <row r="353" spans="7:17" ht="15.75" customHeight="1" x14ac:dyDescent="0.3">
      <c r="G353" s="64"/>
      <c r="H353" s="64"/>
      <c r="I353" s="51"/>
      <c r="J353" s="65"/>
      <c r="O353" s="63"/>
      <c r="P353" s="41"/>
      <c r="Q353" s="52"/>
    </row>
    <row r="354" spans="7:17" ht="15.75" customHeight="1" x14ac:dyDescent="0.3">
      <c r="G354" s="64"/>
      <c r="H354" s="64"/>
      <c r="I354" s="51"/>
      <c r="J354" s="65"/>
      <c r="O354" s="63"/>
      <c r="P354" s="41"/>
      <c r="Q354" s="52"/>
    </row>
    <row r="355" spans="7:17" ht="15.75" customHeight="1" x14ac:dyDescent="0.3">
      <c r="G355" s="64"/>
      <c r="H355" s="64"/>
      <c r="I355" s="51"/>
      <c r="J355" s="65"/>
      <c r="O355" s="63"/>
      <c r="P355" s="41"/>
      <c r="Q355" s="52"/>
    </row>
    <row r="356" spans="7:17" ht="15.75" customHeight="1" x14ac:dyDescent="0.3">
      <c r="G356" s="64"/>
      <c r="H356" s="64"/>
      <c r="I356" s="51"/>
      <c r="J356" s="65"/>
      <c r="O356" s="63"/>
      <c r="P356" s="41"/>
      <c r="Q356" s="52"/>
    </row>
    <row r="357" spans="7:17" ht="15.75" customHeight="1" x14ac:dyDescent="0.3">
      <c r="G357" s="64"/>
      <c r="H357" s="64"/>
      <c r="I357" s="51"/>
      <c r="J357" s="65"/>
      <c r="O357" s="63"/>
      <c r="P357" s="41"/>
      <c r="Q357" s="52"/>
    </row>
    <row r="358" spans="7:17" ht="15.75" customHeight="1" x14ac:dyDescent="0.3">
      <c r="G358" s="64"/>
      <c r="H358" s="64"/>
      <c r="I358" s="51"/>
      <c r="J358" s="65"/>
      <c r="O358" s="63"/>
      <c r="P358" s="41"/>
      <c r="Q358" s="52"/>
    </row>
    <row r="359" spans="7:17" ht="15.75" customHeight="1" x14ac:dyDescent="0.3">
      <c r="G359" s="64"/>
      <c r="H359" s="64"/>
      <c r="I359" s="51"/>
      <c r="J359" s="65"/>
      <c r="O359" s="63"/>
      <c r="P359" s="41"/>
      <c r="Q359" s="52"/>
    </row>
    <row r="360" spans="7:17" ht="15.75" customHeight="1" x14ac:dyDescent="0.3">
      <c r="G360" s="64"/>
      <c r="H360" s="64"/>
      <c r="I360" s="51"/>
      <c r="J360" s="65"/>
      <c r="O360" s="63"/>
      <c r="P360" s="41"/>
      <c r="Q360" s="52"/>
    </row>
    <row r="361" spans="7:17" ht="15.75" customHeight="1" x14ac:dyDescent="0.3">
      <c r="G361" s="64"/>
      <c r="H361" s="64"/>
      <c r="I361" s="51"/>
      <c r="J361" s="65"/>
      <c r="O361" s="63"/>
      <c r="P361" s="41"/>
      <c r="Q361" s="52"/>
    </row>
    <row r="362" spans="7:17" ht="15.75" customHeight="1" x14ac:dyDescent="0.3">
      <c r="G362" s="64"/>
      <c r="H362" s="64"/>
      <c r="I362" s="51"/>
      <c r="J362" s="65"/>
      <c r="O362" s="63"/>
      <c r="P362" s="41"/>
      <c r="Q362" s="52"/>
    </row>
    <row r="363" spans="7:17" ht="15.75" customHeight="1" x14ac:dyDescent="0.3">
      <c r="G363" s="64"/>
      <c r="H363" s="64"/>
      <c r="I363" s="51"/>
      <c r="J363" s="65"/>
      <c r="O363" s="63"/>
      <c r="P363" s="41"/>
      <c r="Q363" s="52"/>
    </row>
    <row r="364" spans="7:17" ht="15.75" customHeight="1" x14ac:dyDescent="0.3">
      <c r="G364" s="64"/>
      <c r="H364" s="64"/>
      <c r="I364" s="51"/>
      <c r="J364" s="65"/>
      <c r="O364" s="63"/>
      <c r="P364" s="41"/>
      <c r="Q364" s="52"/>
    </row>
    <row r="365" spans="7:17" ht="15.75" customHeight="1" x14ac:dyDescent="0.3">
      <c r="G365" s="64"/>
      <c r="H365" s="64"/>
      <c r="I365" s="51"/>
      <c r="J365" s="65"/>
      <c r="O365" s="63"/>
      <c r="P365" s="41"/>
      <c r="Q365" s="52"/>
    </row>
    <row r="366" spans="7:17" ht="15.75" customHeight="1" x14ac:dyDescent="0.3">
      <c r="G366" s="64"/>
      <c r="H366" s="64"/>
      <c r="I366" s="51"/>
      <c r="J366" s="65"/>
      <c r="O366" s="63"/>
      <c r="P366" s="41"/>
      <c r="Q366" s="52"/>
    </row>
    <row r="367" spans="7:17" ht="15.75" customHeight="1" x14ac:dyDescent="0.3">
      <c r="G367" s="64"/>
      <c r="H367" s="64"/>
      <c r="I367" s="51"/>
      <c r="J367" s="65"/>
      <c r="O367" s="63"/>
      <c r="P367" s="41"/>
      <c r="Q367" s="52"/>
    </row>
    <row r="368" spans="7:17" ht="15.75" customHeight="1" x14ac:dyDescent="0.3">
      <c r="G368" s="64"/>
      <c r="H368" s="64"/>
      <c r="I368" s="51"/>
      <c r="J368" s="65"/>
      <c r="O368" s="63"/>
      <c r="P368" s="41"/>
      <c r="Q368" s="52"/>
    </row>
    <row r="369" spans="7:17" ht="15.75" customHeight="1" x14ac:dyDescent="0.3">
      <c r="G369" s="64"/>
      <c r="H369" s="64"/>
      <c r="I369" s="51"/>
      <c r="J369" s="65"/>
      <c r="O369" s="63"/>
      <c r="P369" s="41"/>
      <c r="Q369" s="52"/>
    </row>
    <row r="370" spans="7:17" ht="15.75" customHeight="1" x14ac:dyDescent="0.3">
      <c r="G370" s="64"/>
      <c r="H370" s="64"/>
      <c r="I370" s="51"/>
      <c r="J370" s="65"/>
      <c r="O370" s="63"/>
      <c r="P370" s="41"/>
      <c r="Q370" s="52"/>
    </row>
    <row r="371" spans="7:17" ht="15.75" customHeight="1" x14ac:dyDescent="0.3">
      <c r="G371" s="64"/>
      <c r="H371" s="64"/>
      <c r="I371" s="51"/>
      <c r="J371" s="65"/>
      <c r="O371" s="63"/>
      <c r="P371" s="41"/>
      <c r="Q371" s="52"/>
    </row>
    <row r="372" spans="7:17" ht="15.75" customHeight="1" x14ac:dyDescent="0.3">
      <c r="G372" s="64"/>
      <c r="H372" s="64"/>
      <c r="I372" s="51"/>
      <c r="J372" s="65"/>
      <c r="O372" s="63"/>
      <c r="P372" s="41"/>
      <c r="Q372" s="52"/>
    </row>
    <row r="373" spans="7:17" ht="15.75" customHeight="1" x14ac:dyDescent="0.3">
      <c r="G373" s="64"/>
      <c r="H373" s="64"/>
      <c r="I373" s="51"/>
      <c r="J373" s="65"/>
      <c r="O373" s="63"/>
      <c r="P373" s="41"/>
      <c r="Q373" s="52"/>
    </row>
    <row r="374" spans="7:17" ht="15.75" customHeight="1" x14ac:dyDescent="0.3">
      <c r="G374" s="64"/>
      <c r="H374" s="64"/>
      <c r="I374" s="51"/>
      <c r="J374" s="65"/>
      <c r="O374" s="63"/>
      <c r="P374" s="41"/>
      <c r="Q374" s="52"/>
    </row>
    <row r="375" spans="7:17" ht="15.75" customHeight="1" x14ac:dyDescent="0.3">
      <c r="G375" s="64"/>
      <c r="H375" s="64"/>
      <c r="I375" s="51"/>
      <c r="J375" s="65"/>
      <c r="O375" s="63"/>
      <c r="P375" s="41"/>
      <c r="Q375" s="52"/>
    </row>
    <row r="376" spans="7:17" ht="15.75" customHeight="1" x14ac:dyDescent="0.3">
      <c r="G376" s="64"/>
      <c r="H376" s="64"/>
      <c r="I376" s="51"/>
      <c r="J376" s="65"/>
      <c r="O376" s="63"/>
      <c r="P376" s="41"/>
      <c r="Q376" s="52"/>
    </row>
    <row r="377" spans="7:17" ht="15.75" customHeight="1" x14ac:dyDescent="0.3">
      <c r="G377" s="64"/>
      <c r="H377" s="64"/>
      <c r="I377" s="51"/>
      <c r="J377" s="65"/>
      <c r="O377" s="63"/>
      <c r="P377" s="41"/>
      <c r="Q377" s="52"/>
    </row>
    <row r="378" spans="7:17" ht="15.75" customHeight="1" x14ac:dyDescent="0.3">
      <c r="G378" s="64"/>
      <c r="H378" s="64"/>
      <c r="I378" s="51"/>
      <c r="J378" s="65"/>
      <c r="O378" s="63"/>
      <c r="P378" s="41"/>
      <c r="Q378" s="52"/>
    </row>
    <row r="379" spans="7:17" ht="15.75" customHeight="1" x14ac:dyDescent="0.3">
      <c r="G379" s="64"/>
      <c r="H379" s="64"/>
      <c r="I379" s="51"/>
      <c r="J379" s="65"/>
      <c r="O379" s="63"/>
      <c r="P379" s="41"/>
      <c r="Q379" s="52"/>
    </row>
    <row r="380" spans="7:17" ht="15.75" customHeight="1" x14ac:dyDescent="0.3">
      <c r="G380" s="64"/>
      <c r="H380" s="64"/>
      <c r="I380" s="51"/>
      <c r="J380" s="65"/>
      <c r="O380" s="63"/>
      <c r="P380" s="41"/>
      <c r="Q380" s="52"/>
    </row>
    <row r="381" spans="7:17" ht="15.75" customHeight="1" x14ac:dyDescent="0.3">
      <c r="G381" s="64"/>
      <c r="H381" s="64"/>
      <c r="I381" s="51"/>
      <c r="J381" s="65"/>
      <c r="O381" s="63"/>
      <c r="P381" s="41"/>
      <c r="Q381" s="52"/>
    </row>
    <row r="382" spans="7:17" ht="15.75" customHeight="1" x14ac:dyDescent="0.3">
      <c r="G382" s="64"/>
      <c r="H382" s="64"/>
      <c r="I382" s="51"/>
      <c r="J382" s="65"/>
      <c r="O382" s="63"/>
      <c r="P382" s="41"/>
      <c r="Q382" s="52"/>
    </row>
    <row r="383" spans="7:17" ht="15.75" customHeight="1" x14ac:dyDescent="0.3">
      <c r="G383" s="64"/>
      <c r="H383" s="64"/>
      <c r="I383" s="51"/>
      <c r="J383" s="65"/>
      <c r="O383" s="63"/>
      <c r="P383" s="41"/>
      <c r="Q383" s="52"/>
    </row>
    <row r="384" spans="7:17" ht="15.75" customHeight="1" x14ac:dyDescent="0.3">
      <c r="G384" s="64"/>
      <c r="H384" s="64"/>
      <c r="I384" s="51"/>
      <c r="J384" s="65"/>
      <c r="O384" s="63"/>
      <c r="P384" s="41"/>
      <c r="Q384" s="52"/>
    </row>
    <row r="385" spans="7:17" ht="15.75" customHeight="1" x14ac:dyDescent="0.3">
      <c r="G385" s="64"/>
      <c r="H385" s="64"/>
      <c r="I385" s="51"/>
      <c r="J385" s="65"/>
      <c r="O385" s="63"/>
      <c r="P385" s="41"/>
      <c r="Q385" s="52"/>
    </row>
    <row r="386" spans="7:17" ht="15.75" customHeight="1" x14ac:dyDescent="0.3">
      <c r="G386" s="64"/>
      <c r="H386" s="64"/>
      <c r="I386" s="51"/>
      <c r="J386" s="65"/>
      <c r="O386" s="63"/>
      <c r="P386" s="41"/>
      <c r="Q386" s="52"/>
    </row>
    <row r="387" spans="7:17" ht="15.75" customHeight="1" x14ac:dyDescent="0.3">
      <c r="G387" s="64"/>
      <c r="H387" s="64"/>
      <c r="I387" s="51"/>
      <c r="J387" s="65"/>
      <c r="O387" s="63"/>
      <c r="P387" s="41"/>
      <c r="Q387" s="52"/>
    </row>
    <row r="388" spans="7:17" ht="15.75" customHeight="1" x14ac:dyDescent="0.3">
      <c r="G388" s="64"/>
      <c r="H388" s="64"/>
      <c r="I388" s="51"/>
      <c r="J388" s="65"/>
      <c r="O388" s="63"/>
      <c r="P388" s="41"/>
      <c r="Q388" s="52"/>
    </row>
    <row r="389" spans="7:17" ht="15.75" customHeight="1" x14ac:dyDescent="0.3">
      <c r="G389" s="64"/>
      <c r="H389" s="64"/>
      <c r="I389" s="51"/>
      <c r="J389" s="65"/>
      <c r="O389" s="63"/>
      <c r="P389" s="41"/>
      <c r="Q389" s="52"/>
    </row>
    <row r="390" spans="7:17" ht="15.75" customHeight="1" x14ac:dyDescent="0.3">
      <c r="G390" s="64"/>
      <c r="H390" s="64"/>
      <c r="I390" s="51"/>
      <c r="J390" s="65"/>
      <c r="O390" s="63"/>
      <c r="P390" s="41"/>
      <c r="Q390" s="52"/>
    </row>
    <row r="391" spans="7:17" ht="15.75" customHeight="1" x14ac:dyDescent="0.3">
      <c r="G391" s="64"/>
      <c r="H391" s="64"/>
      <c r="I391" s="51"/>
      <c r="J391" s="65"/>
      <c r="O391" s="63"/>
      <c r="P391" s="41"/>
      <c r="Q391" s="52"/>
    </row>
    <row r="392" spans="7:17" ht="15.75" customHeight="1" x14ac:dyDescent="0.3">
      <c r="G392" s="64"/>
      <c r="H392" s="64"/>
      <c r="I392" s="51"/>
      <c r="J392" s="65"/>
      <c r="O392" s="63"/>
      <c r="P392" s="41"/>
      <c r="Q392" s="52"/>
    </row>
    <row r="393" spans="7:17" ht="15.75" customHeight="1" x14ac:dyDescent="0.3">
      <c r="G393" s="64"/>
      <c r="H393" s="64"/>
      <c r="I393" s="51"/>
      <c r="J393" s="65"/>
      <c r="O393" s="63"/>
      <c r="P393" s="41"/>
      <c r="Q393" s="52"/>
    </row>
    <row r="394" spans="7:17" ht="15.75" customHeight="1" x14ac:dyDescent="0.3">
      <c r="G394" s="64"/>
      <c r="H394" s="64"/>
      <c r="I394" s="51"/>
      <c r="J394" s="65"/>
      <c r="O394" s="63"/>
      <c r="P394" s="41"/>
      <c r="Q394" s="52"/>
    </row>
    <row r="395" spans="7:17" ht="15.75" customHeight="1" x14ac:dyDescent="0.3">
      <c r="G395" s="64"/>
      <c r="H395" s="64"/>
      <c r="I395" s="51"/>
      <c r="J395" s="65"/>
      <c r="O395" s="63"/>
      <c r="P395" s="41"/>
      <c r="Q395" s="52"/>
    </row>
    <row r="396" spans="7:17" ht="15.75" customHeight="1" x14ac:dyDescent="0.3">
      <c r="G396" s="64"/>
      <c r="H396" s="64"/>
      <c r="I396" s="51"/>
      <c r="J396" s="65"/>
      <c r="O396" s="63"/>
      <c r="P396" s="41"/>
      <c r="Q396" s="52"/>
    </row>
    <row r="397" spans="7:17" ht="15.75" customHeight="1" x14ac:dyDescent="0.3">
      <c r="G397" s="64"/>
      <c r="H397" s="64"/>
      <c r="I397" s="51"/>
      <c r="J397" s="65"/>
      <c r="O397" s="63"/>
      <c r="P397" s="41"/>
      <c r="Q397" s="52"/>
    </row>
    <row r="398" spans="7:17" ht="15.75" customHeight="1" x14ac:dyDescent="0.3">
      <c r="G398" s="64"/>
      <c r="H398" s="64"/>
      <c r="I398" s="51"/>
      <c r="J398" s="65"/>
      <c r="O398" s="63"/>
      <c r="P398" s="41"/>
      <c r="Q398" s="52"/>
    </row>
    <row r="399" spans="7:17" ht="15.75" customHeight="1" x14ac:dyDescent="0.3">
      <c r="G399" s="64"/>
      <c r="H399" s="64"/>
      <c r="I399" s="51"/>
      <c r="J399" s="65"/>
      <c r="O399" s="63"/>
      <c r="P399" s="41"/>
      <c r="Q399" s="52"/>
    </row>
    <row r="400" spans="7:17" ht="15.75" customHeight="1" x14ac:dyDescent="0.3">
      <c r="G400" s="64"/>
      <c r="H400" s="64"/>
      <c r="I400" s="51"/>
      <c r="J400" s="65"/>
      <c r="O400" s="63"/>
      <c r="P400" s="41"/>
      <c r="Q400" s="52"/>
    </row>
    <row r="401" spans="7:17" ht="15.75" customHeight="1" x14ac:dyDescent="0.3">
      <c r="G401" s="64"/>
      <c r="H401" s="64"/>
      <c r="I401" s="51"/>
      <c r="J401" s="65"/>
      <c r="O401" s="63"/>
      <c r="P401" s="41"/>
      <c r="Q401" s="52"/>
    </row>
    <row r="402" spans="7:17" ht="15.75" customHeight="1" x14ac:dyDescent="0.3">
      <c r="G402" s="64"/>
      <c r="H402" s="64"/>
      <c r="I402" s="51"/>
      <c r="J402" s="65"/>
      <c r="O402" s="63"/>
      <c r="P402" s="41"/>
      <c r="Q402" s="52"/>
    </row>
    <row r="403" spans="7:17" ht="15.75" customHeight="1" x14ac:dyDescent="0.3">
      <c r="G403" s="64"/>
      <c r="H403" s="64"/>
      <c r="I403" s="51"/>
      <c r="J403" s="65"/>
      <c r="O403" s="63"/>
      <c r="P403" s="41"/>
      <c r="Q403" s="52"/>
    </row>
    <row r="404" spans="7:17" ht="15.75" customHeight="1" x14ac:dyDescent="0.3">
      <c r="G404" s="64"/>
      <c r="H404" s="64"/>
      <c r="I404" s="51"/>
      <c r="J404" s="65"/>
      <c r="O404" s="63"/>
      <c r="P404" s="41"/>
      <c r="Q404" s="52"/>
    </row>
    <row r="405" spans="7:17" ht="15.75" customHeight="1" x14ac:dyDescent="0.3">
      <c r="G405" s="64"/>
      <c r="H405" s="64"/>
      <c r="I405" s="51"/>
      <c r="J405" s="65"/>
      <c r="O405" s="63"/>
      <c r="P405" s="41"/>
      <c r="Q405" s="52"/>
    </row>
    <row r="406" spans="7:17" ht="15.75" customHeight="1" x14ac:dyDescent="0.3">
      <c r="G406" s="64"/>
      <c r="H406" s="64"/>
      <c r="I406" s="51"/>
      <c r="J406" s="65"/>
      <c r="O406" s="63"/>
      <c r="P406" s="41"/>
      <c r="Q406" s="52"/>
    </row>
    <row r="407" spans="7:17" ht="15.75" customHeight="1" x14ac:dyDescent="0.3">
      <c r="G407" s="64"/>
      <c r="H407" s="64"/>
      <c r="I407" s="51"/>
      <c r="J407" s="65"/>
      <c r="O407" s="63"/>
      <c r="P407" s="41"/>
      <c r="Q407" s="52"/>
    </row>
    <row r="408" spans="7:17" ht="15.75" customHeight="1" x14ac:dyDescent="0.3">
      <c r="G408" s="64"/>
      <c r="H408" s="64"/>
      <c r="I408" s="51"/>
      <c r="J408" s="65"/>
      <c r="O408" s="63"/>
      <c r="P408" s="41"/>
      <c r="Q408" s="52"/>
    </row>
    <row r="409" spans="7:17" ht="15.75" customHeight="1" x14ac:dyDescent="0.3">
      <c r="G409" s="64"/>
      <c r="H409" s="64"/>
      <c r="I409" s="51"/>
      <c r="J409" s="65"/>
      <c r="O409" s="63"/>
      <c r="P409" s="41"/>
      <c r="Q409" s="52"/>
    </row>
    <row r="410" spans="7:17" ht="15.75" customHeight="1" x14ac:dyDescent="0.3">
      <c r="G410" s="64"/>
      <c r="H410" s="64"/>
      <c r="I410" s="51"/>
      <c r="J410" s="65"/>
      <c r="O410" s="63"/>
      <c r="P410" s="41"/>
      <c r="Q410" s="52"/>
    </row>
    <row r="411" spans="7:17" ht="15.75" customHeight="1" x14ac:dyDescent="0.3">
      <c r="G411" s="64"/>
      <c r="H411" s="64"/>
      <c r="I411" s="51"/>
      <c r="J411" s="65"/>
      <c r="O411" s="63"/>
      <c r="P411" s="41"/>
      <c r="Q411" s="52"/>
    </row>
    <row r="412" spans="7:17" ht="15.75" customHeight="1" x14ac:dyDescent="0.3">
      <c r="G412" s="64"/>
      <c r="H412" s="64"/>
      <c r="I412" s="51"/>
      <c r="J412" s="65"/>
      <c r="O412" s="63"/>
      <c r="P412" s="41"/>
      <c r="Q412" s="52"/>
    </row>
    <row r="413" spans="7:17" ht="15.75" customHeight="1" x14ac:dyDescent="0.3">
      <c r="G413" s="64"/>
      <c r="H413" s="64"/>
      <c r="I413" s="51"/>
      <c r="J413" s="65"/>
      <c r="O413" s="63"/>
      <c r="P413" s="41"/>
      <c r="Q413" s="52"/>
    </row>
    <row r="414" spans="7:17" ht="15.75" customHeight="1" x14ac:dyDescent="0.3">
      <c r="G414" s="64"/>
      <c r="H414" s="64"/>
      <c r="I414" s="51"/>
      <c r="J414" s="65"/>
      <c r="O414" s="63"/>
      <c r="P414" s="41"/>
      <c r="Q414" s="52"/>
    </row>
    <row r="415" spans="7:17" ht="15.75" customHeight="1" x14ac:dyDescent="0.3">
      <c r="G415" s="64"/>
      <c r="H415" s="64"/>
      <c r="I415" s="51"/>
      <c r="J415" s="65"/>
      <c r="O415" s="63"/>
      <c r="P415" s="41"/>
      <c r="Q415" s="52"/>
    </row>
    <row r="416" spans="7:17" ht="15.75" customHeight="1" x14ac:dyDescent="0.3">
      <c r="G416" s="64"/>
      <c r="H416" s="64"/>
      <c r="I416" s="51"/>
      <c r="J416" s="65"/>
      <c r="O416" s="63"/>
      <c r="P416" s="41"/>
      <c r="Q416" s="52"/>
    </row>
    <row r="417" spans="7:17" ht="15.75" customHeight="1" x14ac:dyDescent="0.3">
      <c r="G417" s="64"/>
      <c r="H417" s="64"/>
      <c r="I417" s="51"/>
      <c r="J417" s="65"/>
      <c r="O417" s="63"/>
      <c r="P417" s="41"/>
      <c r="Q417" s="52"/>
    </row>
    <row r="418" spans="7:17" ht="15.75" customHeight="1" x14ac:dyDescent="0.3">
      <c r="G418" s="64"/>
      <c r="H418" s="64"/>
      <c r="I418" s="51"/>
      <c r="J418" s="65"/>
      <c r="O418" s="63"/>
      <c r="P418" s="41"/>
      <c r="Q418" s="52"/>
    </row>
    <row r="419" spans="7:17" ht="15.75" customHeight="1" x14ac:dyDescent="0.3">
      <c r="G419" s="64"/>
      <c r="H419" s="64"/>
      <c r="I419" s="51"/>
      <c r="J419" s="65"/>
      <c r="O419" s="63"/>
      <c r="P419" s="41"/>
      <c r="Q419" s="52"/>
    </row>
    <row r="420" spans="7:17" ht="15.75" customHeight="1" x14ac:dyDescent="0.3">
      <c r="G420" s="64"/>
      <c r="H420" s="64"/>
      <c r="I420" s="51"/>
      <c r="J420" s="65"/>
      <c r="O420" s="63"/>
      <c r="P420" s="41"/>
      <c r="Q420" s="52"/>
    </row>
    <row r="421" spans="7:17" ht="15.75" customHeight="1" x14ac:dyDescent="0.3">
      <c r="G421" s="64"/>
      <c r="H421" s="64"/>
      <c r="I421" s="51"/>
      <c r="J421" s="65"/>
      <c r="O421" s="63"/>
      <c r="P421" s="41"/>
      <c r="Q421" s="52"/>
    </row>
    <row r="422" spans="7:17" ht="15.75" customHeight="1" x14ac:dyDescent="0.3">
      <c r="G422" s="64"/>
      <c r="H422" s="64"/>
      <c r="I422" s="51"/>
      <c r="J422" s="65"/>
      <c r="O422" s="63"/>
      <c r="P422" s="41"/>
      <c r="Q422" s="52"/>
    </row>
    <row r="423" spans="7:17" ht="15.75" customHeight="1" x14ac:dyDescent="0.3">
      <c r="G423" s="64"/>
      <c r="H423" s="64"/>
      <c r="I423" s="51"/>
      <c r="J423" s="65"/>
      <c r="O423" s="63"/>
      <c r="P423" s="41"/>
      <c r="Q423" s="52"/>
    </row>
    <row r="424" spans="7:17" ht="15.75" customHeight="1" x14ac:dyDescent="0.3">
      <c r="G424" s="64"/>
      <c r="H424" s="64"/>
      <c r="I424" s="51"/>
      <c r="J424" s="65"/>
      <c r="O424" s="63"/>
      <c r="P424" s="41"/>
      <c r="Q424" s="52"/>
    </row>
    <row r="425" spans="7:17" ht="15.75" customHeight="1" x14ac:dyDescent="0.3">
      <c r="G425" s="64"/>
      <c r="H425" s="64"/>
      <c r="I425" s="51"/>
      <c r="J425" s="65"/>
      <c r="O425" s="63"/>
      <c r="P425" s="41"/>
      <c r="Q425" s="52"/>
    </row>
    <row r="426" spans="7:17" ht="15.75" customHeight="1" x14ac:dyDescent="0.3">
      <c r="G426" s="64"/>
      <c r="H426" s="64"/>
      <c r="I426" s="51"/>
      <c r="J426" s="65"/>
      <c r="O426" s="63"/>
      <c r="P426" s="41"/>
      <c r="Q426" s="52"/>
    </row>
    <row r="427" spans="7:17" ht="15.75" customHeight="1" x14ac:dyDescent="0.3">
      <c r="G427" s="64"/>
      <c r="H427" s="64"/>
      <c r="I427" s="51"/>
      <c r="J427" s="65"/>
      <c r="O427" s="63"/>
      <c r="P427" s="41"/>
      <c r="Q427" s="52"/>
    </row>
    <row r="428" spans="7:17" ht="15.75" customHeight="1" x14ac:dyDescent="0.3">
      <c r="G428" s="64"/>
      <c r="H428" s="64"/>
      <c r="I428" s="51"/>
      <c r="J428" s="65"/>
      <c r="O428" s="63"/>
      <c r="P428" s="41"/>
      <c r="Q428" s="52"/>
    </row>
    <row r="429" spans="7:17" ht="15.75" customHeight="1" x14ac:dyDescent="0.3">
      <c r="G429" s="64"/>
      <c r="H429" s="64"/>
      <c r="I429" s="51"/>
      <c r="J429" s="65"/>
      <c r="O429" s="63"/>
      <c r="P429" s="41"/>
      <c r="Q429" s="52"/>
    </row>
    <row r="430" spans="7:17" ht="15.75" customHeight="1" x14ac:dyDescent="0.3">
      <c r="G430" s="64"/>
      <c r="H430" s="64"/>
      <c r="I430" s="51"/>
      <c r="J430" s="65"/>
      <c r="O430" s="63"/>
      <c r="P430" s="41"/>
      <c r="Q430" s="52"/>
    </row>
    <row r="431" spans="7:17" ht="15.75" customHeight="1" x14ac:dyDescent="0.3">
      <c r="G431" s="64"/>
      <c r="H431" s="64"/>
      <c r="I431" s="51"/>
      <c r="J431" s="65"/>
      <c r="O431" s="63"/>
      <c r="P431" s="41"/>
      <c r="Q431" s="52"/>
    </row>
    <row r="432" spans="7:17" ht="15.75" customHeight="1" x14ac:dyDescent="0.3">
      <c r="G432" s="64"/>
      <c r="H432" s="64"/>
      <c r="I432" s="51"/>
      <c r="J432" s="65"/>
      <c r="O432" s="63"/>
      <c r="P432" s="41"/>
      <c r="Q432" s="52"/>
    </row>
    <row r="433" spans="7:17" ht="15.75" customHeight="1" x14ac:dyDescent="0.3">
      <c r="G433" s="64"/>
      <c r="H433" s="64"/>
      <c r="I433" s="51"/>
      <c r="J433" s="65"/>
      <c r="O433" s="63"/>
      <c r="P433" s="41"/>
      <c r="Q433" s="52"/>
    </row>
    <row r="434" spans="7:17" ht="15.75" customHeight="1" x14ac:dyDescent="0.3">
      <c r="G434" s="64"/>
      <c r="H434" s="64"/>
      <c r="I434" s="51"/>
      <c r="J434" s="65"/>
      <c r="O434" s="63"/>
      <c r="P434" s="41"/>
      <c r="Q434" s="52"/>
    </row>
    <row r="435" spans="7:17" ht="15.75" customHeight="1" x14ac:dyDescent="0.3">
      <c r="G435" s="64"/>
      <c r="H435" s="64"/>
      <c r="I435" s="51"/>
      <c r="J435" s="65"/>
      <c r="O435" s="63"/>
      <c r="P435" s="41"/>
      <c r="Q435" s="52"/>
    </row>
    <row r="436" spans="7:17" ht="15.75" customHeight="1" x14ac:dyDescent="0.3">
      <c r="G436" s="64"/>
      <c r="H436" s="64"/>
      <c r="I436" s="51"/>
      <c r="J436" s="65"/>
      <c r="O436" s="63"/>
      <c r="P436" s="41"/>
      <c r="Q436" s="52"/>
    </row>
    <row r="437" spans="7:17" ht="15.75" customHeight="1" x14ac:dyDescent="0.3">
      <c r="G437" s="64"/>
      <c r="H437" s="64"/>
      <c r="I437" s="51"/>
      <c r="J437" s="65"/>
      <c r="O437" s="63"/>
      <c r="P437" s="41"/>
      <c r="Q437" s="52"/>
    </row>
    <row r="438" spans="7:17" ht="15.75" customHeight="1" x14ac:dyDescent="0.3">
      <c r="G438" s="64"/>
      <c r="H438" s="64"/>
      <c r="I438" s="51"/>
      <c r="J438" s="65"/>
      <c r="O438" s="63"/>
      <c r="P438" s="41"/>
      <c r="Q438" s="52"/>
    </row>
    <row r="439" spans="7:17" ht="15.75" customHeight="1" x14ac:dyDescent="0.3">
      <c r="G439" s="64"/>
      <c r="H439" s="64"/>
      <c r="I439" s="51"/>
      <c r="J439" s="65"/>
      <c r="O439" s="63"/>
      <c r="P439" s="41"/>
      <c r="Q439" s="52"/>
    </row>
    <row r="440" spans="7:17" ht="15.75" customHeight="1" x14ac:dyDescent="0.3">
      <c r="G440" s="64"/>
      <c r="H440" s="64"/>
      <c r="I440" s="51"/>
      <c r="J440" s="65"/>
      <c r="O440" s="63"/>
      <c r="P440" s="41"/>
      <c r="Q440" s="52"/>
    </row>
    <row r="441" spans="7:17" ht="15.75" customHeight="1" x14ac:dyDescent="0.3">
      <c r="G441" s="64"/>
      <c r="H441" s="64"/>
      <c r="I441" s="51"/>
      <c r="J441" s="65"/>
      <c r="O441" s="63"/>
      <c r="P441" s="41"/>
      <c r="Q441" s="52"/>
    </row>
    <row r="442" spans="7:17" ht="15.75" customHeight="1" x14ac:dyDescent="0.3">
      <c r="G442" s="64"/>
      <c r="H442" s="64"/>
      <c r="I442" s="51"/>
      <c r="J442" s="65"/>
      <c r="O442" s="63"/>
      <c r="P442" s="41"/>
      <c r="Q442" s="52"/>
    </row>
    <row r="443" spans="7:17" ht="15.75" customHeight="1" x14ac:dyDescent="0.3">
      <c r="G443" s="64"/>
      <c r="H443" s="64"/>
      <c r="I443" s="51"/>
      <c r="J443" s="65"/>
      <c r="O443" s="63"/>
      <c r="P443" s="41"/>
      <c r="Q443" s="52"/>
    </row>
    <row r="444" spans="7:17" ht="15.75" customHeight="1" x14ac:dyDescent="0.3">
      <c r="G444" s="64"/>
      <c r="H444" s="64"/>
      <c r="I444" s="51"/>
      <c r="J444" s="65"/>
      <c r="O444" s="63"/>
      <c r="P444" s="41"/>
      <c r="Q444" s="52"/>
    </row>
    <row r="445" spans="7:17" ht="15.75" customHeight="1" x14ac:dyDescent="0.3">
      <c r="G445" s="64"/>
      <c r="H445" s="64"/>
      <c r="I445" s="51"/>
      <c r="J445" s="65"/>
      <c r="O445" s="63"/>
      <c r="P445" s="41"/>
      <c r="Q445" s="52"/>
    </row>
    <row r="446" spans="7:17" ht="15.75" customHeight="1" x14ac:dyDescent="0.3">
      <c r="G446" s="64"/>
      <c r="H446" s="64"/>
      <c r="I446" s="51"/>
      <c r="J446" s="65"/>
      <c r="O446" s="63"/>
      <c r="P446" s="41"/>
      <c r="Q446" s="52"/>
    </row>
    <row r="447" spans="7:17" ht="15.75" customHeight="1" x14ac:dyDescent="0.3">
      <c r="G447" s="64"/>
      <c r="H447" s="64"/>
      <c r="I447" s="51"/>
      <c r="J447" s="65"/>
      <c r="O447" s="63"/>
      <c r="P447" s="41"/>
      <c r="Q447" s="52"/>
    </row>
    <row r="448" spans="7:17" ht="15.75" customHeight="1" x14ac:dyDescent="0.3">
      <c r="G448" s="64"/>
      <c r="H448" s="64"/>
      <c r="I448" s="51"/>
      <c r="J448" s="65"/>
      <c r="O448" s="63"/>
      <c r="P448" s="41"/>
      <c r="Q448" s="52"/>
    </row>
    <row r="449" spans="7:17" ht="15.75" customHeight="1" x14ac:dyDescent="0.3">
      <c r="G449" s="64"/>
      <c r="H449" s="64"/>
      <c r="I449" s="51"/>
      <c r="J449" s="65"/>
      <c r="O449" s="63"/>
      <c r="P449" s="41"/>
      <c r="Q449" s="52"/>
    </row>
    <row r="450" spans="7:17" ht="15.75" customHeight="1" x14ac:dyDescent="0.3">
      <c r="G450" s="64"/>
      <c r="H450" s="64"/>
      <c r="I450" s="51"/>
      <c r="J450" s="65"/>
      <c r="O450" s="63"/>
      <c r="P450" s="41"/>
      <c r="Q450" s="52"/>
    </row>
    <row r="451" spans="7:17" ht="15.75" customHeight="1" x14ac:dyDescent="0.3">
      <c r="G451" s="64"/>
      <c r="H451" s="64"/>
      <c r="I451" s="51"/>
      <c r="J451" s="65"/>
      <c r="O451" s="63"/>
      <c r="P451" s="41"/>
      <c r="Q451" s="52"/>
    </row>
    <row r="452" spans="7:17" ht="15.75" customHeight="1" x14ac:dyDescent="0.3">
      <c r="G452" s="64"/>
      <c r="H452" s="64"/>
      <c r="I452" s="51"/>
      <c r="J452" s="65"/>
      <c r="O452" s="63"/>
      <c r="P452" s="41"/>
      <c r="Q452" s="52"/>
    </row>
    <row r="453" spans="7:17" ht="15.75" customHeight="1" x14ac:dyDescent="0.3">
      <c r="G453" s="64"/>
      <c r="H453" s="64"/>
      <c r="I453" s="51"/>
      <c r="J453" s="65"/>
      <c r="O453" s="63"/>
      <c r="P453" s="41"/>
      <c r="Q453" s="52"/>
    </row>
    <row r="454" spans="7:17" ht="15.75" customHeight="1" x14ac:dyDescent="0.3">
      <c r="G454" s="64"/>
      <c r="H454" s="64"/>
      <c r="I454" s="51"/>
      <c r="J454" s="65"/>
      <c r="O454" s="63"/>
      <c r="P454" s="41"/>
      <c r="Q454" s="52"/>
    </row>
    <row r="455" spans="7:17" ht="15.75" customHeight="1" x14ac:dyDescent="0.3">
      <c r="G455" s="64"/>
      <c r="H455" s="64"/>
      <c r="I455" s="51"/>
      <c r="J455" s="65"/>
      <c r="O455" s="63"/>
      <c r="P455" s="41"/>
      <c r="Q455" s="52"/>
    </row>
    <row r="456" spans="7:17" ht="15.75" customHeight="1" x14ac:dyDescent="0.3">
      <c r="G456" s="64"/>
      <c r="H456" s="64"/>
      <c r="I456" s="51"/>
      <c r="J456" s="65"/>
      <c r="O456" s="63"/>
      <c r="P456" s="41"/>
      <c r="Q456" s="52"/>
    </row>
    <row r="457" spans="7:17" ht="15.75" customHeight="1" x14ac:dyDescent="0.3">
      <c r="G457" s="64"/>
      <c r="H457" s="64"/>
      <c r="I457" s="51"/>
      <c r="J457" s="65"/>
      <c r="O457" s="63"/>
      <c r="P457" s="41"/>
      <c r="Q457" s="52"/>
    </row>
    <row r="458" spans="7:17" ht="15.75" customHeight="1" x14ac:dyDescent="0.3">
      <c r="G458" s="64"/>
      <c r="H458" s="64"/>
      <c r="I458" s="51"/>
      <c r="J458" s="65"/>
      <c r="O458" s="63"/>
      <c r="P458" s="41"/>
      <c r="Q458" s="52"/>
    </row>
    <row r="459" spans="7:17" ht="15.75" customHeight="1" x14ac:dyDescent="0.3">
      <c r="G459" s="64"/>
      <c r="H459" s="64"/>
      <c r="I459" s="51"/>
      <c r="J459" s="65"/>
      <c r="O459" s="63"/>
      <c r="P459" s="41"/>
      <c r="Q459" s="52"/>
    </row>
    <row r="460" spans="7:17" ht="15.75" customHeight="1" x14ac:dyDescent="0.3">
      <c r="G460" s="64"/>
      <c r="H460" s="64"/>
      <c r="I460" s="51"/>
      <c r="J460" s="65"/>
      <c r="O460" s="63"/>
      <c r="P460" s="41"/>
      <c r="Q460" s="52"/>
    </row>
    <row r="461" spans="7:17" ht="15.75" customHeight="1" x14ac:dyDescent="0.3">
      <c r="G461" s="64"/>
      <c r="H461" s="64"/>
      <c r="I461" s="51"/>
      <c r="J461" s="65"/>
      <c r="O461" s="63"/>
      <c r="P461" s="41"/>
      <c r="Q461" s="52"/>
    </row>
    <row r="462" spans="7:17" ht="15.75" customHeight="1" x14ac:dyDescent="0.3">
      <c r="G462" s="64"/>
      <c r="H462" s="64"/>
      <c r="I462" s="51"/>
      <c r="J462" s="65"/>
      <c r="O462" s="63"/>
      <c r="P462" s="41"/>
      <c r="Q462" s="52"/>
    </row>
    <row r="463" spans="7:17" ht="15.75" customHeight="1" x14ac:dyDescent="0.3">
      <c r="G463" s="64"/>
      <c r="H463" s="64"/>
      <c r="I463" s="51"/>
      <c r="J463" s="65"/>
      <c r="O463" s="63"/>
      <c r="P463" s="41"/>
      <c r="Q463" s="52"/>
    </row>
    <row r="464" spans="7:17" ht="15.75" customHeight="1" x14ac:dyDescent="0.3">
      <c r="G464" s="64"/>
      <c r="H464" s="64"/>
      <c r="I464" s="51"/>
      <c r="J464" s="65"/>
      <c r="O464" s="63"/>
      <c r="P464" s="41"/>
      <c r="Q464" s="52"/>
    </row>
    <row r="465" spans="7:17" ht="15.75" customHeight="1" x14ac:dyDescent="0.3">
      <c r="G465" s="64"/>
      <c r="H465" s="64"/>
      <c r="I465" s="51"/>
      <c r="J465" s="65"/>
      <c r="O465" s="63"/>
      <c r="P465" s="41"/>
      <c r="Q465" s="52"/>
    </row>
    <row r="466" spans="7:17" ht="15.75" customHeight="1" x14ac:dyDescent="0.3">
      <c r="G466" s="64"/>
      <c r="H466" s="64"/>
      <c r="I466" s="51"/>
      <c r="J466" s="65"/>
      <c r="O466" s="63"/>
      <c r="P466" s="41"/>
      <c r="Q466" s="52"/>
    </row>
    <row r="467" spans="7:17" ht="15.75" customHeight="1" x14ac:dyDescent="0.3">
      <c r="G467" s="64"/>
      <c r="H467" s="64"/>
      <c r="I467" s="51"/>
      <c r="J467" s="65"/>
      <c r="O467" s="63"/>
      <c r="P467" s="41"/>
      <c r="Q467" s="52"/>
    </row>
    <row r="468" spans="7:17" ht="15.75" customHeight="1" x14ac:dyDescent="0.3">
      <c r="G468" s="64"/>
      <c r="H468" s="64"/>
      <c r="I468" s="51"/>
      <c r="J468" s="65"/>
      <c r="O468" s="63"/>
      <c r="P468" s="41"/>
      <c r="Q468" s="52"/>
    </row>
    <row r="469" spans="7:17" ht="15.75" customHeight="1" x14ac:dyDescent="0.3">
      <c r="G469" s="64"/>
      <c r="H469" s="64"/>
      <c r="I469" s="51"/>
      <c r="J469" s="65"/>
      <c r="O469" s="63"/>
      <c r="P469" s="41"/>
      <c r="Q469" s="52"/>
    </row>
    <row r="470" spans="7:17" ht="15.75" customHeight="1" x14ac:dyDescent="0.3">
      <c r="G470" s="64"/>
      <c r="H470" s="64"/>
      <c r="I470" s="51"/>
      <c r="J470" s="65"/>
      <c r="O470" s="63"/>
      <c r="P470" s="41"/>
      <c r="Q470" s="52"/>
    </row>
    <row r="471" spans="7:17" ht="15.75" customHeight="1" x14ac:dyDescent="0.3">
      <c r="G471" s="64"/>
      <c r="H471" s="64"/>
      <c r="I471" s="51"/>
      <c r="J471" s="65"/>
      <c r="O471" s="63"/>
      <c r="P471" s="41"/>
      <c r="Q471" s="52"/>
    </row>
    <row r="472" spans="7:17" ht="15.75" customHeight="1" x14ac:dyDescent="0.3">
      <c r="G472" s="64"/>
      <c r="H472" s="64"/>
      <c r="I472" s="51"/>
      <c r="J472" s="65"/>
      <c r="O472" s="63"/>
      <c r="P472" s="41"/>
      <c r="Q472" s="52"/>
    </row>
    <row r="473" spans="7:17" ht="15.75" customHeight="1" x14ac:dyDescent="0.3">
      <c r="G473" s="64"/>
      <c r="H473" s="64"/>
      <c r="I473" s="51"/>
      <c r="J473" s="65"/>
      <c r="O473" s="63"/>
      <c r="P473" s="41"/>
      <c r="Q473" s="52"/>
    </row>
    <row r="474" spans="7:17" ht="15.75" customHeight="1" x14ac:dyDescent="0.3">
      <c r="G474" s="64"/>
      <c r="H474" s="64"/>
      <c r="I474" s="51"/>
      <c r="J474" s="65"/>
      <c r="O474" s="63"/>
      <c r="P474" s="41"/>
      <c r="Q474" s="52"/>
    </row>
    <row r="475" spans="7:17" ht="15.75" customHeight="1" x14ac:dyDescent="0.3">
      <c r="G475" s="64"/>
      <c r="H475" s="64"/>
      <c r="I475" s="51"/>
      <c r="J475" s="65"/>
      <c r="O475" s="63"/>
      <c r="P475" s="41"/>
      <c r="Q475" s="52"/>
    </row>
    <row r="476" spans="7:17" ht="15.75" customHeight="1" x14ac:dyDescent="0.3">
      <c r="G476" s="64"/>
      <c r="H476" s="64"/>
      <c r="I476" s="51"/>
      <c r="J476" s="65"/>
      <c r="O476" s="63"/>
      <c r="P476" s="41"/>
      <c r="Q476" s="52"/>
    </row>
    <row r="477" spans="7:17" ht="15.75" customHeight="1" x14ac:dyDescent="0.3">
      <c r="G477" s="64"/>
      <c r="H477" s="64"/>
      <c r="I477" s="51"/>
      <c r="J477" s="65"/>
      <c r="O477" s="63"/>
      <c r="P477" s="41"/>
      <c r="Q477" s="52"/>
    </row>
    <row r="478" spans="7:17" ht="15.75" customHeight="1" x14ac:dyDescent="0.3">
      <c r="G478" s="64"/>
      <c r="H478" s="64"/>
      <c r="I478" s="51"/>
      <c r="J478" s="65"/>
      <c r="O478" s="63"/>
      <c r="P478" s="41"/>
      <c r="Q478" s="52"/>
    </row>
    <row r="479" spans="7:17" ht="15.75" customHeight="1" x14ac:dyDescent="0.3">
      <c r="G479" s="64"/>
      <c r="H479" s="64"/>
      <c r="I479" s="51"/>
      <c r="J479" s="65"/>
      <c r="O479" s="63"/>
      <c r="P479" s="41"/>
      <c r="Q479" s="52"/>
    </row>
    <row r="480" spans="7:17" ht="15.75" customHeight="1" x14ac:dyDescent="0.3">
      <c r="G480" s="64"/>
      <c r="H480" s="64"/>
      <c r="I480" s="51"/>
      <c r="J480" s="65"/>
      <c r="O480" s="63"/>
      <c r="P480" s="41"/>
      <c r="Q480" s="52"/>
    </row>
    <row r="481" spans="7:17" ht="15.75" customHeight="1" x14ac:dyDescent="0.3">
      <c r="G481" s="64"/>
      <c r="H481" s="64"/>
      <c r="I481" s="51"/>
      <c r="J481" s="65"/>
      <c r="O481" s="63"/>
      <c r="P481" s="41"/>
      <c r="Q481" s="52"/>
    </row>
    <row r="482" spans="7:17" ht="15.75" customHeight="1" x14ac:dyDescent="0.3">
      <c r="G482" s="64"/>
      <c r="H482" s="64"/>
      <c r="I482" s="51"/>
      <c r="J482" s="65"/>
      <c r="O482" s="63"/>
      <c r="P482" s="41"/>
      <c r="Q482" s="52"/>
    </row>
    <row r="483" spans="7:17" ht="15.75" customHeight="1" x14ac:dyDescent="0.3">
      <c r="G483" s="64"/>
      <c r="H483" s="64"/>
      <c r="I483" s="51"/>
      <c r="J483" s="65"/>
      <c r="O483" s="63"/>
      <c r="P483" s="41"/>
      <c r="Q483" s="52"/>
    </row>
    <row r="484" spans="7:17" ht="15.75" customHeight="1" x14ac:dyDescent="0.3">
      <c r="G484" s="64"/>
      <c r="H484" s="64"/>
      <c r="I484" s="51"/>
      <c r="J484" s="65"/>
      <c r="O484" s="63"/>
      <c r="P484" s="41"/>
      <c r="Q484" s="52"/>
    </row>
    <row r="485" spans="7:17" ht="15.75" customHeight="1" x14ac:dyDescent="0.3">
      <c r="G485" s="64"/>
      <c r="H485" s="64"/>
      <c r="I485" s="51"/>
      <c r="J485" s="65"/>
      <c r="O485" s="63"/>
      <c r="P485" s="41"/>
      <c r="Q485" s="52"/>
    </row>
    <row r="486" spans="7:17" ht="15.75" customHeight="1" x14ac:dyDescent="0.3">
      <c r="G486" s="64"/>
      <c r="H486" s="64"/>
      <c r="I486" s="51"/>
      <c r="J486" s="65"/>
      <c r="O486" s="63"/>
      <c r="P486" s="41"/>
      <c r="Q486" s="52"/>
    </row>
    <row r="487" spans="7:17" ht="15.75" customHeight="1" x14ac:dyDescent="0.3">
      <c r="G487" s="64"/>
      <c r="H487" s="64"/>
      <c r="I487" s="51"/>
      <c r="J487" s="65"/>
      <c r="O487" s="63"/>
      <c r="P487" s="41"/>
      <c r="Q487" s="52"/>
    </row>
    <row r="488" spans="7:17" ht="15.75" customHeight="1" x14ac:dyDescent="0.3">
      <c r="G488" s="64"/>
      <c r="H488" s="64"/>
      <c r="I488" s="51"/>
      <c r="J488" s="65"/>
      <c r="O488" s="63"/>
      <c r="P488" s="41"/>
      <c r="Q488" s="52"/>
    </row>
    <row r="489" spans="7:17" ht="15.75" customHeight="1" x14ac:dyDescent="0.3">
      <c r="G489" s="64"/>
      <c r="H489" s="64"/>
      <c r="I489" s="51"/>
      <c r="J489" s="65"/>
      <c r="O489" s="63"/>
      <c r="P489" s="41"/>
      <c r="Q489" s="52"/>
    </row>
    <row r="490" spans="7:17" ht="15.75" customHeight="1" x14ac:dyDescent="0.3">
      <c r="G490" s="64"/>
      <c r="H490" s="64"/>
      <c r="I490" s="51"/>
      <c r="J490" s="65"/>
      <c r="O490" s="63"/>
      <c r="P490" s="41"/>
      <c r="Q490" s="52"/>
    </row>
    <row r="491" spans="7:17" ht="15.75" customHeight="1" x14ac:dyDescent="0.3">
      <c r="G491" s="64"/>
      <c r="H491" s="64"/>
      <c r="I491" s="51"/>
      <c r="J491" s="65"/>
      <c r="O491" s="63"/>
      <c r="P491" s="41"/>
      <c r="Q491" s="52"/>
    </row>
    <row r="492" spans="7:17" ht="15.75" customHeight="1" x14ac:dyDescent="0.3">
      <c r="G492" s="64"/>
      <c r="H492" s="64"/>
      <c r="I492" s="51"/>
      <c r="J492" s="65"/>
      <c r="O492" s="63"/>
      <c r="P492" s="41"/>
      <c r="Q492" s="52"/>
    </row>
    <row r="493" spans="7:17" ht="15.75" customHeight="1" x14ac:dyDescent="0.3">
      <c r="G493" s="64"/>
      <c r="H493" s="64"/>
      <c r="I493" s="51"/>
      <c r="J493" s="65"/>
      <c r="O493" s="63"/>
      <c r="P493" s="41"/>
      <c r="Q493" s="52"/>
    </row>
    <row r="494" spans="7:17" ht="15.75" customHeight="1" x14ac:dyDescent="0.3">
      <c r="G494" s="64"/>
      <c r="H494" s="64"/>
      <c r="I494" s="51"/>
      <c r="J494" s="65"/>
      <c r="O494" s="63"/>
      <c r="P494" s="41"/>
      <c r="Q494" s="52"/>
    </row>
    <row r="495" spans="7:17" ht="15.75" customHeight="1" x14ac:dyDescent="0.3">
      <c r="G495" s="64"/>
      <c r="H495" s="64"/>
      <c r="I495" s="51"/>
      <c r="J495" s="65"/>
      <c r="O495" s="63"/>
      <c r="P495" s="41"/>
      <c r="Q495" s="52"/>
    </row>
    <row r="496" spans="7:17" ht="15.75" customHeight="1" x14ac:dyDescent="0.3">
      <c r="G496" s="64"/>
      <c r="H496" s="64"/>
      <c r="I496" s="51"/>
      <c r="J496" s="65"/>
      <c r="O496" s="63"/>
      <c r="P496" s="41"/>
      <c r="Q496" s="52"/>
    </row>
    <row r="497" spans="7:17" ht="15.75" customHeight="1" x14ac:dyDescent="0.3">
      <c r="G497" s="64"/>
      <c r="H497" s="64"/>
      <c r="I497" s="51"/>
      <c r="J497" s="65"/>
      <c r="O497" s="63"/>
      <c r="P497" s="41"/>
      <c r="Q497" s="52"/>
    </row>
    <row r="498" spans="7:17" ht="15.75" customHeight="1" x14ac:dyDescent="0.3">
      <c r="G498" s="64"/>
      <c r="H498" s="64"/>
      <c r="I498" s="51"/>
      <c r="J498" s="65"/>
      <c r="O498" s="63"/>
      <c r="P498" s="41"/>
      <c r="Q498" s="52"/>
    </row>
    <row r="499" spans="7:17" ht="15.75" customHeight="1" x14ac:dyDescent="0.3">
      <c r="G499" s="64"/>
      <c r="H499" s="64"/>
      <c r="I499" s="51"/>
      <c r="J499" s="65"/>
      <c r="O499" s="63"/>
      <c r="P499" s="41"/>
      <c r="Q499" s="52"/>
    </row>
    <row r="500" spans="7:17" ht="15.75" customHeight="1" x14ac:dyDescent="0.3">
      <c r="G500" s="64"/>
      <c r="H500" s="64"/>
      <c r="I500" s="51"/>
      <c r="J500" s="65"/>
      <c r="O500" s="63"/>
      <c r="P500" s="41"/>
      <c r="Q500" s="52"/>
    </row>
    <row r="501" spans="7:17" ht="15.75" customHeight="1" x14ac:dyDescent="0.3">
      <c r="G501" s="64"/>
      <c r="H501" s="64"/>
      <c r="I501" s="51"/>
      <c r="J501" s="65"/>
      <c r="O501" s="63"/>
      <c r="P501" s="41"/>
      <c r="Q501" s="52"/>
    </row>
    <row r="502" spans="7:17" ht="15.75" customHeight="1" x14ac:dyDescent="0.3">
      <c r="G502" s="64"/>
      <c r="H502" s="64"/>
      <c r="I502" s="51"/>
      <c r="J502" s="65"/>
      <c r="O502" s="63"/>
      <c r="P502" s="41"/>
      <c r="Q502" s="52"/>
    </row>
    <row r="503" spans="7:17" ht="15.75" customHeight="1" x14ac:dyDescent="0.3">
      <c r="G503" s="64"/>
      <c r="H503" s="64"/>
      <c r="I503" s="51"/>
      <c r="J503" s="65"/>
      <c r="O503" s="63"/>
      <c r="P503" s="41"/>
      <c r="Q503" s="52"/>
    </row>
    <row r="504" spans="7:17" ht="15.75" customHeight="1" x14ac:dyDescent="0.3">
      <c r="G504" s="64"/>
      <c r="H504" s="64"/>
      <c r="I504" s="51"/>
      <c r="J504" s="65"/>
      <c r="O504" s="63"/>
      <c r="P504" s="41"/>
      <c r="Q504" s="52"/>
    </row>
    <row r="505" spans="7:17" ht="15.75" customHeight="1" x14ac:dyDescent="0.3">
      <c r="G505" s="64"/>
      <c r="H505" s="64"/>
      <c r="I505" s="51"/>
      <c r="J505" s="65"/>
      <c r="O505" s="63"/>
      <c r="P505" s="41"/>
      <c r="Q505" s="52"/>
    </row>
    <row r="506" spans="7:17" ht="15.75" customHeight="1" x14ac:dyDescent="0.3">
      <c r="G506" s="64"/>
      <c r="H506" s="64"/>
      <c r="I506" s="51"/>
      <c r="J506" s="65"/>
      <c r="O506" s="63"/>
      <c r="P506" s="41"/>
      <c r="Q506" s="52"/>
    </row>
    <row r="507" spans="7:17" ht="15.75" customHeight="1" x14ac:dyDescent="0.3">
      <c r="G507" s="64"/>
      <c r="H507" s="64"/>
      <c r="I507" s="51"/>
      <c r="J507" s="65"/>
      <c r="O507" s="63"/>
      <c r="P507" s="41"/>
      <c r="Q507" s="52"/>
    </row>
    <row r="508" spans="7:17" ht="15.75" customHeight="1" x14ac:dyDescent="0.3">
      <c r="G508" s="64"/>
      <c r="H508" s="64"/>
      <c r="I508" s="51"/>
      <c r="J508" s="65"/>
      <c r="O508" s="63"/>
      <c r="P508" s="41"/>
      <c r="Q508" s="52"/>
    </row>
    <row r="509" spans="7:17" ht="15.75" customHeight="1" x14ac:dyDescent="0.3">
      <c r="G509" s="64"/>
      <c r="H509" s="64"/>
      <c r="I509" s="51"/>
      <c r="J509" s="65"/>
      <c r="O509" s="63"/>
      <c r="P509" s="41"/>
      <c r="Q509" s="52"/>
    </row>
    <row r="510" spans="7:17" ht="15.75" customHeight="1" x14ac:dyDescent="0.3">
      <c r="G510" s="64"/>
      <c r="H510" s="64"/>
      <c r="I510" s="51"/>
      <c r="J510" s="65"/>
      <c r="O510" s="63"/>
      <c r="P510" s="41"/>
      <c r="Q510" s="52"/>
    </row>
    <row r="511" spans="7:17" ht="15.75" customHeight="1" x14ac:dyDescent="0.3">
      <c r="G511" s="64"/>
      <c r="H511" s="64"/>
      <c r="I511" s="51"/>
      <c r="J511" s="65"/>
      <c r="O511" s="63"/>
      <c r="P511" s="41"/>
      <c r="Q511" s="52"/>
    </row>
    <row r="512" spans="7:17" ht="15.75" customHeight="1" x14ac:dyDescent="0.3">
      <c r="G512" s="64"/>
      <c r="H512" s="64"/>
      <c r="I512" s="51"/>
      <c r="J512" s="65"/>
      <c r="O512" s="63"/>
      <c r="P512" s="41"/>
      <c r="Q512" s="52"/>
    </row>
    <row r="513" spans="7:17" ht="15.75" customHeight="1" x14ac:dyDescent="0.3">
      <c r="G513" s="64"/>
      <c r="H513" s="64"/>
      <c r="I513" s="51"/>
      <c r="J513" s="65"/>
      <c r="O513" s="63"/>
      <c r="P513" s="41"/>
      <c r="Q513" s="52"/>
    </row>
    <row r="514" spans="7:17" ht="15.75" customHeight="1" x14ac:dyDescent="0.3">
      <c r="G514" s="64"/>
      <c r="H514" s="64"/>
      <c r="I514" s="51"/>
      <c r="J514" s="65"/>
      <c r="O514" s="63"/>
      <c r="P514" s="41"/>
      <c r="Q514" s="52"/>
    </row>
    <row r="515" spans="7:17" ht="15.75" customHeight="1" x14ac:dyDescent="0.3">
      <c r="G515" s="64"/>
      <c r="H515" s="64"/>
      <c r="I515" s="51"/>
      <c r="J515" s="65"/>
      <c r="O515" s="63"/>
      <c r="P515" s="41"/>
      <c r="Q515" s="52"/>
    </row>
    <row r="516" spans="7:17" ht="15.75" customHeight="1" x14ac:dyDescent="0.3">
      <c r="G516" s="64"/>
      <c r="H516" s="64"/>
      <c r="I516" s="51"/>
      <c r="J516" s="65"/>
      <c r="O516" s="63"/>
      <c r="P516" s="41"/>
      <c r="Q516" s="52"/>
    </row>
    <row r="517" spans="7:17" ht="15.75" customHeight="1" x14ac:dyDescent="0.3">
      <c r="G517" s="64"/>
      <c r="H517" s="64"/>
      <c r="I517" s="51"/>
      <c r="J517" s="65"/>
      <c r="O517" s="63"/>
      <c r="P517" s="41"/>
      <c r="Q517" s="52"/>
    </row>
    <row r="518" spans="7:17" ht="15.75" customHeight="1" x14ac:dyDescent="0.3">
      <c r="G518" s="64"/>
      <c r="H518" s="64"/>
      <c r="I518" s="51"/>
      <c r="J518" s="65"/>
      <c r="O518" s="63"/>
      <c r="P518" s="41"/>
      <c r="Q518" s="52"/>
    </row>
    <row r="519" spans="7:17" ht="15.75" customHeight="1" x14ac:dyDescent="0.3">
      <c r="G519" s="64"/>
      <c r="H519" s="64"/>
      <c r="I519" s="51"/>
      <c r="J519" s="65"/>
      <c r="O519" s="63"/>
      <c r="P519" s="41"/>
      <c r="Q519" s="52"/>
    </row>
    <row r="520" spans="7:17" ht="15.75" customHeight="1" x14ac:dyDescent="0.3">
      <c r="G520" s="64"/>
      <c r="H520" s="64"/>
      <c r="I520" s="51"/>
      <c r="J520" s="65"/>
      <c r="O520" s="63"/>
      <c r="P520" s="41"/>
      <c r="Q520" s="52"/>
    </row>
    <row r="521" spans="7:17" ht="15.75" customHeight="1" x14ac:dyDescent="0.3">
      <c r="G521" s="64"/>
      <c r="H521" s="64"/>
      <c r="I521" s="51"/>
      <c r="J521" s="65"/>
      <c r="O521" s="63"/>
      <c r="P521" s="41"/>
      <c r="Q521" s="52"/>
    </row>
    <row r="522" spans="7:17" ht="15.75" customHeight="1" x14ac:dyDescent="0.3">
      <c r="G522" s="64"/>
      <c r="H522" s="64"/>
      <c r="I522" s="51"/>
      <c r="J522" s="65"/>
      <c r="O522" s="63"/>
      <c r="P522" s="41"/>
      <c r="Q522" s="52"/>
    </row>
    <row r="523" spans="7:17" ht="15.75" customHeight="1" x14ac:dyDescent="0.3">
      <c r="G523" s="64"/>
      <c r="H523" s="64"/>
      <c r="I523" s="51"/>
      <c r="J523" s="65"/>
      <c r="O523" s="63"/>
      <c r="P523" s="41"/>
      <c r="Q523" s="52"/>
    </row>
    <row r="524" spans="7:17" ht="15.75" customHeight="1" x14ac:dyDescent="0.3">
      <c r="G524" s="64"/>
      <c r="H524" s="64"/>
      <c r="I524" s="51"/>
      <c r="J524" s="65"/>
      <c r="O524" s="63"/>
      <c r="P524" s="41"/>
      <c r="Q524" s="52"/>
    </row>
    <row r="525" spans="7:17" ht="15.75" customHeight="1" x14ac:dyDescent="0.3">
      <c r="G525" s="64"/>
      <c r="H525" s="64"/>
      <c r="I525" s="51"/>
      <c r="J525" s="65"/>
      <c r="O525" s="63"/>
      <c r="P525" s="41"/>
      <c r="Q525" s="52"/>
    </row>
    <row r="526" spans="7:17" ht="15.75" customHeight="1" x14ac:dyDescent="0.3">
      <c r="G526" s="64"/>
      <c r="H526" s="64"/>
      <c r="I526" s="51"/>
      <c r="J526" s="65"/>
      <c r="O526" s="63"/>
      <c r="P526" s="41"/>
      <c r="Q526" s="52"/>
    </row>
    <row r="527" spans="7:17" ht="15.75" customHeight="1" x14ac:dyDescent="0.3">
      <c r="G527" s="64"/>
      <c r="H527" s="64"/>
      <c r="I527" s="51"/>
      <c r="J527" s="65"/>
      <c r="O527" s="63"/>
      <c r="P527" s="41"/>
      <c r="Q527" s="52"/>
    </row>
    <row r="528" spans="7:17" ht="15.75" customHeight="1" x14ac:dyDescent="0.3">
      <c r="G528" s="64"/>
      <c r="H528" s="64"/>
      <c r="I528" s="51"/>
      <c r="J528" s="65"/>
      <c r="O528" s="63"/>
      <c r="P528" s="41"/>
      <c r="Q528" s="52"/>
    </row>
    <row r="529" spans="7:17" ht="15.75" customHeight="1" x14ac:dyDescent="0.3">
      <c r="G529" s="64"/>
      <c r="H529" s="64"/>
      <c r="I529" s="51"/>
      <c r="J529" s="65"/>
      <c r="O529" s="63"/>
      <c r="P529" s="41"/>
      <c r="Q529" s="52"/>
    </row>
    <row r="530" spans="7:17" ht="15.75" customHeight="1" x14ac:dyDescent="0.3">
      <c r="G530" s="64"/>
      <c r="H530" s="64"/>
      <c r="I530" s="51"/>
      <c r="J530" s="65"/>
      <c r="O530" s="63"/>
      <c r="P530" s="41"/>
      <c r="Q530" s="52"/>
    </row>
    <row r="531" spans="7:17" ht="15.75" customHeight="1" x14ac:dyDescent="0.3">
      <c r="G531" s="64"/>
      <c r="H531" s="64"/>
      <c r="I531" s="51"/>
      <c r="J531" s="65"/>
      <c r="O531" s="63"/>
      <c r="P531" s="41"/>
      <c r="Q531" s="52"/>
    </row>
    <row r="532" spans="7:17" ht="15.75" customHeight="1" x14ac:dyDescent="0.3">
      <c r="G532" s="64"/>
      <c r="H532" s="64"/>
      <c r="I532" s="51"/>
      <c r="J532" s="65"/>
      <c r="O532" s="63"/>
      <c r="P532" s="41"/>
      <c r="Q532" s="52"/>
    </row>
    <row r="533" spans="7:17" ht="15.75" customHeight="1" x14ac:dyDescent="0.3">
      <c r="G533" s="64"/>
      <c r="H533" s="64"/>
      <c r="I533" s="51"/>
      <c r="J533" s="65"/>
      <c r="O533" s="63"/>
      <c r="P533" s="41"/>
      <c r="Q533" s="52"/>
    </row>
    <row r="534" spans="7:17" ht="15.75" customHeight="1" x14ac:dyDescent="0.3">
      <c r="G534" s="64"/>
      <c r="H534" s="64"/>
      <c r="I534" s="51"/>
      <c r="J534" s="65"/>
      <c r="O534" s="63"/>
      <c r="P534" s="41"/>
      <c r="Q534" s="52"/>
    </row>
    <row r="535" spans="7:17" ht="15.75" customHeight="1" x14ac:dyDescent="0.3">
      <c r="G535" s="64"/>
      <c r="H535" s="64"/>
      <c r="I535" s="51"/>
      <c r="J535" s="65"/>
      <c r="O535" s="63"/>
      <c r="P535" s="41"/>
      <c r="Q535" s="52"/>
    </row>
    <row r="536" spans="7:17" ht="15.75" customHeight="1" x14ac:dyDescent="0.3">
      <c r="G536" s="64"/>
      <c r="H536" s="64"/>
      <c r="I536" s="51"/>
      <c r="J536" s="65"/>
      <c r="O536" s="63"/>
      <c r="P536" s="41"/>
      <c r="Q536" s="52"/>
    </row>
    <row r="537" spans="7:17" ht="15.75" customHeight="1" x14ac:dyDescent="0.3">
      <c r="G537" s="64"/>
      <c r="H537" s="64"/>
      <c r="I537" s="51"/>
      <c r="J537" s="65"/>
      <c r="O537" s="63"/>
      <c r="P537" s="41"/>
      <c r="Q537" s="52"/>
    </row>
    <row r="538" spans="7:17" ht="15.75" customHeight="1" x14ac:dyDescent="0.3">
      <c r="G538" s="64"/>
      <c r="H538" s="64"/>
      <c r="I538" s="51"/>
      <c r="J538" s="65"/>
      <c r="O538" s="63"/>
      <c r="P538" s="41"/>
      <c r="Q538" s="52"/>
    </row>
    <row r="539" spans="7:17" ht="15.75" customHeight="1" x14ac:dyDescent="0.3">
      <c r="G539" s="64"/>
      <c r="H539" s="64"/>
      <c r="I539" s="51"/>
      <c r="J539" s="65"/>
      <c r="O539" s="63"/>
      <c r="P539" s="41"/>
      <c r="Q539" s="52"/>
    </row>
    <row r="540" spans="7:17" ht="15.75" customHeight="1" x14ac:dyDescent="0.3">
      <c r="G540" s="64"/>
      <c r="H540" s="64"/>
      <c r="I540" s="51"/>
      <c r="J540" s="65"/>
      <c r="O540" s="63"/>
      <c r="P540" s="41"/>
      <c r="Q540" s="52"/>
    </row>
    <row r="541" spans="7:17" ht="15.75" customHeight="1" x14ac:dyDescent="0.3">
      <c r="G541" s="64"/>
      <c r="H541" s="64"/>
      <c r="I541" s="51"/>
      <c r="J541" s="65"/>
      <c r="O541" s="63"/>
      <c r="P541" s="41"/>
      <c r="Q541" s="52"/>
    </row>
    <row r="542" spans="7:17" ht="15.75" customHeight="1" x14ac:dyDescent="0.3">
      <c r="G542" s="64"/>
      <c r="H542" s="64"/>
      <c r="I542" s="51"/>
      <c r="J542" s="65"/>
      <c r="O542" s="63"/>
      <c r="P542" s="41"/>
      <c r="Q542" s="52"/>
    </row>
    <row r="543" spans="7:17" ht="15.75" customHeight="1" x14ac:dyDescent="0.3">
      <c r="G543" s="64"/>
      <c r="H543" s="64"/>
      <c r="I543" s="51"/>
      <c r="J543" s="65"/>
      <c r="O543" s="63"/>
      <c r="P543" s="41"/>
      <c r="Q543" s="52"/>
    </row>
    <row r="544" spans="7:17" ht="15.75" customHeight="1" x14ac:dyDescent="0.3">
      <c r="G544" s="64"/>
      <c r="H544" s="64"/>
      <c r="I544" s="51"/>
      <c r="J544" s="65"/>
      <c r="O544" s="63"/>
      <c r="P544" s="41"/>
      <c r="Q544" s="52"/>
    </row>
    <row r="545" spans="7:17" ht="15.75" customHeight="1" x14ac:dyDescent="0.3">
      <c r="G545" s="64"/>
      <c r="H545" s="64"/>
      <c r="I545" s="51"/>
      <c r="J545" s="65"/>
      <c r="O545" s="63"/>
      <c r="P545" s="41"/>
      <c r="Q545" s="52"/>
    </row>
    <row r="546" spans="7:17" ht="15.75" customHeight="1" x14ac:dyDescent="0.3">
      <c r="G546" s="64"/>
      <c r="H546" s="64"/>
      <c r="I546" s="51"/>
      <c r="J546" s="65"/>
      <c r="O546" s="63"/>
      <c r="P546" s="41"/>
      <c r="Q546" s="52"/>
    </row>
    <row r="547" spans="7:17" ht="15.75" customHeight="1" x14ac:dyDescent="0.3">
      <c r="G547" s="64"/>
      <c r="H547" s="64"/>
      <c r="I547" s="51"/>
      <c r="J547" s="65"/>
      <c r="O547" s="63"/>
      <c r="P547" s="41"/>
      <c r="Q547" s="52"/>
    </row>
    <row r="548" spans="7:17" ht="15.75" customHeight="1" x14ac:dyDescent="0.3">
      <c r="G548" s="64"/>
      <c r="H548" s="64"/>
      <c r="I548" s="51"/>
      <c r="J548" s="65"/>
      <c r="O548" s="63"/>
      <c r="P548" s="41"/>
      <c r="Q548" s="52"/>
    </row>
    <row r="549" spans="7:17" ht="15.75" customHeight="1" x14ac:dyDescent="0.3">
      <c r="G549" s="64"/>
      <c r="H549" s="64"/>
      <c r="I549" s="51"/>
      <c r="J549" s="65"/>
      <c r="O549" s="63"/>
      <c r="P549" s="41"/>
      <c r="Q549" s="52"/>
    </row>
    <row r="550" spans="7:17" ht="15.75" customHeight="1" x14ac:dyDescent="0.3">
      <c r="G550" s="64"/>
      <c r="H550" s="64"/>
      <c r="I550" s="51"/>
      <c r="J550" s="65"/>
      <c r="O550" s="63"/>
      <c r="P550" s="41"/>
      <c r="Q550" s="52"/>
    </row>
    <row r="551" spans="7:17" ht="15.75" customHeight="1" x14ac:dyDescent="0.3">
      <c r="G551" s="64"/>
      <c r="H551" s="64"/>
      <c r="I551" s="51"/>
      <c r="J551" s="65"/>
      <c r="O551" s="63"/>
      <c r="P551" s="41"/>
      <c r="Q551" s="52"/>
    </row>
    <row r="552" spans="7:17" ht="15.75" customHeight="1" x14ac:dyDescent="0.3">
      <c r="G552" s="64"/>
      <c r="H552" s="64"/>
      <c r="I552" s="51"/>
      <c r="J552" s="65"/>
      <c r="O552" s="63"/>
      <c r="P552" s="41"/>
      <c r="Q552" s="52"/>
    </row>
    <row r="553" spans="7:17" ht="15.75" customHeight="1" x14ac:dyDescent="0.3">
      <c r="G553" s="64"/>
      <c r="H553" s="64"/>
      <c r="I553" s="51"/>
      <c r="J553" s="65"/>
      <c r="O553" s="63"/>
      <c r="P553" s="41"/>
      <c r="Q553" s="52"/>
    </row>
    <row r="554" spans="7:17" ht="15.75" customHeight="1" x14ac:dyDescent="0.3">
      <c r="G554" s="64"/>
      <c r="H554" s="64"/>
      <c r="I554" s="51"/>
      <c r="J554" s="65"/>
      <c r="O554" s="63"/>
      <c r="P554" s="41"/>
      <c r="Q554" s="52"/>
    </row>
    <row r="555" spans="7:17" ht="15.75" customHeight="1" x14ac:dyDescent="0.3">
      <c r="G555" s="64"/>
      <c r="H555" s="64"/>
      <c r="I555" s="51"/>
      <c r="J555" s="65"/>
      <c r="O555" s="63"/>
      <c r="P555" s="41"/>
      <c r="Q555" s="52"/>
    </row>
    <row r="556" spans="7:17" ht="15.75" customHeight="1" x14ac:dyDescent="0.3">
      <c r="G556" s="64"/>
      <c r="H556" s="64"/>
      <c r="I556" s="51"/>
      <c r="J556" s="65"/>
      <c r="O556" s="63"/>
      <c r="P556" s="41"/>
      <c r="Q556" s="52"/>
    </row>
    <row r="557" spans="7:17" ht="15.75" customHeight="1" x14ac:dyDescent="0.3">
      <c r="G557" s="64"/>
      <c r="H557" s="64"/>
      <c r="I557" s="51"/>
      <c r="J557" s="65"/>
      <c r="O557" s="63"/>
      <c r="P557" s="41"/>
      <c r="Q557" s="52"/>
    </row>
    <row r="558" spans="7:17" ht="15.75" customHeight="1" x14ac:dyDescent="0.3">
      <c r="G558" s="64"/>
      <c r="H558" s="64"/>
      <c r="I558" s="51"/>
      <c r="J558" s="65"/>
      <c r="O558" s="63"/>
      <c r="P558" s="41"/>
      <c r="Q558" s="52"/>
    </row>
    <row r="559" spans="7:17" ht="15.75" customHeight="1" x14ac:dyDescent="0.3">
      <c r="G559" s="64"/>
      <c r="H559" s="64"/>
      <c r="I559" s="51"/>
      <c r="J559" s="65"/>
      <c r="O559" s="63"/>
      <c r="P559" s="41"/>
      <c r="Q559" s="52"/>
    </row>
    <row r="560" spans="7:17" ht="15.75" customHeight="1" x14ac:dyDescent="0.3">
      <c r="G560" s="64"/>
      <c r="H560" s="64"/>
      <c r="I560" s="51"/>
      <c r="J560" s="65"/>
      <c r="O560" s="63"/>
      <c r="P560" s="41"/>
      <c r="Q560" s="52"/>
    </row>
    <row r="561" spans="7:17" ht="15.75" customHeight="1" x14ac:dyDescent="0.3">
      <c r="G561" s="64"/>
      <c r="H561" s="64"/>
      <c r="I561" s="51"/>
      <c r="J561" s="65"/>
      <c r="O561" s="63"/>
      <c r="P561" s="41"/>
      <c r="Q561" s="52"/>
    </row>
    <row r="562" spans="7:17" ht="15.75" customHeight="1" x14ac:dyDescent="0.3">
      <c r="G562" s="64"/>
      <c r="H562" s="64"/>
      <c r="I562" s="51"/>
      <c r="J562" s="65"/>
      <c r="O562" s="63"/>
      <c r="P562" s="41"/>
      <c r="Q562" s="52"/>
    </row>
    <row r="563" spans="7:17" ht="15.75" customHeight="1" x14ac:dyDescent="0.3">
      <c r="G563" s="64"/>
      <c r="H563" s="64"/>
      <c r="I563" s="51"/>
      <c r="J563" s="65"/>
      <c r="O563" s="63"/>
      <c r="P563" s="41"/>
      <c r="Q563" s="52"/>
    </row>
    <row r="564" spans="7:17" ht="15.75" customHeight="1" x14ac:dyDescent="0.3">
      <c r="G564" s="64"/>
      <c r="H564" s="64"/>
      <c r="I564" s="51"/>
      <c r="J564" s="65"/>
      <c r="O564" s="63"/>
      <c r="P564" s="41"/>
      <c r="Q564" s="52"/>
    </row>
    <row r="565" spans="7:17" ht="15.75" customHeight="1" x14ac:dyDescent="0.3">
      <c r="G565" s="64"/>
      <c r="H565" s="64"/>
      <c r="I565" s="51"/>
      <c r="J565" s="65"/>
      <c r="O565" s="63"/>
      <c r="P565" s="41"/>
      <c r="Q565" s="52"/>
    </row>
    <row r="566" spans="7:17" ht="15.75" customHeight="1" x14ac:dyDescent="0.3">
      <c r="G566" s="64"/>
      <c r="H566" s="64"/>
      <c r="I566" s="51"/>
      <c r="J566" s="65"/>
      <c r="O566" s="63"/>
      <c r="P566" s="41"/>
      <c r="Q566" s="52"/>
    </row>
    <row r="567" spans="7:17" ht="15.75" customHeight="1" x14ac:dyDescent="0.3">
      <c r="G567" s="64"/>
      <c r="H567" s="64"/>
      <c r="I567" s="51"/>
      <c r="J567" s="65"/>
      <c r="O567" s="63"/>
      <c r="P567" s="41"/>
      <c r="Q567" s="52"/>
    </row>
    <row r="568" spans="7:17" ht="15.75" customHeight="1" x14ac:dyDescent="0.3">
      <c r="G568" s="64"/>
      <c r="H568" s="64"/>
      <c r="I568" s="51"/>
      <c r="J568" s="65"/>
      <c r="O568" s="63"/>
      <c r="P568" s="41"/>
      <c r="Q568" s="52"/>
    </row>
    <row r="569" spans="7:17" ht="15.75" customHeight="1" x14ac:dyDescent="0.3">
      <c r="G569" s="64"/>
      <c r="H569" s="64"/>
      <c r="I569" s="51"/>
      <c r="J569" s="65"/>
      <c r="O569" s="63"/>
      <c r="P569" s="41"/>
      <c r="Q569" s="52"/>
    </row>
    <row r="570" spans="7:17" ht="15.75" customHeight="1" x14ac:dyDescent="0.3">
      <c r="G570" s="64"/>
      <c r="H570" s="64"/>
      <c r="I570" s="51"/>
      <c r="J570" s="65"/>
      <c r="O570" s="63"/>
      <c r="P570" s="41"/>
      <c r="Q570" s="52"/>
    </row>
    <row r="571" spans="7:17" ht="15.75" customHeight="1" x14ac:dyDescent="0.3">
      <c r="G571" s="64"/>
      <c r="H571" s="64"/>
      <c r="I571" s="51"/>
      <c r="J571" s="65"/>
      <c r="O571" s="63"/>
      <c r="P571" s="41"/>
      <c r="Q571" s="52"/>
    </row>
    <row r="572" spans="7:17" ht="15.75" customHeight="1" x14ac:dyDescent="0.3">
      <c r="G572" s="64"/>
      <c r="H572" s="64"/>
      <c r="I572" s="51"/>
      <c r="J572" s="65"/>
      <c r="O572" s="63"/>
      <c r="P572" s="41"/>
      <c r="Q572" s="52"/>
    </row>
    <row r="573" spans="7:17" ht="15.75" customHeight="1" x14ac:dyDescent="0.3">
      <c r="G573" s="64"/>
      <c r="H573" s="64"/>
      <c r="I573" s="51"/>
      <c r="J573" s="65"/>
      <c r="O573" s="63"/>
      <c r="P573" s="41"/>
      <c r="Q573" s="52"/>
    </row>
    <row r="574" spans="7:17" ht="15.75" customHeight="1" x14ac:dyDescent="0.3">
      <c r="G574" s="64"/>
      <c r="H574" s="64"/>
      <c r="I574" s="51"/>
      <c r="J574" s="65"/>
      <c r="O574" s="63"/>
      <c r="P574" s="41"/>
      <c r="Q574" s="52"/>
    </row>
    <row r="575" spans="7:17" ht="15.75" customHeight="1" x14ac:dyDescent="0.3">
      <c r="G575" s="64"/>
      <c r="H575" s="64"/>
      <c r="I575" s="51"/>
      <c r="J575" s="65"/>
      <c r="O575" s="63"/>
      <c r="P575" s="41"/>
      <c r="Q575" s="52"/>
    </row>
    <row r="576" spans="7:17" ht="15.75" customHeight="1" x14ac:dyDescent="0.3">
      <c r="G576" s="64"/>
      <c r="H576" s="64"/>
      <c r="I576" s="51"/>
      <c r="J576" s="65"/>
      <c r="O576" s="63"/>
      <c r="P576" s="41"/>
      <c r="Q576" s="52"/>
    </row>
    <row r="577" spans="7:17" ht="15.75" customHeight="1" x14ac:dyDescent="0.3">
      <c r="G577" s="64"/>
      <c r="H577" s="64"/>
      <c r="I577" s="51"/>
      <c r="J577" s="65"/>
      <c r="O577" s="63"/>
      <c r="P577" s="41"/>
      <c r="Q577" s="52"/>
    </row>
    <row r="578" spans="7:17" ht="15.75" customHeight="1" x14ac:dyDescent="0.3">
      <c r="G578" s="64"/>
      <c r="H578" s="64"/>
      <c r="I578" s="51"/>
      <c r="J578" s="65"/>
      <c r="O578" s="63"/>
      <c r="P578" s="41"/>
      <c r="Q578" s="52"/>
    </row>
    <row r="579" spans="7:17" ht="15.75" customHeight="1" x14ac:dyDescent="0.3">
      <c r="G579" s="64"/>
      <c r="H579" s="64"/>
      <c r="I579" s="51"/>
      <c r="J579" s="65"/>
      <c r="O579" s="63"/>
      <c r="P579" s="41"/>
      <c r="Q579" s="52"/>
    </row>
    <row r="580" spans="7:17" ht="15.75" customHeight="1" x14ac:dyDescent="0.3">
      <c r="G580" s="64"/>
      <c r="H580" s="64"/>
      <c r="I580" s="51"/>
      <c r="J580" s="65"/>
      <c r="O580" s="63"/>
      <c r="P580" s="41"/>
      <c r="Q580" s="52"/>
    </row>
    <row r="581" spans="7:17" ht="15.75" customHeight="1" x14ac:dyDescent="0.3">
      <c r="G581" s="64"/>
      <c r="H581" s="64"/>
      <c r="I581" s="51"/>
      <c r="J581" s="65"/>
      <c r="O581" s="63"/>
      <c r="P581" s="41"/>
      <c r="Q581" s="52"/>
    </row>
    <row r="582" spans="7:17" ht="15.75" customHeight="1" x14ac:dyDescent="0.3">
      <c r="G582" s="64"/>
      <c r="H582" s="64"/>
      <c r="I582" s="51"/>
      <c r="J582" s="65"/>
      <c r="O582" s="63"/>
      <c r="P582" s="41"/>
      <c r="Q582" s="52"/>
    </row>
    <row r="583" spans="7:17" ht="15.75" customHeight="1" x14ac:dyDescent="0.3">
      <c r="G583" s="64"/>
      <c r="H583" s="64"/>
      <c r="I583" s="51"/>
      <c r="J583" s="65"/>
      <c r="O583" s="63"/>
      <c r="P583" s="41"/>
      <c r="Q583" s="52"/>
    </row>
    <row r="584" spans="7:17" ht="15.75" customHeight="1" x14ac:dyDescent="0.3">
      <c r="G584" s="64"/>
      <c r="H584" s="64"/>
      <c r="I584" s="51"/>
      <c r="J584" s="65"/>
      <c r="O584" s="63"/>
      <c r="P584" s="41"/>
      <c r="Q584" s="52"/>
    </row>
    <row r="585" spans="7:17" ht="15.75" customHeight="1" x14ac:dyDescent="0.3">
      <c r="G585" s="64"/>
      <c r="H585" s="64"/>
      <c r="I585" s="51"/>
      <c r="J585" s="65"/>
      <c r="O585" s="63"/>
      <c r="P585" s="41"/>
      <c r="Q585" s="52"/>
    </row>
    <row r="586" spans="7:17" ht="15.75" customHeight="1" x14ac:dyDescent="0.3">
      <c r="G586" s="64"/>
      <c r="H586" s="64"/>
      <c r="I586" s="51"/>
      <c r="J586" s="65"/>
      <c r="O586" s="63"/>
      <c r="P586" s="41"/>
      <c r="Q586" s="52"/>
    </row>
    <row r="587" spans="7:17" ht="15.75" customHeight="1" x14ac:dyDescent="0.3">
      <c r="G587" s="64"/>
      <c r="H587" s="64"/>
      <c r="I587" s="51"/>
      <c r="J587" s="65"/>
      <c r="O587" s="63"/>
      <c r="P587" s="41"/>
      <c r="Q587" s="52"/>
    </row>
    <row r="588" spans="7:17" ht="15.75" customHeight="1" x14ac:dyDescent="0.3">
      <c r="G588" s="64"/>
      <c r="H588" s="64"/>
      <c r="I588" s="51"/>
      <c r="J588" s="65"/>
      <c r="O588" s="63"/>
      <c r="P588" s="41"/>
      <c r="Q588" s="52"/>
    </row>
    <row r="589" spans="7:17" ht="15.75" customHeight="1" x14ac:dyDescent="0.3">
      <c r="G589" s="64"/>
      <c r="H589" s="64"/>
      <c r="I589" s="51"/>
      <c r="J589" s="65"/>
      <c r="O589" s="63"/>
      <c r="P589" s="41"/>
      <c r="Q589" s="52"/>
    </row>
    <row r="590" spans="7:17" ht="15.75" customHeight="1" x14ac:dyDescent="0.3">
      <c r="G590" s="64"/>
      <c r="H590" s="64"/>
      <c r="I590" s="51"/>
      <c r="J590" s="65"/>
      <c r="O590" s="63"/>
      <c r="P590" s="41"/>
      <c r="Q590" s="52"/>
    </row>
    <row r="591" spans="7:17" ht="15.75" customHeight="1" x14ac:dyDescent="0.3">
      <c r="G591" s="64"/>
      <c r="H591" s="64"/>
      <c r="I591" s="51"/>
      <c r="J591" s="65"/>
      <c r="O591" s="63"/>
      <c r="P591" s="41"/>
      <c r="Q591" s="52"/>
    </row>
    <row r="592" spans="7:17" ht="15.75" customHeight="1" x14ac:dyDescent="0.3">
      <c r="G592" s="64"/>
      <c r="H592" s="64"/>
      <c r="I592" s="51"/>
      <c r="J592" s="65"/>
      <c r="O592" s="63"/>
      <c r="P592" s="41"/>
      <c r="Q592" s="52"/>
    </row>
    <row r="593" spans="7:17" ht="15.75" customHeight="1" x14ac:dyDescent="0.3">
      <c r="G593" s="64"/>
      <c r="H593" s="64"/>
      <c r="I593" s="51"/>
      <c r="J593" s="65"/>
      <c r="O593" s="63"/>
      <c r="P593" s="41"/>
      <c r="Q593" s="52"/>
    </row>
    <row r="594" spans="7:17" ht="15.75" customHeight="1" x14ac:dyDescent="0.3">
      <c r="G594" s="64"/>
      <c r="H594" s="64"/>
      <c r="I594" s="51"/>
      <c r="J594" s="65"/>
      <c r="O594" s="63"/>
      <c r="P594" s="41"/>
      <c r="Q594" s="52"/>
    </row>
    <row r="595" spans="7:17" ht="15.75" customHeight="1" x14ac:dyDescent="0.3">
      <c r="G595" s="64"/>
      <c r="H595" s="64"/>
      <c r="I595" s="51"/>
      <c r="J595" s="65"/>
      <c r="O595" s="63"/>
      <c r="P595" s="41"/>
      <c r="Q595" s="52"/>
    </row>
    <row r="596" spans="7:17" ht="15.75" customHeight="1" x14ac:dyDescent="0.3">
      <c r="G596" s="64"/>
      <c r="H596" s="64"/>
      <c r="I596" s="51"/>
      <c r="J596" s="65"/>
      <c r="O596" s="63"/>
      <c r="P596" s="41"/>
      <c r="Q596" s="52"/>
    </row>
    <row r="597" spans="7:17" ht="15.75" customHeight="1" x14ac:dyDescent="0.3">
      <c r="G597" s="64"/>
      <c r="H597" s="64"/>
      <c r="I597" s="51"/>
      <c r="J597" s="65"/>
      <c r="O597" s="63"/>
      <c r="P597" s="41"/>
      <c r="Q597" s="52"/>
    </row>
    <row r="598" spans="7:17" ht="15.75" customHeight="1" x14ac:dyDescent="0.3">
      <c r="G598" s="64"/>
      <c r="H598" s="64"/>
      <c r="I598" s="51"/>
      <c r="J598" s="65"/>
      <c r="O598" s="63"/>
      <c r="P598" s="41"/>
      <c r="Q598" s="52"/>
    </row>
    <row r="599" spans="7:17" ht="15.75" customHeight="1" x14ac:dyDescent="0.3">
      <c r="G599" s="64"/>
      <c r="H599" s="64"/>
      <c r="I599" s="51"/>
      <c r="J599" s="65"/>
      <c r="O599" s="63"/>
      <c r="P599" s="41"/>
      <c r="Q599" s="52"/>
    </row>
    <row r="600" spans="7:17" ht="15.75" customHeight="1" x14ac:dyDescent="0.3">
      <c r="G600" s="64"/>
      <c r="H600" s="64"/>
      <c r="I600" s="51"/>
      <c r="J600" s="65"/>
      <c r="O600" s="63"/>
      <c r="P600" s="41"/>
      <c r="Q600" s="52"/>
    </row>
    <row r="601" spans="7:17" ht="15.75" customHeight="1" x14ac:dyDescent="0.3">
      <c r="G601" s="64"/>
      <c r="H601" s="64"/>
      <c r="I601" s="51"/>
      <c r="J601" s="65"/>
      <c r="O601" s="63"/>
      <c r="P601" s="41"/>
      <c r="Q601" s="52"/>
    </row>
    <row r="602" spans="7:17" ht="15.75" customHeight="1" x14ac:dyDescent="0.3">
      <c r="G602" s="64"/>
      <c r="H602" s="64"/>
      <c r="I602" s="51"/>
      <c r="J602" s="65"/>
      <c r="O602" s="63"/>
      <c r="P602" s="41"/>
      <c r="Q602" s="52"/>
    </row>
    <row r="603" spans="7:17" ht="15.75" customHeight="1" x14ac:dyDescent="0.3">
      <c r="G603" s="64"/>
      <c r="H603" s="64"/>
      <c r="I603" s="51"/>
      <c r="J603" s="65"/>
      <c r="O603" s="63"/>
      <c r="P603" s="41"/>
      <c r="Q603" s="52"/>
    </row>
    <row r="604" spans="7:17" ht="15.75" customHeight="1" x14ac:dyDescent="0.3">
      <c r="G604" s="64"/>
      <c r="H604" s="64"/>
      <c r="I604" s="51"/>
      <c r="J604" s="65"/>
      <c r="O604" s="63"/>
      <c r="P604" s="41"/>
      <c r="Q604" s="52"/>
    </row>
    <row r="605" spans="7:17" ht="15.75" customHeight="1" x14ac:dyDescent="0.3">
      <c r="G605" s="64"/>
      <c r="H605" s="64"/>
      <c r="I605" s="51"/>
      <c r="J605" s="65"/>
      <c r="O605" s="63"/>
      <c r="P605" s="41"/>
      <c r="Q605" s="52"/>
    </row>
    <row r="606" spans="7:17" ht="15.75" customHeight="1" x14ac:dyDescent="0.3">
      <c r="G606" s="64"/>
      <c r="H606" s="64"/>
      <c r="I606" s="51"/>
      <c r="J606" s="65"/>
      <c r="O606" s="63"/>
      <c r="P606" s="41"/>
      <c r="Q606" s="52"/>
    </row>
    <row r="607" spans="7:17" ht="15.75" customHeight="1" x14ac:dyDescent="0.3">
      <c r="G607" s="64"/>
      <c r="H607" s="64"/>
      <c r="I607" s="51"/>
      <c r="J607" s="65"/>
      <c r="O607" s="63"/>
      <c r="P607" s="41"/>
      <c r="Q607" s="52"/>
    </row>
    <row r="608" spans="7:17" ht="15.75" customHeight="1" x14ac:dyDescent="0.3">
      <c r="G608" s="64"/>
      <c r="H608" s="64"/>
      <c r="I608" s="51"/>
      <c r="J608" s="65"/>
      <c r="O608" s="63"/>
      <c r="P608" s="41"/>
      <c r="Q608" s="52"/>
    </row>
    <row r="609" spans="7:17" ht="15.75" customHeight="1" x14ac:dyDescent="0.3">
      <c r="G609" s="64"/>
      <c r="H609" s="64"/>
      <c r="I609" s="51"/>
      <c r="J609" s="65"/>
      <c r="O609" s="63"/>
      <c r="P609" s="41"/>
      <c r="Q609" s="52"/>
    </row>
    <row r="610" spans="7:17" ht="15.75" customHeight="1" x14ac:dyDescent="0.3">
      <c r="G610" s="64"/>
      <c r="H610" s="64"/>
      <c r="I610" s="51"/>
      <c r="J610" s="65"/>
      <c r="O610" s="63"/>
      <c r="P610" s="41"/>
      <c r="Q610" s="52"/>
    </row>
    <row r="611" spans="7:17" ht="15.75" customHeight="1" x14ac:dyDescent="0.3">
      <c r="G611" s="64"/>
      <c r="H611" s="64"/>
      <c r="I611" s="51"/>
      <c r="J611" s="65"/>
      <c r="O611" s="63"/>
      <c r="P611" s="41"/>
      <c r="Q611" s="52"/>
    </row>
    <row r="612" spans="7:17" ht="15.75" customHeight="1" x14ac:dyDescent="0.3">
      <c r="G612" s="64"/>
      <c r="H612" s="64"/>
      <c r="I612" s="51"/>
      <c r="J612" s="65"/>
      <c r="O612" s="63"/>
      <c r="P612" s="41"/>
      <c r="Q612" s="52"/>
    </row>
    <row r="613" spans="7:17" ht="15.75" customHeight="1" x14ac:dyDescent="0.3">
      <c r="G613" s="64"/>
      <c r="H613" s="64"/>
      <c r="I613" s="51"/>
      <c r="J613" s="65"/>
      <c r="O613" s="63"/>
      <c r="P613" s="41"/>
      <c r="Q613" s="52"/>
    </row>
    <row r="614" spans="7:17" ht="15.75" customHeight="1" x14ac:dyDescent="0.3">
      <c r="G614" s="64"/>
      <c r="H614" s="64"/>
      <c r="I614" s="51"/>
      <c r="J614" s="65"/>
      <c r="O614" s="63"/>
      <c r="P614" s="41"/>
      <c r="Q614" s="52"/>
    </row>
    <row r="615" spans="7:17" ht="15.75" customHeight="1" x14ac:dyDescent="0.3">
      <c r="G615" s="64"/>
      <c r="H615" s="64"/>
      <c r="I615" s="51"/>
      <c r="J615" s="65"/>
      <c r="O615" s="63"/>
      <c r="P615" s="41"/>
      <c r="Q615" s="52"/>
    </row>
    <row r="616" spans="7:17" ht="15.75" customHeight="1" x14ac:dyDescent="0.3">
      <c r="G616" s="64"/>
      <c r="H616" s="64"/>
      <c r="I616" s="51"/>
      <c r="J616" s="65"/>
      <c r="O616" s="63"/>
      <c r="P616" s="41"/>
      <c r="Q616" s="52"/>
    </row>
    <row r="617" spans="7:17" ht="15.75" customHeight="1" x14ac:dyDescent="0.3">
      <c r="G617" s="64"/>
      <c r="H617" s="64"/>
      <c r="I617" s="51"/>
      <c r="J617" s="65"/>
      <c r="O617" s="63"/>
      <c r="P617" s="41"/>
      <c r="Q617" s="52"/>
    </row>
    <row r="618" spans="7:17" ht="15.75" customHeight="1" x14ac:dyDescent="0.3">
      <c r="G618" s="64"/>
      <c r="H618" s="64"/>
      <c r="I618" s="51"/>
      <c r="J618" s="65"/>
      <c r="O618" s="63"/>
      <c r="P618" s="41"/>
      <c r="Q618" s="52"/>
    </row>
    <row r="619" spans="7:17" ht="15.75" customHeight="1" x14ac:dyDescent="0.3">
      <c r="G619" s="64"/>
      <c r="H619" s="64"/>
      <c r="I619" s="51"/>
      <c r="J619" s="65"/>
      <c r="O619" s="63"/>
      <c r="P619" s="41"/>
      <c r="Q619" s="52"/>
    </row>
    <row r="620" spans="7:17" ht="15.75" customHeight="1" x14ac:dyDescent="0.3">
      <c r="G620" s="64"/>
      <c r="H620" s="64"/>
      <c r="I620" s="51"/>
      <c r="J620" s="65"/>
      <c r="O620" s="63"/>
      <c r="P620" s="41"/>
      <c r="Q620" s="52"/>
    </row>
    <row r="621" spans="7:17" ht="15.75" customHeight="1" x14ac:dyDescent="0.3">
      <c r="G621" s="64"/>
      <c r="H621" s="64"/>
      <c r="I621" s="51"/>
      <c r="J621" s="65"/>
      <c r="O621" s="63"/>
      <c r="P621" s="41"/>
      <c r="Q621" s="52"/>
    </row>
    <row r="622" spans="7:17" ht="15.75" customHeight="1" x14ac:dyDescent="0.3">
      <c r="G622" s="64"/>
      <c r="H622" s="64"/>
      <c r="I622" s="51"/>
      <c r="J622" s="65"/>
      <c r="O622" s="63"/>
      <c r="P622" s="41"/>
      <c r="Q622" s="52"/>
    </row>
    <row r="623" spans="7:17" ht="15.75" customHeight="1" x14ac:dyDescent="0.3">
      <c r="G623" s="64"/>
      <c r="H623" s="64"/>
      <c r="I623" s="51"/>
      <c r="J623" s="65"/>
      <c r="O623" s="63"/>
      <c r="P623" s="41"/>
      <c r="Q623" s="52"/>
    </row>
    <row r="624" spans="7:17" ht="15.75" customHeight="1" x14ac:dyDescent="0.3">
      <c r="G624" s="64"/>
      <c r="H624" s="64"/>
      <c r="I624" s="51"/>
      <c r="J624" s="65"/>
      <c r="O624" s="63"/>
      <c r="P624" s="41"/>
      <c r="Q624" s="52"/>
    </row>
    <row r="625" spans="7:17" ht="15.75" customHeight="1" x14ac:dyDescent="0.3">
      <c r="G625" s="64"/>
      <c r="H625" s="64"/>
      <c r="I625" s="51"/>
      <c r="J625" s="65"/>
      <c r="O625" s="63"/>
      <c r="P625" s="41"/>
      <c r="Q625" s="52"/>
    </row>
    <row r="626" spans="7:17" ht="15.75" customHeight="1" x14ac:dyDescent="0.3">
      <c r="G626" s="64"/>
      <c r="H626" s="64"/>
      <c r="I626" s="51"/>
      <c r="J626" s="65"/>
      <c r="O626" s="63"/>
      <c r="P626" s="41"/>
      <c r="Q626" s="52"/>
    </row>
    <row r="627" spans="7:17" ht="15.75" customHeight="1" x14ac:dyDescent="0.3">
      <c r="G627" s="64"/>
      <c r="H627" s="64"/>
      <c r="I627" s="51"/>
      <c r="J627" s="65"/>
      <c r="O627" s="63"/>
      <c r="P627" s="41"/>
      <c r="Q627" s="52"/>
    </row>
    <row r="628" spans="7:17" ht="15.75" customHeight="1" x14ac:dyDescent="0.3">
      <c r="G628" s="64"/>
      <c r="H628" s="64"/>
      <c r="I628" s="51"/>
      <c r="J628" s="65"/>
      <c r="O628" s="63"/>
      <c r="P628" s="41"/>
      <c r="Q628" s="52"/>
    </row>
    <row r="629" spans="7:17" ht="15.75" customHeight="1" x14ac:dyDescent="0.3">
      <c r="G629" s="64"/>
      <c r="H629" s="64"/>
      <c r="I629" s="51"/>
      <c r="J629" s="65"/>
      <c r="O629" s="63"/>
      <c r="P629" s="41"/>
      <c r="Q629" s="52"/>
    </row>
    <row r="630" spans="7:17" ht="15.75" customHeight="1" x14ac:dyDescent="0.3">
      <c r="G630" s="64"/>
      <c r="H630" s="64"/>
      <c r="I630" s="51"/>
      <c r="J630" s="65"/>
      <c r="O630" s="63"/>
      <c r="P630" s="41"/>
      <c r="Q630" s="52"/>
    </row>
    <row r="631" spans="7:17" ht="15.75" customHeight="1" x14ac:dyDescent="0.3">
      <c r="G631" s="64"/>
      <c r="H631" s="64"/>
      <c r="I631" s="51"/>
      <c r="J631" s="65"/>
      <c r="O631" s="63"/>
      <c r="P631" s="41"/>
      <c r="Q631" s="52"/>
    </row>
    <row r="632" spans="7:17" ht="15.75" customHeight="1" x14ac:dyDescent="0.3">
      <c r="G632" s="64"/>
      <c r="H632" s="64"/>
      <c r="I632" s="51"/>
      <c r="J632" s="65"/>
      <c r="O632" s="63"/>
      <c r="P632" s="41"/>
      <c r="Q632" s="52"/>
    </row>
    <row r="633" spans="7:17" ht="15.75" customHeight="1" x14ac:dyDescent="0.3">
      <c r="G633" s="64"/>
      <c r="H633" s="64"/>
      <c r="I633" s="51"/>
      <c r="J633" s="65"/>
      <c r="O633" s="63"/>
      <c r="P633" s="41"/>
      <c r="Q633" s="52"/>
    </row>
    <row r="634" spans="7:17" ht="15.75" customHeight="1" x14ac:dyDescent="0.3">
      <c r="G634" s="64"/>
      <c r="H634" s="64"/>
      <c r="I634" s="51"/>
      <c r="J634" s="65"/>
      <c r="O634" s="63"/>
      <c r="P634" s="41"/>
      <c r="Q634" s="52"/>
    </row>
    <row r="635" spans="7:17" ht="15.75" customHeight="1" x14ac:dyDescent="0.3">
      <c r="G635" s="64"/>
      <c r="H635" s="64"/>
      <c r="I635" s="51"/>
      <c r="J635" s="65"/>
      <c r="O635" s="63"/>
      <c r="P635" s="41"/>
      <c r="Q635" s="52"/>
    </row>
    <row r="636" spans="7:17" ht="15.75" customHeight="1" x14ac:dyDescent="0.3">
      <c r="G636" s="64"/>
      <c r="H636" s="64"/>
      <c r="I636" s="51"/>
      <c r="J636" s="65"/>
      <c r="O636" s="63"/>
      <c r="P636" s="41"/>
      <c r="Q636" s="52"/>
    </row>
    <row r="637" spans="7:17" ht="15.75" customHeight="1" x14ac:dyDescent="0.3">
      <c r="G637" s="64"/>
      <c r="H637" s="64"/>
      <c r="I637" s="51"/>
      <c r="J637" s="65"/>
      <c r="O637" s="63"/>
      <c r="P637" s="41"/>
      <c r="Q637" s="52"/>
    </row>
    <row r="638" spans="7:17" ht="15.75" customHeight="1" x14ac:dyDescent="0.3">
      <c r="G638" s="64"/>
      <c r="H638" s="64"/>
      <c r="I638" s="51"/>
      <c r="J638" s="65"/>
      <c r="O638" s="63"/>
      <c r="P638" s="41"/>
      <c r="Q638" s="52"/>
    </row>
    <row r="639" spans="7:17" ht="15.75" customHeight="1" x14ac:dyDescent="0.3">
      <c r="G639" s="64"/>
      <c r="H639" s="64"/>
      <c r="I639" s="51"/>
      <c r="J639" s="65"/>
      <c r="O639" s="63"/>
      <c r="P639" s="41"/>
      <c r="Q639" s="52"/>
    </row>
    <row r="640" spans="7:17" ht="15.75" customHeight="1" x14ac:dyDescent="0.3">
      <c r="G640" s="64"/>
      <c r="H640" s="64"/>
      <c r="I640" s="51"/>
      <c r="J640" s="65"/>
      <c r="O640" s="63"/>
      <c r="P640" s="41"/>
      <c r="Q640" s="52"/>
    </row>
    <row r="641" spans="7:17" ht="15.75" customHeight="1" x14ac:dyDescent="0.3">
      <c r="G641" s="64"/>
      <c r="H641" s="64"/>
      <c r="I641" s="51"/>
      <c r="J641" s="65"/>
      <c r="O641" s="63"/>
      <c r="P641" s="41"/>
      <c r="Q641" s="52"/>
    </row>
    <row r="642" spans="7:17" ht="15.75" customHeight="1" x14ac:dyDescent="0.3">
      <c r="G642" s="64"/>
      <c r="H642" s="64"/>
      <c r="I642" s="51"/>
      <c r="J642" s="65"/>
      <c r="O642" s="63"/>
      <c r="P642" s="41"/>
      <c r="Q642" s="52"/>
    </row>
    <row r="643" spans="7:17" ht="15.75" customHeight="1" x14ac:dyDescent="0.3">
      <c r="G643" s="64"/>
      <c r="H643" s="64"/>
      <c r="I643" s="51"/>
      <c r="J643" s="65"/>
      <c r="O643" s="63"/>
      <c r="P643" s="41"/>
      <c r="Q643" s="52"/>
    </row>
    <row r="644" spans="7:17" ht="15.75" customHeight="1" x14ac:dyDescent="0.3">
      <c r="G644" s="64"/>
      <c r="H644" s="64"/>
      <c r="I644" s="51"/>
      <c r="J644" s="65"/>
      <c r="O644" s="63"/>
      <c r="P644" s="41"/>
      <c r="Q644" s="52"/>
    </row>
    <row r="645" spans="7:17" ht="15.75" customHeight="1" x14ac:dyDescent="0.3">
      <c r="G645" s="64"/>
      <c r="H645" s="64"/>
      <c r="I645" s="51"/>
      <c r="J645" s="65"/>
      <c r="O645" s="63"/>
      <c r="P645" s="41"/>
      <c r="Q645" s="52"/>
    </row>
    <row r="646" spans="7:17" ht="15.75" customHeight="1" x14ac:dyDescent="0.3">
      <c r="G646" s="64"/>
      <c r="H646" s="64"/>
      <c r="I646" s="51"/>
      <c r="J646" s="65"/>
      <c r="O646" s="63"/>
      <c r="P646" s="41"/>
      <c r="Q646" s="52"/>
    </row>
    <row r="647" spans="7:17" ht="15.75" customHeight="1" x14ac:dyDescent="0.3">
      <c r="G647" s="64"/>
      <c r="H647" s="64"/>
      <c r="I647" s="51"/>
      <c r="J647" s="65"/>
      <c r="O647" s="63"/>
      <c r="P647" s="41"/>
      <c r="Q647" s="52"/>
    </row>
    <row r="648" spans="7:17" ht="15.75" customHeight="1" x14ac:dyDescent="0.3">
      <c r="G648" s="64"/>
      <c r="H648" s="64"/>
      <c r="I648" s="51"/>
      <c r="J648" s="65"/>
      <c r="O648" s="63"/>
      <c r="P648" s="41"/>
      <c r="Q648" s="52"/>
    </row>
    <row r="649" spans="7:17" ht="15.75" customHeight="1" x14ac:dyDescent="0.3">
      <c r="G649" s="64"/>
      <c r="H649" s="64"/>
      <c r="I649" s="51"/>
      <c r="J649" s="65"/>
      <c r="O649" s="63"/>
      <c r="P649" s="41"/>
      <c r="Q649" s="52"/>
    </row>
    <row r="650" spans="7:17" ht="15.75" customHeight="1" x14ac:dyDescent="0.3">
      <c r="G650" s="64"/>
      <c r="H650" s="64"/>
      <c r="I650" s="51"/>
      <c r="J650" s="65"/>
      <c r="O650" s="63"/>
      <c r="P650" s="41"/>
      <c r="Q650" s="52"/>
    </row>
    <row r="651" spans="7:17" ht="15.75" customHeight="1" x14ac:dyDescent="0.3">
      <c r="G651" s="64"/>
      <c r="H651" s="64"/>
      <c r="I651" s="51"/>
      <c r="J651" s="65"/>
      <c r="O651" s="63"/>
      <c r="P651" s="41"/>
      <c r="Q651" s="52"/>
    </row>
    <row r="652" spans="7:17" ht="15.75" customHeight="1" x14ac:dyDescent="0.3">
      <c r="G652" s="64"/>
      <c r="H652" s="64"/>
      <c r="I652" s="51"/>
      <c r="J652" s="65"/>
      <c r="O652" s="63"/>
      <c r="P652" s="41"/>
      <c r="Q652" s="52"/>
    </row>
    <row r="653" spans="7:17" ht="15.75" customHeight="1" x14ac:dyDescent="0.3">
      <c r="G653" s="64"/>
      <c r="H653" s="64"/>
      <c r="I653" s="51"/>
      <c r="J653" s="65"/>
      <c r="O653" s="63"/>
      <c r="P653" s="41"/>
      <c r="Q653" s="52"/>
    </row>
    <row r="654" spans="7:17" ht="15.75" customHeight="1" x14ac:dyDescent="0.3">
      <c r="G654" s="64"/>
      <c r="H654" s="64"/>
      <c r="I654" s="51"/>
      <c r="J654" s="65"/>
      <c r="O654" s="63"/>
      <c r="P654" s="41"/>
      <c r="Q654" s="52"/>
    </row>
    <row r="655" spans="7:17" ht="15.75" customHeight="1" x14ac:dyDescent="0.3">
      <c r="G655" s="64"/>
      <c r="H655" s="64"/>
      <c r="I655" s="51"/>
      <c r="J655" s="65"/>
      <c r="O655" s="63"/>
      <c r="P655" s="41"/>
      <c r="Q655" s="52"/>
    </row>
    <row r="656" spans="7:17" ht="15.75" customHeight="1" x14ac:dyDescent="0.3">
      <c r="G656" s="64"/>
      <c r="H656" s="64"/>
      <c r="I656" s="51"/>
      <c r="J656" s="65"/>
      <c r="O656" s="63"/>
      <c r="P656" s="41"/>
      <c r="Q656" s="52"/>
    </row>
    <row r="657" spans="7:17" ht="15.75" customHeight="1" x14ac:dyDescent="0.3">
      <c r="G657" s="64"/>
      <c r="H657" s="64"/>
      <c r="I657" s="51"/>
      <c r="J657" s="65"/>
      <c r="O657" s="63"/>
      <c r="P657" s="41"/>
      <c r="Q657" s="52"/>
    </row>
    <row r="658" spans="7:17" ht="15.75" customHeight="1" x14ac:dyDescent="0.3">
      <c r="G658" s="64"/>
      <c r="H658" s="64"/>
      <c r="I658" s="51"/>
      <c r="J658" s="65"/>
      <c r="O658" s="63"/>
      <c r="P658" s="41"/>
      <c r="Q658" s="52"/>
    </row>
    <row r="659" spans="7:17" ht="15.75" customHeight="1" x14ac:dyDescent="0.3">
      <c r="G659" s="64"/>
      <c r="H659" s="64"/>
      <c r="I659" s="51"/>
      <c r="J659" s="65"/>
      <c r="O659" s="63"/>
      <c r="P659" s="41"/>
      <c r="Q659" s="52"/>
    </row>
    <row r="660" spans="7:17" ht="15.75" customHeight="1" x14ac:dyDescent="0.3">
      <c r="G660" s="64"/>
      <c r="H660" s="64"/>
      <c r="I660" s="51"/>
      <c r="J660" s="65"/>
      <c r="O660" s="63"/>
      <c r="P660" s="41"/>
      <c r="Q660" s="52"/>
    </row>
    <row r="661" spans="7:17" ht="15.75" customHeight="1" x14ac:dyDescent="0.3">
      <c r="G661" s="64"/>
      <c r="H661" s="64"/>
      <c r="I661" s="51"/>
      <c r="J661" s="65"/>
      <c r="O661" s="63"/>
      <c r="P661" s="41"/>
      <c r="Q661" s="52"/>
    </row>
    <row r="662" spans="7:17" ht="15.75" customHeight="1" x14ac:dyDescent="0.3">
      <c r="G662" s="64"/>
      <c r="H662" s="64"/>
      <c r="I662" s="51"/>
      <c r="J662" s="65"/>
      <c r="O662" s="63"/>
      <c r="P662" s="41"/>
      <c r="Q662" s="52"/>
    </row>
    <row r="663" spans="7:17" ht="15.75" customHeight="1" x14ac:dyDescent="0.3">
      <c r="G663" s="64"/>
      <c r="H663" s="64"/>
      <c r="I663" s="51"/>
      <c r="J663" s="65"/>
      <c r="O663" s="63"/>
      <c r="P663" s="41"/>
      <c r="Q663" s="52"/>
    </row>
    <row r="664" spans="7:17" ht="15.75" customHeight="1" x14ac:dyDescent="0.3">
      <c r="G664" s="64"/>
      <c r="H664" s="64"/>
      <c r="I664" s="51"/>
      <c r="J664" s="65"/>
      <c r="O664" s="63"/>
      <c r="P664" s="41"/>
      <c r="Q664" s="52"/>
    </row>
    <row r="665" spans="7:17" ht="15.75" customHeight="1" x14ac:dyDescent="0.3">
      <c r="G665" s="64"/>
      <c r="H665" s="64"/>
      <c r="I665" s="51"/>
      <c r="J665" s="65"/>
      <c r="O665" s="63"/>
      <c r="P665" s="41"/>
      <c r="Q665" s="52"/>
    </row>
    <row r="666" spans="7:17" ht="15.75" customHeight="1" x14ac:dyDescent="0.3">
      <c r="G666" s="64"/>
      <c r="H666" s="64"/>
      <c r="I666" s="51"/>
      <c r="J666" s="65"/>
      <c r="O666" s="63"/>
      <c r="P666" s="41"/>
      <c r="Q666" s="52"/>
    </row>
    <row r="667" spans="7:17" ht="15.75" customHeight="1" x14ac:dyDescent="0.3">
      <c r="G667" s="64"/>
      <c r="H667" s="64"/>
      <c r="I667" s="51"/>
      <c r="J667" s="65"/>
      <c r="O667" s="63"/>
      <c r="P667" s="41"/>
      <c r="Q667" s="52"/>
    </row>
    <row r="668" spans="7:17" ht="15.75" customHeight="1" x14ac:dyDescent="0.3">
      <c r="G668" s="64"/>
      <c r="H668" s="64"/>
      <c r="I668" s="51"/>
      <c r="J668" s="65"/>
      <c r="O668" s="63"/>
      <c r="P668" s="41"/>
      <c r="Q668" s="52"/>
    </row>
    <row r="669" spans="7:17" ht="15.75" customHeight="1" x14ac:dyDescent="0.3">
      <c r="G669" s="64"/>
      <c r="H669" s="64"/>
      <c r="I669" s="51"/>
      <c r="J669" s="65"/>
      <c r="O669" s="63"/>
      <c r="P669" s="41"/>
      <c r="Q669" s="52"/>
    </row>
    <row r="670" spans="7:17" ht="15.75" customHeight="1" x14ac:dyDescent="0.3">
      <c r="G670" s="64"/>
      <c r="H670" s="64"/>
      <c r="I670" s="51"/>
      <c r="J670" s="65"/>
      <c r="O670" s="63"/>
      <c r="P670" s="41"/>
      <c r="Q670" s="52"/>
    </row>
    <row r="671" spans="7:17" ht="15.75" customHeight="1" x14ac:dyDescent="0.3">
      <c r="G671" s="64"/>
      <c r="H671" s="64"/>
      <c r="I671" s="51"/>
      <c r="J671" s="65"/>
      <c r="O671" s="63"/>
      <c r="P671" s="41"/>
      <c r="Q671" s="52"/>
    </row>
    <row r="672" spans="7:17" ht="15.75" customHeight="1" x14ac:dyDescent="0.3">
      <c r="G672" s="64"/>
      <c r="H672" s="64"/>
      <c r="I672" s="51"/>
      <c r="J672" s="65"/>
      <c r="O672" s="63"/>
      <c r="P672" s="41"/>
      <c r="Q672" s="52"/>
    </row>
    <row r="673" spans="7:17" ht="15.75" customHeight="1" x14ac:dyDescent="0.3">
      <c r="G673" s="64"/>
      <c r="H673" s="64"/>
      <c r="I673" s="51"/>
      <c r="J673" s="65"/>
      <c r="O673" s="63"/>
      <c r="P673" s="41"/>
      <c r="Q673" s="52"/>
    </row>
    <row r="674" spans="7:17" ht="15.75" customHeight="1" x14ac:dyDescent="0.3">
      <c r="G674" s="64"/>
      <c r="H674" s="64"/>
      <c r="I674" s="51"/>
      <c r="J674" s="65"/>
      <c r="O674" s="63"/>
      <c r="P674" s="41"/>
      <c r="Q674" s="52"/>
    </row>
    <row r="675" spans="7:17" ht="15.75" customHeight="1" x14ac:dyDescent="0.3">
      <c r="G675" s="64"/>
      <c r="H675" s="64"/>
      <c r="I675" s="51"/>
      <c r="J675" s="65"/>
      <c r="O675" s="63"/>
      <c r="P675" s="41"/>
      <c r="Q675" s="52"/>
    </row>
    <row r="676" spans="7:17" ht="15.75" customHeight="1" x14ac:dyDescent="0.3">
      <c r="G676" s="64"/>
      <c r="H676" s="64"/>
      <c r="I676" s="51"/>
      <c r="J676" s="65"/>
      <c r="O676" s="63"/>
      <c r="P676" s="41"/>
      <c r="Q676" s="52"/>
    </row>
    <row r="677" spans="7:17" ht="15.75" customHeight="1" x14ac:dyDescent="0.3">
      <c r="G677" s="64"/>
      <c r="H677" s="64"/>
      <c r="I677" s="51"/>
      <c r="J677" s="65"/>
      <c r="O677" s="63"/>
      <c r="P677" s="41"/>
      <c r="Q677" s="52"/>
    </row>
    <row r="678" spans="7:17" ht="15.75" customHeight="1" x14ac:dyDescent="0.3">
      <c r="G678" s="64"/>
      <c r="H678" s="64"/>
      <c r="I678" s="51"/>
      <c r="J678" s="65"/>
      <c r="O678" s="63"/>
      <c r="P678" s="41"/>
      <c r="Q678" s="52"/>
    </row>
    <row r="679" spans="7:17" ht="15.75" customHeight="1" x14ac:dyDescent="0.3">
      <c r="G679" s="64"/>
      <c r="H679" s="64"/>
      <c r="I679" s="51"/>
      <c r="J679" s="65"/>
      <c r="O679" s="63"/>
      <c r="P679" s="41"/>
      <c r="Q679" s="52"/>
    </row>
    <row r="680" spans="7:17" ht="15.75" customHeight="1" x14ac:dyDescent="0.3">
      <c r="G680" s="64"/>
      <c r="H680" s="64"/>
      <c r="I680" s="51"/>
      <c r="J680" s="65"/>
      <c r="O680" s="63"/>
      <c r="P680" s="41"/>
      <c r="Q680" s="52"/>
    </row>
    <row r="681" spans="7:17" ht="15.75" customHeight="1" x14ac:dyDescent="0.3">
      <c r="G681" s="64"/>
      <c r="H681" s="64"/>
      <c r="I681" s="51"/>
      <c r="J681" s="65"/>
      <c r="O681" s="63"/>
      <c r="P681" s="41"/>
      <c r="Q681" s="52"/>
    </row>
    <row r="682" spans="7:17" ht="15.75" customHeight="1" x14ac:dyDescent="0.3">
      <c r="G682" s="64"/>
      <c r="H682" s="64"/>
      <c r="I682" s="51"/>
      <c r="J682" s="65"/>
      <c r="O682" s="63"/>
      <c r="P682" s="41"/>
      <c r="Q682" s="52"/>
    </row>
    <row r="683" spans="7:17" ht="15.75" customHeight="1" x14ac:dyDescent="0.3">
      <c r="G683" s="64"/>
      <c r="H683" s="64"/>
      <c r="I683" s="51"/>
      <c r="J683" s="65"/>
      <c r="O683" s="63"/>
      <c r="P683" s="41"/>
      <c r="Q683" s="52"/>
    </row>
    <row r="684" spans="7:17" ht="15.75" customHeight="1" x14ac:dyDescent="0.3">
      <c r="G684" s="64"/>
      <c r="H684" s="64"/>
      <c r="I684" s="51"/>
      <c r="J684" s="65"/>
      <c r="O684" s="63"/>
      <c r="P684" s="41"/>
      <c r="Q684" s="52"/>
    </row>
    <row r="685" spans="7:17" ht="15.75" customHeight="1" x14ac:dyDescent="0.3">
      <c r="G685" s="64"/>
      <c r="H685" s="64"/>
      <c r="I685" s="51"/>
      <c r="J685" s="65"/>
      <c r="O685" s="63"/>
      <c r="P685" s="41"/>
      <c r="Q685" s="52"/>
    </row>
    <row r="686" spans="7:17" ht="15.75" customHeight="1" x14ac:dyDescent="0.3">
      <c r="G686" s="64"/>
      <c r="H686" s="64"/>
      <c r="I686" s="51"/>
      <c r="J686" s="65"/>
      <c r="O686" s="63"/>
      <c r="P686" s="41"/>
      <c r="Q686" s="52"/>
    </row>
    <row r="687" spans="7:17" ht="15.75" customHeight="1" x14ac:dyDescent="0.3">
      <c r="G687" s="64"/>
      <c r="H687" s="64"/>
      <c r="I687" s="51"/>
      <c r="J687" s="65"/>
      <c r="O687" s="63"/>
      <c r="P687" s="41"/>
      <c r="Q687" s="52"/>
    </row>
    <row r="688" spans="7:17" ht="15.75" customHeight="1" x14ac:dyDescent="0.3">
      <c r="G688" s="64"/>
      <c r="H688" s="64"/>
      <c r="I688" s="51"/>
      <c r="J688" s="65"/>
      <c r="O688" s="63"/>
      <c r="P688" s="41"/>
      <c r="Q688" s="52"/>
    </row>
    <row r="689" spans="7:17" ht="15.75" customHeight="1" x14ac:dyDescent="0.3">
      <c r="G689" s="64"/>
      <c r="H689" s="64"/>
      <c r="I689" s="51"/>
      <c r="J689" s="65"/>
      <c r="O689" s="63"/>
      <c r="P689" s="41"/>
      <c r="Q689" s="52"/>
    </row>
    <row r="690" spans="7:17" ht="15.75" customHeight="1" x14ac:dyDescent="0.3">
      <c r="G690" s="64"/>
      <c r="H690" s="64"/>
      <c r="I690" s="51"/>
      <c r="J690" s="65"/>
      <c r="O690" s="63"/>
      <c r="P690" s="41"/>
      <c r="Q690" s="52"/>
    </row>
    <row r="691" spans="7:17" ht="15.75" customHeight="1" x14ac:dyDescent="0.3">
      <c r="G691" s="64"/>
      <c r="H691" s="64"/>
      <c r="I691" s="51"/>
      <c r="J691" s="65"/>
      <c r="O691" s="63"/>
      <c r="P691" s="41"/>
      <c r="Q691" s="52"/>
    </row>
    <row r="692" spans="7:17" ht="15.75" customHeight="1" x14ac:dyDescent="0.3">
      <c r="G692" s="64"/>
      <c r="H692" s="64"/>
      <c r="I692" s="51"/>
      <c r="J692" s="65"/>
      <c r="O692" s="63"/>
      <c r="P692" s="41"/>
      <c r="Q692" s="52"/>
    </row>
    <row r="693" spans="7:17" ht="15.75" customHeight="1" x14ac:dyDescent="0.3">
      <c r="G693" s="64"/>
      <c r="H693" s="64"/>
      <c r="I693" s="51"/>
      <c r="J693" s="65"/>
      <c r="O693" s="63"/>
      <c r="P693" s="41"/>
      <c r="Q693" s="52"/>
    </row>
    <row r="694" spans="7:17" ht="15.75" customHeight="1" x14ac:dyDescent="0.3">
      <c r="G694" s="64"/>
      <c r="H694" s="64"/>
      <c r="I694" s="51"/>
      <c r="J694" s="65"/>
      <c r="O694" s="63"/>
      <c r="P694" s="41"/>
      <c r="Q694" s="52"/>
    </row>
    <row r="695" spans="7:17" ht="15.75" customHeight="1" x14ac:dyDescent="0.3">
      <c r="G695" s="64"/>
      <c r="H695" s="64"/>
      <c r="I695" s="51"/>
      <c r="J695" s="65"/>
      <c r="O695" s="63"/>
      <c r="P695" s="41"/>
      <c r="Q695" s="52"/>
    </row>
    <row r="696" spans="7:17" ht="15.75" customHeight="1" x14ac:dyDescent="0.3">
      <c r="G696" s="64"/>
      <c r="H696" s="64"/>
      <c r="I696" s="51"/>
      <c r="J696" s="65"/>
      <c r="O696" s="63"/>
      <c r="P696" s="41"/>
      <c r="Q696" s="52"/>
    </row>
    <row r="697" spans="7:17" ht="15.75" customHeight="1" x14ac:dyDescent="0.3">
      <c r="G697" s="64"/>
      <c r="H697" s="64"/>
      <c r="I697" s="51"/>
      <c r="J697" s="65"/>
      <c r="O697" s="63"/>
      <c r="P697" s="41"/>
      <c r="Q697" s="52"/>
    </row>
    <row r="698" spans="7:17" ht="15.75" customHeight="1" x14ac:dyDescent="0.3">
      <c r="G698" s="64"/>
      <c r="H698" s="64"/>
      <c r="I698" s="51"/>
      <c r="J698" s="65"/>
      <c r="O698" s="63"/>
      <c r="P698" s="41"/>
      <c r="Q698" s="52"/>
    </row>
    <row r="699" spans="7:17" ht="15.75" customHeight="1" x14ac:dyDescent="0.3">
      <c r="G699" s="64"/>
      <c r="H699" s="64"/>
      <c r="I699" s="51"/>
      <c r="J699" s="65"/>
      <c r="O699" s="63"/>
      <c r="P699" s="41"/>
      <c r="Q699" s="52"/>
    </row>
    <row r="700" spans="7:17" ht="15.75" customHeight="1" x14ac:dyDescent="0.3">
      <c r="G700" s="64"/>
      <c r="H700" s="64"/>
      <c r="I700" s="51"/>
      <c r="J700" s="65"/>
      <c r="O700" s="63"/>
      <c r="P700" s="41"/>
      <c r="Q700" s="52"/>
    </row>
    <row r="701" spans="7:17" ht="15.75" customHeight="1" x14ac:dyDescent="0.3">
      <c r="G701" s="64"/>
      <c r="H701" s="64"/>
      <c r="I701" s="51"/>
      <c r="J701" s="65"/>
      <c r="O701" s="63"/>
      <c r="P701" s="41"/>
      <c r="Q701" s="52"/>
    </row>
    <row r="702" spans="7:17" ht="15.75" customHeight="1" x14ac:dyDescent="0.3">
      <c r="G702" s="64"/>
      <c r="H702" s="64"/>
      <c r="I702" s="51"/>
      <c r="J702" s="65"/>
      <c r="O702" s="63"/>
      <c r="P702" s="41"/>
      <c r="Q702" s="52"/>
    </row>
    <row r="703" spans="7:17" ht="15.75" customHeight="1" x14ac:dyDescent="0.3">
      <c r="G703" s="64"/>
      <c r="H703" s="64"/>
      <c r="I703" s="51"/>
      <c r="J703" s="65"/>
      <c r="O703" s="63"/>
      <c r="P703" s="41"/>
      <c r="Q703" s="52"/>
    </row>
    <row r="704" spans="7:17" ht="15.75" customHeight="1" x14ac:dyDescent="0.3">
      <c r="G704" s="64"/>
      <c r="H704" s="64"/>
      <c r="I704" s="51"/>
      <c r="J704" s="65"/>
      <c r="O704" s="63"/>
      <c r="P704" s="41"/>
      <c r="Q704" s="52"/>
    </row>
    <row r="705" spans="7:17" ht="15.75" customHeight="1" x14ac:dyDescent="0.3">
      <c r="G705" s="64"/>
      <c r="H705" s="64"/>
      <c r="I705" s="51"/>
      <c r="J705" s="65"/>
      <c r="O705" s="63"/>
      <c r="P705" s="41"/>
      <c r="Q705" s="52"/>
    </row>
    <row r="706" spans="7:17" ht="15.75" customHeight="1" x14ac:dyDescent="0.3">
      <c r="G706" s="64"/>
      <c r="H706" s="64"/>
      <c r="I706" s="51"/>
      <c r="J706" s="65"/>
      <c r="O706" s="63"/>
      <c r="P706" s="41"/>
      <c r="Q706" s="52"/>
    </row>
    <row r="707" spans="7:17" ht="15.75" customHeight="1" x14ac:dyDescent="0.3">
      <c r="G707" s="64"/>
      <c r="H707" s="64"/>
      <c r="I707" s="51"/>
      <c r="J707" s="65"/>
      <c r="O707" s="63"/>
      <c r="P707" s="41"/>
      <c r="Q707" s="52"/>
    </row>
    <row r="708" spans="7:17" ht="15.75" customHeight="1" x14ac:dyDescent="0.3">
      <c r="G708" s="64"/>
      <c r="H708" s="64"/>
      <c r="I708" s="51"/>
      <c r="J708" s="65"/>
      <c r="O708" s="63"/>
      <c r="P708" s="41"/>
      <c r="Q708" s="52"/>
    </row>
    <row r="709" spans="7:17" ht="15.75" customHeight="1" x14ac:dyDescent="0.3">
      <c r="G709" s="64"/>
      <c r="H709" s="64"/>
      <c r="I709" s="51"/>
      <c r="J709" s="65"/>
      <c r="O709" s="63"/>
      <c r="P709" s="41"/>
      <c r="Q709" s="52"/>
    </row>
    <row r="710" spans="7:17" ht="15.75" customHeight="1" x14ac:dyDescent="0.3">
      <c r="G710" s="64"/>
      <c r="H710" s="64"/>
      <c r="I710" s="51"/>
      <c r="J710" s="65"/>
      <c r="O710" s="63"/>
      <c r="P710" s="41"/>
      <c r="Q710" s="52"/>
    </row>
    <row r="711" spans="7:17" ht="15.75" customHeight="1" x14ac:dyDescent="0.3">
      <c r="G711" s="64"/>
      <c r="H711" s="64"/>
      <c r="I711" s="51"/>
      <c r="J711" s="65"/>
      <c r="O711" s="63"/>
      <c r="P711" s="41"/>
      <c r="Q711" s="52"/>
    </row>
    <row r="712" spans="7:17" ht="15.75" customHeight="1" x14ac:dyDescent="0.3">
      <c r="G712" s="64"/>
      <c r="H712" s="64"/>
      <c r="I712" s="51"/>
      <c r="J712" s="65"/>
      <c r="O712" s="63"/>
      <c r="P712" s="41"/>
      <c r="Q712" s="52"/>
    </row>
    <row r="713" spans="7:17" ht="15.75" customHeight="1" x14ac:dyDescent="0.3">
      <c r="G713" s="64"/>
      <c r="H713" s="64"/>
      <c r="I713" s="51"/>
      <c r="J713" s="65"/>
      <c r="O713" s="63"/>
      <c r="P713" s="41"/>
      <c r="Q713" s="52"/>
    </row>
    <row r="714" spans="7:17" ht="15.75" customHeight="1" x14ac:dyDescent="0.3">
      <c r="G714" s="64"/>
      <c r="H714" s="64"/>
      <c r="I714" s="51"/>
      <c r="J714" s="65"/>
      <c r="O714" s="63"/>
      <c r="P714" s="41"/>
      <c r="Q714" s="52"/>
    </row>
    <row r="715" spans="7:17" ht="15.75" customHeight="1" x14ac:dyDescent="0.3">
      <c r="G715" s="64"/>
      <c r="H715" s="64"/>
      <c r="I715" s="51"/>
      <c r="J715" s="65"/>
      <c r="O715" s="63"/>
      <c r="P715" s="41"/>
      <c r="Q715" s="52"/>
    </row>
    <row r="716" spans="7:17" ht="15.75" customHeight="1" x14ac:dyDescent="0.3">
      <c r="G716" s="64"/>
      <c r="H716" s="64"/>
      <c r="I716" s="51"/>
      <c r="J716" s="65"/>
      <c r="O716" s="63"/>
      <c r="P716" s="41"/>
      <c r="Q716" s="52"/>
    </row>
    <row r="717" spans="7:17" ht="15.75" customHeight="1" x14ac:dyDescent="0.3">
      <c r="G717" s="64"/>
      <c r="H717" s="64"/>
      <c r="I717" s="51"/>
      <c r="J717" s="65"/>
      <c r="O717" s="63"/>
      <c r="P717" s="41"/>
      <c r="Q717" s="52"/>
    </row>
    <row r="718" spans="7:17" ht="15.75" customHeight="1" x14ac:dyDescent="0.3">
      <c r="G718" s="64"/>
      <c r="H718" s="64"/>
      <c r="I718" s="51"/>
      <c r="J718" s="65"/>
      <c r="O718" s="63"/>
      <c r="P718" s="41"/>
      <c r="Q718" s="52"/>
    </row>
    <row r="719" spans="7:17" ht="15.75" customHeight="1" x14ac:dyDescent="0.3">
      <c r="G719" s="64"/>
      <c r="H719" s="64"/>
      <c r="I719" s="51"/>
      <c r="J719" s="65"/>
      <c r="O719" s="63"/>
      <c r="P719" s="41"/>
      <c r="Q719" s="52"/>
    </row>
    <row r="720" spans="7:17" ht="15.75" customHeight="1" x14ac:dyDescent="0.3">
      <c r="G720" s="64"/>
      <c r="H720" s="64"/>
      <c r="I720" s="51"/>
      <c r="J720" s="65"/>
      <c r="O720" s="63"/>
      <c r="P720" s="41"/>
      <c r="Q720" s="52"/>
    </row>
    <row r="721" spans="7:17" ht="15.75" customHeight="1" x14ac:dyDescent="0.3">
      <c r="G721" s="64"/>
      <c r="H721" s="64"/>
      <c r="I721" s="51"/>
      <c r="J721" s="65"/>
      <c r="O721" s="63"/>
      <c r="P721" s="41"/>
      <c r="Q721" s="52"/>
    </row>
    <row r="722" spans="7:17" ht="15.75" customHeight="1" x14ac:dyDescent="0.3">
      <c r="G722" s="64"/>
      <c r="H722" s="64"/>
      <c r="I722" s="51"/>
      <c r="J722" s="65"/>
      <c r="O722" s="63"/>
      <c r="P722" s="41"/>
      <c r="Q722" s="52"/>
    </row>
    <row r="723" spans="7:17" ht="15.75" customHeight="1" x14ac:dyDescent="0.3">
      <c r="G723" s="64"/>
      <c r="H723" s="64"/>
      <c r="I723" s="51"/>
      <c r="J723" s="65"/>
      <c r="O723" s="63"/>
      <c r="P723" s="41"/>
      <c r="Q723" s="52"/>
    </row>
    <row r="724" spans="7:17" ht="15.75" customHeight="1" x14ac:dyDescent="0.3">
      <c r="G724" s="64"/>
      <c r="H724" s="64"/>
      <c r="I724" s="51"/>
      <c r="J724" s="65"/>
      <c r="O724" s="63"/>
      <c r="P724" s="41"/>
      <c r="Q724" s="52"/>
    </row>
    <row r="725" spans="7:17" ht="15.75" customHeight="1" x14ac:dyDescent="0.3">
      <c r="G725" s="64"/>
      <c r="H725" s="64"/>
      <c r="I725" s="51"/>
      <c r="J725" s="65"/>
      <c r="O725" s="63"/>
      <c r="P725" s="41"/>
      <c r="Q725" s="52"/>
    </row>
    <row r="726" spans="7:17" ht="15.75" customHeight="1" x14ac:dyDescent="0.3">
      <c r="G726" s="64"/>
      <c r="H726" s="64"/>
      <c r="I726" s="51"/>
      <c r="J726" s="65"/>
      <c r="O726" s="63"/>
      <c r="P726" s="41"/>
      <c r="Q726" s="52"/>
    </row>
    <row r="727" spans="7:17" ht="15.75" customHeight="1" x14ac:dyDescent="0.3">
      <c r="G727" s="64"/>
      <c r="H727" s="64"/>
      <c r="I727" s="51"/>
      <c r="J727" s="65"/>
      <c r="O727" s="63"/>
      <c r="P727" s="41"/>
      <c r="Q727" s="52"/>
    </row>
    <row r="728" spans="7:17" ht="15.75" customHeight="1" x14ac:dyDescent="0.3">
      <c r="G728" s="64"/>
      <c r="H728" s="64"/>
      <c r="I728" s="51"/>
      <c r="J728" s="65"/>
      <c r="O728" s="63"/>
      <c r="P728" s="41"/>
      <c r="Q728" s="52"/>
    </row>
    <row r="729" spans="7:17" ht="15.75" customHeight="1" x14ac:dyDescent="0.3">
      <c r="G729" s="64"/>
      <c r="H729" s="64"/>
      <c r="I729" s="51"/>
      <c r="J729" s="65"/>
      <c r="O729" s="63"/>
      <c r="P729" s="41"/>
      <c r="Q729" s="52"/>
    </row>
    <row r="730" spans="7:17" ht="15.75" customHeight="1" x14ac:dyDescent="0.3">
      <c r="G730" s="64"/>
      <c r="H730" s="64"/>
      <c r="I730" s="51"/>
      <c r="J730" s="65"/>
      <c r="O730" s="63"/>
      <c r="P730" s="41"/>
      <c r="Q730" s="52"/>
    </row>
    <row r="731" spans="7:17" ht="15.75" customHeight="1" x14ac:dyDescent="0.3">
      <c r="G731" s="64"/>
      <c r="H731" s="64"/>
      <c r="I731" s="51"/>
      <c r="J731" s="65"/>
      <c r="O731" s="63"/>
      <c r="P731" s="41"/>
      <c r="Q731" s="52"/>
    </row>
    <row r="732" spans="7:17" ht="15.75" customHeight="1" x14ac:dyDescent="0.3">
      <c r="G732" s="64"/>
      <c r="H732" s="64"/>
      <c r="I732" s="51"/>
      <c r="J732" s="65"/>
      <c r="O732" s="63"/>
      <c r="P732" s="41"/>
      <c r="Q732" s="52"/>
    </row>
    <row r="733" spans="7:17" ht="15.75" customHeight="1" x14ac:dyDescent="0.3">
      <c r="G733" s="64"/>
      <c r="H733" s="64"/>
      <c r="I733" s="51"/>
      <c r="J733" s="65"/>
      <c r="O733" s="63"/>
      <c r="P733" s="41"/>
      <c r="Q733" s="52"/>
    </row>
    <row r="734" spans="7:17" ht="15.75" customHeight="1" x14ac:dyDescent="0.3">
      <c r="G734" s="64"/>
      <c r="H734" s="64"/>
      <c r="I734" s="51"/>
      <c r="J734" s="65"/>
      <c r="O734" s="63"/>
      <c r="P734" s="41"/>
      <c r="Q734" s="52"/>
    </row>
    <row r="735" spans="7:17" ht="15.75" customHeight="1" x14ac:dyDescent="0.3">
      <c r="G735" s="64"/>
      <c r="H735" s="64"/>
      <c r="I735" s="51"/>
      <c r="J735" s="65"/>
      <c r="O735" s="63"/>
      <c r="P735" s="41"/>
      <c r="Q735" s="52"/>
    </row>
    <row r="736" spans="7:17" ht="15.75" customHeight="1" x14ac:dyDescent="0.3">
      <c r="G736" s="64"/>
      <c r="H736" s="64"/>
      <c r="I736" s="51"/>
      <c r="J736" s="65"/>
      <c r="O736" s="63"/>
      <c r="P736" s="41"/>
      <c r="Q736" s="52"/>
    </row>
    <row r="737" spans="7:17" ht="15.75" customHeight="1" x14ac:dyDescent="0.3">
      <c r="G737" s="64"/>
      <c r="H737" s="64"/>
      <c r="I737" s="51"/>
      <c r="J737" s="65"/>
      <c r="O737" s="63"/>
      <c r="P737" s="41"/>
      <c r="Q737" s="52"/>
    </row>
    <row r="738" spans="7:17" ht="15.75" customHeight="1" x14ac:dyDescent="0.3">
      <c r="G738" s="64"/>
      <c r="H738" s="64"/>
      <c r="I738" s="51"/>
      <c r="J738" s="65"/>
      <c r="O738" s="63"/>
      <c r="P738" s="41"/>
      <c r="Q738" s="52"/>
    </row>
    <row r="739" spans="7:17" ht="15.75" customHeight="1" x14ac:dyDescent="0.3">
      <c r="G739" s="64"/>
      <c r="H739" s="64"/>
      <c r="I739" s="51"/>
      <c r="J739" s="65"/>
      <c r="O739" s="63"/>
      <c r="P739" s="41"/>
      <c r="Q739" s="52"/>
    </row>
    <row r="740" spans="7:17" ht="15.75" customHeight="1" x14ac:dyDescent="0.3">
      <c r="G740" s="64"/>
      <c r="H740" s="64"/>
      <c r="I740" s="51"/>
      <c r="J740" s="65"/>
      <c r="O740" s="63"/>
      <c r="P740" s="41"/>
      <c r="Q740" s="52"/>
    </row>
    <row r="741" spans="7:17" ht="15.75" customHeight="1" x14ac:dyDescent="0.3">
      <c r="G741" s="64"/>
      <c r="H741" s="64"/>
      <c r="I741" s="51"/>
      <c r="J741" s="65"/>
      <c r="O741" s="63"/>
      <c r="P741" s="41"/>
      <c r="Q741" s="52"/>
    </row>
    <row r="742" spans="7:17" ht="15.75" customHeight="1" x14ac:dyDescent="0.3">
      <c r="G742" s="64"/>
      <c r="H742" s="64"/>
      <c r="I742" s="51"/>
      <c r="J742" s="65"/>
      <c r="O742" s="63"/>
      <c r="P742" s="41"/>
      <c r="Q742" s="52"/>
    </row>
    <row r="743" spans="7:17" ht="15.75" customHeight="1" x14ac:dyDescent="0.3">
      <c r="G743" s="64"/>
      <c r="H743" s="64"/>
      <c r="I743" s="51"/>
      <c r="J743" s="65"/>
      <c r="O743" s="63"/>
      <c r="P743" s="41"/>
      <c r="Q743" s="52"/>
    </row>
    <row r="744" spans="7:17" ht="15.75" customHeight="1" x14ac:dyDescent="0.3">
      <c r="G744" s="64"/>
      <c r="H744" s="64"/>
      <c r="I744" s="51"/>
      <c r="J744" s="65"/>
      <c r="O744" s="63"/>
      <c r="P744" s="41"/>
      <c r="Q744" s="52"/>
    </row>
    <row r="745" spans="7:17" ht="15.75" customHeight="1" x14ac:dyDescent="0.3">
      <c r="G745" s="64"/>
      <c r="H745" s="64"/>
      <c r="I745" s="51"/>
      <c r="J745" s="65"/>
      <c r="O745" s="63"/>
      <c r="P745" s="41"/>
      <c r="Q745" s="52"/>
    </row>
    <row r="746" spans="7:17" ht="15.75" customHeight="1" x14ac:dyDescent="0.3">
      <c r="G746" s="64"/>
      <c r="H746" s="64"/>
      <c r="I746" s="51"/>
      <c r="J746" s="65"/>
      <c r="O746" s="63"/>
      <c r="P746" s="41"/>
      <c r="Q746" s="52"/>
    </row>
    <row r="747" spans="7:17" ht="15.75" customHeight="1" x14ac:dyDescent="0.3">
      <c r="G747" s="64"/>
      <c r="H747" s="64"/>
      <c r="I747" s="51"/>
      <c r="J747" s="65"/>
      <c r="O747" s="63"/>
      <c r="P747" s="41"/>
      <c r="Q747" s="52"/>
    </row>
    <row r="748" spans="7:17" ht="15.75" customHeight="1" x14ac:dyDescent="0.3">
      <c r="G748" s="64"/>
      <c r="H748" s="64"/>
      <c r="I748" s="51"/>
      <c r="J748" s="65"/>
      <c r="O748" s="63"/>
      <c r="P748" s="41"/>
      <c r="Q748" s="52"/>
    </row>
    <row r="749" spans="7:17" ht="15.75" customHeight="1" x14ac:dyDescent="0.3">
      <c r="G749" s="64"/>
      <c r="H749" s="64"/>
      <c r="I749" s="51"/>
      <c r="J749" s="65"/>
      <c r="O749" s="63"/>
      <c r="P749" s="41"/>
      <c r="Q749" s="52"/>
    </row>
    <row r="750" spans="7:17" ht="15.75" customHeight="1" x14ac:dyDescent="0.3">
      <c r="G750" s="64"/>
      <c r="H750" s="64"/>
      <c r="I750" s="51"/>
      <c r="J750" s="65"/>
      <c r="O750" s="63"/>
      <c r="P750" s="41"/>
      <c r="Q750" s="52"/>
    </row>
    <row r="751" spans="7:17" ht="15.75" customHeight="1" x14ac:dyDescent="0.3">
      <c r="G751" s="64"/>
      <c r="H751" s="64"/>
      <c r="I751" s="51"/>
      <c r="J751" s="65"/>
      <c r="O751" s="63"/>
      <c r="P751" s="41"/>
      <c r="Q751" s="52"/>
    </row>
    <row r="752" spans="7:17" ht="15.75" customHeight="1" x14ac:dyDescent="0.3">
      <c r="G752" s="64"/>
      <c r="H752" s="64"/>
      <c r="I752" s="51"/>
      <c r="J752" s="65"/>
      <c r="O752" s="63"/>
      <c r="P752" s="41"/>
      <c r="Q752" s="52"/>
    </row>
    <row r="753" spans="7:17" ht="15.75" customHeight="1" x14ac:dyDescent="0.3">
      <c r="G753" s="64"/>
      <c r="H753" s="64"/>
      <c r="I753" s="51"/>
      <c r="J753" s="65"/>
      <c r="O753" s="63"/>
      <c r="P753" s="41"/>
      <c r="Q753" s="52"/>
    </row>
    <row r="754" spans="7:17" ht="15.75" customHeight="1" x14ac:dyDescent="0.3">
      <c r="G754" s="64"/>
      <c r="H754" s="64"/>
      <c r="I754" s="51"/>
      <c r="J754" s="65"/>
      <c r="O754" s="63"/>
      <c r="P754" s="41"/>
      <c r="Q754" s="52"/>
    </row>
    <row r="755" spans="7:17" ht="15.75" customHeight="1" x14ac:dyDescent="0.3">
      <c r="G755" s="64"/>
      <c r="H755" s="64"/>
      <c r="I755" s="51"/>
      <c r="J755" s="65"/>
      <c r="O755" s="63"/>
      <c r="P755" s="41"/>
      <c r="Q755" s="52"/>
    </row>
    <row r="756" spans="7:17" ht="15.75" customHeight="1" x14ac:dyDescent="0.3">
      <c r="G756" s="64"/>
      <c r="H756" s="64"/>
      <c r="I756" s="51"/>
      <c r="J756" s="65"/>
      <c r="O756" s="63"/>
      <c r="P756" s="41"/>
      <c r="Q756" s="52"/>
    </row>
    <row r="757" spans="7:17" ht="15.75" customHeight="1" x14ac:dyDescent="0.3">
      <c r="G757" s="64"/>
      <c r="H757" s="64"/>
      <c r="I757" s="51"/>
      <c r="J757" s="65"/>
      <c r="O757" s="63"/>
      <c r="P757" s="41"/>
      <c r="Q757" s="52"/>
    </row>
    <row r="758" spans="7:17" ht="15.75" customHeight="1" x14ac:dyDescent="0.3">
      <c r="G758" s="64"/>
      <c r="H758" s="64"/>
      <c r="I758" s="51"/>
      <c r="J758" s="65"/>
      <c r="O758" s="63"/>
      <c r="P758" s="41"/>
      <c r="Q758" s="52"/>
    </row>
    <row r="759" spans="7:17" ht="15.75" customHeight="1" x14ac:dyDescent="0.3">
      <c r="G759" s="64"/>
      <c r="H759" s="64"/>
      <c r="I759" s="51"/>
      <c r="J759" s="65"/>
      <c r="O759" s="63"/>
      <c r="P759" s="41"/>
      <c r="Q759" s="52"/>
    </row>
    <row r="760" spans="7:17" ht="15.75" customHeight="1" x14ac:dyDescent="0.3">
      <c r="G760" s="64"/>
      <c r="H760" s="64"/>
      <c r="I760" s="51"/>
      <c r="J760" s="65"/>
      <c r="O760" s="63"/>
      <c r="P760" s="41"/>
      <c r="Q760" s="52"/>
    </row>
    <row r="761" spans="7:17" ht="15.75" customHeight="1" x14ac:dyDescent="0.3">
      <c r="G761" s="64"/>
      <c r="H761" s="64"/>
      <c r="I761" s="51"/>
      <c r="J761" s="65"/>
      <c r="O761" s="63"/>
      <c r="P761" s="41"/>
      <c r="Q761" s="52"/>
    </row>
    <row r="762" spans="7:17" ht="15.75" customHeight="1" x14ac:dyDescent="0.3">
      <c r="G762" s="64"/>
      <c r="H762" s="64"/>
      <c r="I762" s="51"/>
      <c r="J762" s="65"/>
      <c r="O762" s="63"/>
      <c r="P762" s="41"/>
      <c r="Q762" s="52"/>
    </row>
    <row r="763" spans="7:17" ht="15.75" customHeight="1" x14ac:dyDescent="0.3">
      <c r="G763" s="64"/>
      <c r="H763" s="64"/>
      <c r="I763" s="51"/>
      <c r="J763" s="65"/>
      <c r="O763" s="63"/>
      <c r="P763" s="41"/>
      <c r="Q763" s="52"/>
    </row>
    <row r="764" spans="7:17" ht="15.75" customHeight="1" x14ac:dyDescent="0.3">
      <c r="G764" s="64"/>
      <c r="H764" s="64"/>
      <c r="I764" s="51"/>
      <c r="J764" s="65"/>
      <c r="O764" s="63"/>
      <c r="P764" s="41"/>
      <c r="Q764" s="52"/>
    </row>
    <row r="765" spans="7:17" ht="15.75" customHeight="1" x14ac:dyDescent="0.3">
      <c r="G765" s="64"/>
      <c r="H765" s="64"/>
      <c r="I765" s="51"/>
      <c r="J765" s="65"/>
      <c r="O765" s="63"/>
      <c r="P765" s="41"/>
      <c r="Q765" s="52"/>
    </row>
    <row r="766" spans="7:17" ht="15.75" customHeight="1" x14ac:dyDescent="0.3">
      <c r="G766" s="64"/>
      <c r="H766" s="64"/>
      <c r="I766" s="51"/>
      <c r="J766" s="65"/>
      <c r="O766" s="63"/>
      <c r="P766" s="41"/>
      <c r="Q766" s="52"/>
    </row>
    <row r="767" spans="7:17" ht="15.75" customHeight="1" x14ac:dyDescent="0.3">
      <c r="G767" s="64"/>
      <c r="H767" s="64"/>
      <c r="I767" s="51"/>
      <c r="J767" s="65"/>
      <c r="O767" s="63"/>
      <c r="P767" s="41"/>
      <c r="Q767" s="52"/>
    </row>
    <row r="768" spans="7:17" ht="15.75" customHeight="1" x14ac:dyDescent="0.3">
      <c r="G768" s="64"/>
      <c r="H768" s="64"/>
      <c r="I768" s="51"/>
      <c r="J768" s="65"/>
      <c r="O768" s="63"/>
      <c r="P768" s="41"/>
      <c r="Q768" s="52"/>
    </row>
    <row r="769" spans="7:17" ht="15.75" customHeight="1" x14ac:dyDescent="0.3">
      <c r="G769" s="64"/>
      <c r="H769" s="64"/>
      <c r="I769" s="51"/>
      <c r="J769" s="65"/>
      <c r="O769" s="63"/>
      <c r="P769" s="41"/>
      <c r="Q769" s="52"/>
    </row>
    <row r="770" spans="7:17" ht="15.75" customHeight="1" x14ac:dyDescent="0.3">
      <c r="G770" s="64"/>
      <c r="H770" s="64"/>
      <c r="I770" s="51"/>
      <c r="J770" s="65"/>
      <c r="O770" s="63"/>
      <c r="P770" s="41"/>
      <c r="Q770" s="52"/>
    </row>
    <row r="771" spans="7:17" ht="15.75" customHeight="1" x14ac:dyDescent="0.3">
      <c r="G771" s="64"/>
      <c r="H771" s="64"/>
      <c r="I771" s="51"/>
      <c r="J771" s="65"/>
      <c r="O771" s="63"/>
      <c r="P771" s="41"/>
      <c r="Q771" s="52"/>
    </row>
    <row r="772" spans="7:17" ht="15.75" customHeight="1" x14ac:dyDescent="0.3">
      <c r="G772" s="64"/>
      <c r="H772" s="64"/>
      <c r="I772" s="51"/>
      <c r="J772" s="65"/>
      <c r="O772" s="63"/>
      <c r="P772" s="41"/>
      <c r="Q772" s="52"/>
    </row>
    <row r="773" spans="7:17" ht="15.75" customHeight="1" x14ac:dyDescent="0.3">
      <c r="G773" s="64"/>
      <c r="H773" s="64"/>
      <c r="I773" s="51"/>
      <c r="J773" s="65"/>
      <c r="O773" s="63"/>
      <c r="P773" s="41"/>
      <c r="Q773" s="52"/>
    </row>
    <row r="774" spans="7:17" ht="15.75" customHeight="1" x14ac:dyDescent="0.3">
      <c r="G774" s="64"/>
      <c r="H774" s="64"/>
      <c r="I774" s="51"/>
      <c r="J774" s="65"/>
      <c r="O774" s="63"/>
      <c r="P774" s="41"/>
      <c r="Q774" s="52"/>
    </row>
    <row r="775" spans="7:17" ht="15.75" customHeight="1" x14ac:dyDescent="0.3">
      <c r="G775" s="64"/>
      <c r="H775" s="64"/>
      <c r="I775" s="51"/>
      <c r="J775" s="65"/>
      <c r="O775" s="63"/>
      <c r="P775" s="41"/>
      <c r="Q775" s="52"/>
    </row>
    <row r="776" spans="7:17" ht="15.75" customHeight="1" x14ac:dyDescent="0.3">
      <c r="G776" s="64"/>
      <c r="H776" s="64"/>
      <c r="I776" s="51"/>
      <c r="J776" s="65"/>
      <c r="O776" s="63"/>
      <c r="P776" s="41"/>
      <c r="Q776" s="52"/>
    </row>
    <row r="777" spans="7:17" ht="15.75" customHeight="1" x14ac:dyDescent="0.3">
      <c r="G777" s="64"/>
      <c r="H777" s="64"/>
      <c r="I777" s="51"/>
      <c r="J777" s="65"/>
      <c r="O777" s="63"/>
      <c r="P777" s="41"/>
      <c r="Q777" s="52"/>
    </row>
    <row r="778" spans="7:17" ht="15.75" customHeight="1" x14ac:dyDescent="0.3">
      <c r="G778" s="64"/>
      <c r="H778" s="64"/>
      <c r="I778" s="51"/>
      <c r="J778" s="65"/>
      <c r="O778" s="63"/>
      <c r="P778" s="41"/>
      <c r="Q778" s="52"/>
    </row>
    <row r="779" spans="7:17" ht="15.75" customHeight="1" x14ac:dyDescent="0.3">
      <c r="G779" s="64"/>
      <c r="H779" s="64"/>
      <c r="I779" s="51"/>
      <c r="J779" s="65"/>
      <c r="O779" s="63"/>
      <c r="P779" s="41"/>
      <c r="Q779" s="52"/>
    </row>
    <row r="780" spans="7:17" ht="15.75" customHeight="1" x14ac:dyDescent="0.3">
      <c r="G780" s="64"/>
      <c r="H780" s="64"/>
      <c r="I780" s="51"/>
      <c r="J780" s="65"/>
      <c r="O780" s="63"/>
      <c r="P780" s="41"/>
      <c r="Q780" s="52"/>
    </row>
    <row r="781" spans="7:17" ht="15.75" customHeight="1" x14ac:dyDescent="0.3">
      <c r="G781" s="64"/>
      <c r="H781" s="64"/>
      <c r="I781" s="51"/>
      <c r="J781" s="65"/>
      <c r="O781" s="63"/>
      <c r="P781" s="41"/>
      <c r="Q781" s="52"/>
    </row>
    <row r="782" spans="7:17" ht="15.75" customHeight="1" x14ac:dyDescent="0.3">
      <c r="G782" s="64"/>
      <c r="H782" s="64"/>
      <c r="I782" s="51"/>
      <c r="J782" s="65"/>
      <c r="O782" s="63"/>
      <c r="P782" s="41"/>
      <c r="Q782" s="52"/>
    </row>
    <row r="783" spans="7:17" ht="15.75" customHeight="1" x14ac:dyDescent="0.3">
      <c r="G783" s="64"/>
      <c r="H783" s="64"/>
      <c r="I783" s="51"/>
      <c r="J783" s="65"/>
      <c r="O783" s="63"/>
      <c r="P783" s="41"/>
      <c r="Q783" s="52"/>
    </row>
    <row r="784" spans="7:17" ht="15.75" customHeight="1" x14ac:dyDescent="0.3">
      <c r="G784" s="64"/>
      <c r="H784" s="64"/>
      <c r="I784" s="51"/>
      <c r="J784" s="65"/>
      <c r="O784" s="63"/>
      <c r="P784" s="41"/>
      <c r="Q784" s="52"/>
    </row>
    <row r="785" spans="7:17" ht="15.75" customHeight="1" x14ac:dyDescent="0.3">
      <c r="G785" s="64"/>
      <c r="H785" s="64"/>
      <c r="I785" s="51"/>
      <c r="J785" s="65"/>
      <c r="O785" s="63"/>
      <c r="P785" s="41"/>
      <c r="Q785" s="52"/>
    </row>
    <row r="786" spans="7:17" ht="15.75" customHeight="1" x14ac:dyDescent="0.3">
      <c r="G786" s="64"/>
      <c r="H786" s="64"/>
      <c r="I786" s="51"/>
      <c r="J786" s="65"/>
      <c r="O786" s="63"/>
      <c r="P786" s="41"/>
      <c r="Q786" s="52"/>
    </row>
    <row r="787" spans="7:17" ht="15.75" customHeight="1" x14ac:dyDescent="0.3">
      <c r="G787" s="64"/>
      <c r="H787" s="64"/>
      <c r="I787" s="51"/>
      <c r="J787" s="65"/>
      <c r="O787" s="63"/>
      <c r="P787" s="41"/>
      <c r="Q787" s="52"/>
    </row>
    <row r="788" spans="7:17" ht="15.75" customHeight="1" x14ac:dyDescent="0.3">
      <c r="G788" s="64"/>
      <c r="H788" s="64"/>
      <c r="I788" s="51"/>
      <c r="J788" s="65"/>
      <c r="O788" s="63"/>
      <c r="P788" s="41"/>
      <c r="Q788" s="52"/>
    </row>
    <row r="789" spans="7:17" ht="15.75" customHeight="1" x14ac:dyDescent="0.3">
      <c r="G789" s="64"/>
      <c r="H789" s="64"/>
      <c r="I789" s="51"/>
      <c r="J789" s="65"/>
      <c r="O789" s="63"/>
      <c r="P789" s="41"/>
      <c r="Q789" s="52"/>
    </row>
    <row r="790" spans="7:17" ht="15.75" customHeight="1" x14ac:dyDescent="0.3">
      <c r="G790" s="64"/>
      <c r="H790" s="64"/>
      <c r="I790" s="51"/>
      <c r="J790" s="65"/>
      <c r="O790" s="63"/>
      <c r="P790" s="41"/>
      <c r="Q790" s="52"/>
    </row>
    <row r="791" spans="7:17" ht="15.75" customHeight="1" x14ac:dyDescent="0.3">
      <c r="G791" s="64"/>
      <c r="H791" s="64"/>
      <c r="I791" s="51"/>
      <c r="J791" s="65"/>
      <c r="O791" s="63"/>
      <c r="P791" s="41"/>
      <c r="Q791" s="52"/>
    </row>
    <row r="792" spans="7:17" ht="15.75" customHeight="1" x14ac:dyDescent="0.3">
      <c r="G792" s="64"/>
      <c r="H792" s="64"/>
      <c r="I792" s="51"/>
      <c r="J792" s="65"/>
      <c r="O792" s="63"/>
      <c r="P792" s="41"/>
      <c r="Q792" s="52"/>
    </row>
    <row r="793" spans="7:17" ht="15.75" customHeight="1" x14ac:dyDescent="0.3">
      <c r="G793" s="64"/>
      <c r="H793" s="64"/>
      <c r="I793" s="51"/>
      <c r="J793" s="65"/>
      <c r="O793" s="63"/>
      <c r="P793" s="41"/>
      <c r="Q793" s="52"/>
    </row>
    <row r="794" spans="7:17" ht="15.75" customHeight="1" x14ac:dyDescent="0.3">
      <c r="G794" s="64"/>
      <c r="H794" s="64"/>
      <c r="I794" s="51"/>
      <c r="J794" s="65"/>
      <c r="O794" s="63"/>
      <c r="P794" s="41"/>
      <c r="Q794" s="52"/>
    </row>
    <row r="795" spans="7:17" ht="15.75" customHeight="1" x14ac:dyDescent="0.3">
      <c r="G795" s="64"/>
      <c r="H795" s="64"/>
      <c r="I795" s="51"/>
      <c r="J795" s="65"/>
      <c r="O795" s="63"/>
      <c r="P795" s="41"/>
      <c r="Q795" s="52"/>
    </row>
    <row r="796" spans="7:17" ht="15.75" customHeight="1" x14ac:dyDescent="0.3">
      <c r="G796" s="64"/>
      <c r="H796" s="64"/>
      <c r="I796" s="51"/>
      <c r="J796" s="65"/>
      <c r="O796" s="63"/>
      <c r="P796" s="41"/>
      <c r="Q796" s="52"/>
    </row>
    <row r="797" spans="7:17" ht="15.75" customHeight="1" x14ac:dyDescent="0.3">
      <c r="G797" s="64"/>
      <c r="H797" s="64"/>
      <c r="I797" s="51"/>
      <c r="J797" s="65"/>
      <c r="O797" s="63"/>
      <c r="P797" s="41"/>
      <c r="Q797" s="52"/>
    </row>
    <row r="798" spans="7:17" ht="15.75" customHeight="1" x14ac:dyDescent="0.3">
      <c r="G798" s="64"/>
      <c r="H798" s="64"/>
      <c r="I798" s="51"/>
      <c r="J798" s="65"/>
      <c r="O798" s="63"/>
      <c r="P798" s="41"/>
      <c r="Q798" s="52"/>
    </row>
    <row r="799" spans="7:17" ht="15.75" customHeight="1" x14ac:dyDescent="0.3">
      <c r="G799" s="64"/>
      <c r="H799" s="64"/>
      <c r="I799" s="51"/>
      <c r="J799" s="65"/>
      <c r="O799" s="63"/>
      <c r="P799" s="41"/>
      <c r="Q799" s="52"/>
    </row>
    <row r="800" spans="7:17" ht="15.75" customHeight="1" x14ac:dyDescent="0.3">
      <c r="G800" s="64"/>
      <c r="H800" s="64"/>
      <c r="I800" s="51"/>
      <c r="J800" s="65"/>
      <c r="O800" s="63"/>
      <c r="P800" s="41"/>
      <c r="Q800" s="52"/>
    </row>
    <row r="801" spans="7:17" ht="15.75" customHeight="1" x14ac:dyDescent="0.3">
      <c r="G801" s="64"/>
      <c r="H801" s="64"/>
      <c r="I801" s="51"/>
      <c r="J801" s="65"/>
      <c r="O801" s="63"/>
      <c r="P801" s="41"/>
      <c r="Q801" s="52"/>
    </row>
    <row r="802" spans="7:17" ht="15.75" customHeight="1" x14ac:dyDescent="0.3">
      <c r="G802" s="64"/>
      <c r="H802" s="64"/>
      <c r="I802" s="51"/>
      <c r="J802" s="65"/>
      <c r="O802" s="63"/>
      <c r="P802" s="41"/>
      <c r="Q802" s="52"/>
    </row>
    <row r="803" spans="7:17" ht="15.75" customHeight="1" x14ac:dyDescent="0.3">
      <c r="G803" s="64"/>
      <c r="H803" s="64"/>
      <c r="I803" s="51"/>
      <c r="J803" s="65"/>
      <c r="O803" s="63"/>
      <c r="P803" s="41"/>
      <c r="Q803" s="52"/>
    </row>
    <row r="804" spans="7:17" ht="15.75" customHeight="1" x14ac:dyDescent="0.3">
      <c r="G804" s="64"/>
      <c r="H804" s="64"/>
      <c r="I804" s="51"/>
      <c r="J804" s="65"/>
      <c r="O804" s="63"/>
      <c r="P804" s="41"/>
      <c r="Q804" s="52"/>
    </row>
    <row r="805" spans="7:17" ht="15.75" customHeight="1" x14ac:dyDescent="0.3">
      <c r="G805" s="64"/>
      <c r="H805" s="64"/>
      <c r="I805" s="51"/>
      <c r="J805" s="65"/>
      <c r="O805" s="63"/>
      <c r="P805" s="41"/>
      <c r="Q805" s="52"/>
    </row>
    <row r="806" spans="7:17" ht="15.75" customHeight="1" x14ac:dyDescent="0.3">
      <c r="G806" s="64"/>
      <c r="H806" s="64"/>
      <c r="I806" s="51"/>
      <c r="J806" s="65"/>
      <c r="O806" s="63"/>
      <c r="P806" s="41"/>
      <c r="Q806" s="52"/>
    </row>
    <row r="807" spans="7:17" ht="15.75" customHeight="1" x14ac:dyDescent="0.3">
      <c r="G807" s="64"/>
      <c r="H807" s="64"/>
      <c r="I807" s="51"/>
      <c r="J807" s="65"/>
      <c r="O807" s="63"/>
      <c r="P807" s="41"/>
      <c r="Q807" s="52"/>
    </row>
    <row r="808" spans="7:17" ht="15.75" customHeight="1" x14ac:dyDescent="0.3">
      <c r="G808" s="64"/>
      <c r="H808" s="64"/>
      <c r="I808" s="51"/>
      <c r="J808" s="65"/>
      <c r="O808" s="63"/>
      <c r="P808" s="41"/>
      <c r="Q808" s="52"/>
    </row>
    <row r="809" spans="7:17" ht="15.75" customHeight="1" x14ac:dyDescent="0.3">
      <c r="G809" s="64"/>
      <c r="H809" s="64"/>
      <c r="I809" s="51"/>
      <c r="J809" s="65"/>
      <c r="O809" s="63"/>
      <c r="P809" s="41"/>
      <c r="Q809" s="52"/>
    </row>
    <row r="810" spans="7:17" ht="15.75" customHeight="1" x14ac:dyDescent="0.3">
      <c r="G810" s="64"/>
      <c r="H810" s="64"/>
      <c r="I810" s="51"/>
      <c r="J810" s="65"/>
      <c r="O810" s="63"/>
      <c r="P810" s="41"/>
      <c r="Q810" s="52"/>
    </row>
    <row r="811" spans="7:17" ht="15.75" customHeight="1" x14ac:dyDescent="0.3">
      <c r="G811" s="64"/>
      <c r="H811" s="64"/>
      <c r="I811" s="51"/>
      <c r="J811" s="65"/>
      <c r="O811" s="63"/>
      <c r="P811" s="41"/>
      <c r="Q811" s="52"/>
    </row>
    <row r="812" spans="7:17" ht="15.75" customHeight="1" x14ac:dyDescent="0.3">
      <c r="G812" s="64"/>
      <c r="H812" s="64"/>
      <c r="I812" s="51"/>
      <c r="J812" s="65"/>
      <c r="O812" s="63"/>
      <c r="P812" s="41"/>
      <c r="Q812" s="52"/>
    </row>
    <row r="813" spans="7:17" ht="15.75" customHeight="1" x14ac:dyDescent="0.3">
      <c r="G813" s="64"/>
      <c r="H813" s="64"/>
      <c r="I813" s="51"/>
      <c r="J813" s="65"/>
      <c r="O813" s="63"/>
      <c r="P813" s="41"/>
      <c r="Q813" s="52"/>
    </row>
    <row r="814" spans="7:17" ht="15.75" customHeight="1" x14ac:dyDescent="0.3">
      <c r="G814" s="64"/>
      <c r="H814" s="64"/>
      <c r="I814" s="51"/>
      <c r="J814" s="65"/>
      <c r="O814" s="63"/>
      <c r="P814" s="41"/>
      <c r="Q814" s="52"/>
    </row>
    <row r="815" spans="7:17" ht="15.75" customHeight="1" x14ac:dyDescent="0.3">
      <c r="G815" s="64"/>
      <c r="H815" s="64"/>
      <c r="I815" s="51"/>
      <c r="J815" s="65"/>
      <c r="O815" s="63"/>
      <c r="P815" s="41"/>
      <c r="Q815" s="52"/>
    </row>
    <row r="816" spans="7:17" ht="15.75" customHeight="1" x14ac:dyDescent="0.3">
      <c r="G816" s="64"/>
      <c r="H816" s="64"/>
      <c r="I816" s="51"/>
      <c r="J816" s="65"/>
      <c r="O816" s="63"/>
      <c r="P816" s="41"/>
      <c r="Q816" s="52"/>
    </row>
    <row r="817" spans="7:17" ht="15.75" customHeight="1" x14ac:dyDescent="0.3">
      <c r="G817" s="64"/>
      <c r="H817" s="64"/>
      <c r="I817" s="51"/>
      <c r="J817" s="65"/>
      <c r="O817" s="63"/>
      <c r="P817" s="41"/>
      <c r="Q817" s="52"/>
    </row>
    <row r="818" spans="7:17" ht="15.75" customHeight="1" x14ac:dyDescent="0.3">
      <c r="G818" s="64"/>
      <c r="H818" s="64"/>
      <c r="I818" s="51"/>
      <c r="J818" s="65"/>
      <c r="O818" s="63"/>
      <c r="P818" s="41"/>
      <c r="Q818" s="52"/>
    </row>
    <row r="819" spans="7:17" ht="15.75" customHeight="1" x14ac:dyDescent="0.3">
      <c r="G819" s="64"/>
      <c r="H819" s="64"/>
      <c r="I819" s="51"/>
      <c r="J819" s="65"/>
      <c r="O819" s="63"/>
      <c r="P819" s="41"/>
      <c r="Q819" s="52"/>
    </row>
    <row r="820" spans="7:17" ht="15.75" customHeight="1" x14ac:dyDescent="0.3">
      <c r="G820" s="64"/>
      <c r="H820" s="64"/>
      <c r="I820" s="51"/>
      <c r="J820" s="65"/>
      <c r="O820" s="63"/>
      <c r="P820" s="41"/>
      <c r="Q820" s="52"/>
    </row>
    <row r="821" spans="7:17" ht="15.75" customHeight="1" x14ac:dyDescent="0.3">
      <c r="G821" s="64"/>
      <c r="H821" s="64"/>
      <c r="I821" s="51"/>
      <c r="J821" s="65"/>
      <c r="O821" s="63"/>
      <c r="P821" s="41"/>
      <c r="Q821" s="52"/>
    </row>
    <row r="822" spans="7:17" ht="15.75" customHeight="1" x14ac:dyDescent="0.3">
      <c r="G822" s="64"/>
      <c r="H822" s="64"/>
      <c r="I822" s="51"/>
      <c r="J822" s="65"/>
      <c r="O822" s="63"/>
      <c r="P822" s="41"/>
      <c r="Q822" s="52"/>
    </row>
    <row r="823" spans="7:17" ht="15.75" customHeight="1" x14ac:dyDescent="0.3">
      <c r="G823" s="64"/>
      <c r="H823" s="64"/>
      <c r="I823" s="51"/>
      <c r="J823" s="65"/>
      <c r="O823" s="63"/>
      <c r="P823" s="41"/>
      <c r="Q823" s="52"/>
    </row>
    <row r="824" spans="7:17" ht="15.75" customHeight="1" x14ac:dyDescent="0.3">
      <c r="G824" s="64"/>
      <c r="H824" s="64"/>
      <c r="I824" s="51"/>
      <c r="J824" s="65"/>
      <c r="O824" s="63"/>
      <c r="P824" s="41"/>
      <c r="Q824" s="52"/>
    </row>
    <row r="825" spans="7:17" ht="15.75" customHeight="1" x14ac:dyDescent="0.3">
      <c r="G825" s="64"/>
      <c r="H825" s="64"/>
      <c r="I825" s="51"/>
      <c r="J825" s="65"/>
      <c r="O825" s="63"/>
      <c r="P825" s="41"/>
      <c r="Q825" s="52"/>
    </row>
    <row r="826" spans="7:17" ht="15.75" customHeight="1" x14ac:dyDescent="0.3">
      <c r="G826" s="64"/>
      <c r="H826" s="64"/>
      <c r="I826" s="51"/>
      <c r="J826" s="65"/>
      <c r="O826" s="63"/>
      <c r="P826" s="41"/>
      <c r="Q826" s="52"/>
    </row>
    <row r="827" spans="7:17" ht="15.75" customHeight="1" x14ac:dyDescent="0.3">
      <c r="G827" s="64"/>
      <c r="H827" s="64"/>
      <c r="I827" s="51"/>
      <c r="J827" s="65"/>
      <c r="O827" s="63"/>
      <c r="P827" s="41"/>
      <c r="Q827" s="52"/>
    </row>
    <row r="828" spans="7:17" ht="15.75" customHeight="1" x14ac:dyDescent="0.3">
      <c r="G828" s="64"/>
      <c r="H828" s="64"/>
      <c r="I828" s="51"/>
      <c r="J828" s="65"/>
      <c r="O828" s="63"/>
      <c r="P828" s="41"/>
      <c r="Q828" s="52"/>
    </row>
    <row r="829" spans="7:17" ht="15.75" customHeight="1" x14ac:dyDescent="0.3">
      <c r="G829" s="64"/>
      <c r="H829" s="64"/>
      <c r="I829" s="51"/>
      <c r="J829" s="65"/>
      <c r="O829" s="63"/>
      <c r="P829" s="41"/>
      <c r="Q829" s="52"/>
    </row>
    <row r="830" spans="7:17" ht="15.75" customHeight="1" x14ac:dyDescent="0.3">
      <c r="G830" s="64"/>
      <c r="H830" s="64"/>
      <c r="I830" s="51"/>
      <c r="J830" s="65"/>
      <c r="O830" s="63"/>
      <c r="P830" s="41"/>
      <c r="Q830" s="52"/>
    </row>
    <row r="831" spans="7:17" ht="15.75" customHeight="1" x14ac:dyDescent="0.3">
      <c r="G831" s="64"/>
      <c r="H831" s="64"/>
      <c r="I831" s="51"/>
      <c r="J831" s="65"/>
      <c r="O831" s="63"/>
      <c r="P831" s="41"/>
      <c r="Q831" s="52"/>
    </row>
    <row r="832" spans="7:17" ht="15.75" customHeight="1" x14ac:dyDescent="0.3">
      <c r="G832" s="64"/>
      <c r="H832" s="64"/>
      <c r="I832" s="51"/>
      <c r="J832" s="65"/>
      <c r="O832" s="63"/>
      <c r="P832" s="41"/>
      <c r="Q832" s="52"/>
    </row>
    <row r="833" spans="7:17" ht="15.75" customHeight="1" x14ac:dyDescent="0.3">
      <c r="G833" s="64"/>
      <c r="H833" s="64"/>
      <c r="I833" s="51"/>
      <c r="J833" s="65"/>
      <c r="O833" s="63"/>
      <c r="P833" s="41"/>
      <c r="Q833" s="52"/>
    </row>
    <row r="834" spans="7:17" ht="15.75" customHeight="1" x14ac:dyDescent="0.3">
      <c r="G834" s="64"/>
      <c r="H834" s="64"/>
      <c r="I834" s="51"/>
      <c r="J834" s="65"/>
      <c r="O834" s="63"/>
      <c r="P834" s="41"/>
      <c r="Q834" s="52"/>
    </row>
    <row r="835" spans="7:17" ht="15.75" customHeight="1" x14ac:dyDescent="0.3">
      <c r="G835" s="64"/>
      <c r="H835" s="64"/>
      <c r="I835" s="51"/>
      <c r="J835" s="65"/>
      <c r="O835" s="63"/>
      <c r="P835" s="41"/>
      <c r="Q835" s="52"/>
    </row>
    <row r="836" spans="7:17" ht="15.75" customHeight="1" x14ac:dyDescent="0.3">
      <c r="G836" s="64"/>
      <c r="H836" s="64"/>
      <c r="I836" s="51"/>
      <c r="J836" s="65"/>
      <c r="O836" s="63"/>
      <c r="P836" s="41"/>
      <c r="Q836" s="52"/>
    </row>
    <row r="837" spans="7:17" ht="15.75" customHeight="1" x14ac:dyDescent="0.3">
      <c r="G837" s="64"/>
      <c r="H837" s="64"/>
      <c r="I837" s="51"/>
      <c r="J837" s="65"/>
      <c r="O837" s="63"/>
      <c r="P837" s="41"/>
      <c r="Q837" s="52"/>
    </row>
    <row r="838" spans="7:17" ht="15.75" customHeight="1" x14ac:dyDescent="0.3">
      <c r="G838" s="64"/>
      <c r="H838" s="64"/>
      <c r="I838" s="51"/>
      <c r="J838" s="65"/>
      <c r="O838" s="63"/>
      <c r="P838" s="41"/>
      <c r="Q838" s="52"/>
    </row>
    <row r="839" spans="7:17" ht="15.75" customHeight="1" x14ac:dyDescent="0.3">
      <c r="G839" s="64"/>
      <c r="H839" s="64"/>
      <c r="I839" s="51"/>
      <c r="J839" s="65"/>
      <c r="O839" s="63"/>
      <c r="P839" s="41"/>
      <c r="Q839" s="52"/>
    </row>
    <row r="840" spans="7:17" ht="15.75" customHeight="1" x14ac:dyDescent="0.3">
      <c r="G840" s="64"/>
      <c r="H840" s="64"/>
      <c r="I840" s="51"/>
      <c r="J840" s="65"/>
      <c r="O840" s="63"/>
      <c r="P840" s="41"/>
      <c r="Q840" s="52"/>
    </row>
    <row r="841" spans="7:17" ht="15.75" customHeight="1" x14ac:dyDescent="0.3">
      <c r="G841" s="64"/>
      <c r="H841" s="64"/>
      <c r="I841" s="51"/>
      <c r="J841" s="65"/>
      <c r="O841" s="63"/>
      <c r="P841" s="41"/>
      <c r="Q841" s="52"/>
    </row>
    <row r="842" spans="7:17" ht="15.75" customHeight="1" x14ac:dyDescent="0.3">
      <c r="G842" s="64"/>
      <c r="H842" s="64"/>
      <c r="I842" s="51"/>
      <c r="J842" s="65"/>
      <c r="O842" s="63"/>
      <c r="P842" s="41"/>
      <c r="Q842" s="52"/>
    </row>
    <row r="843" spans="7:17" ht="15.75" customHeight="1" x14ac:dyDescent="0.3">
      <c r="G843" s="64"/>
      <c r="H843" s="64"/>
      <c r="I843" s="51"/>
      <c r="J843" s="65"/>
      <c r="O843" s="63"/>
      <c r="P843" s="41"/>
      <c r="Q843" s="52"/>
    </row>
    <row r="844" spans="7:17" ht="15.75" customHeight="1" x14ac:dyDescent="0.3">
      <c r="G844" s="64"/>
      <c r="H844" s="64"/>
      <c r="I844" s="51"/>
      <c r="J844" s="65"/>
      <c r="O844" s="63"/>
      <c r="P844" s="41"/>
      <c r="Q844" s="52"/>
    </row>
    <row r="845" spans="7:17" ht="15.75" customHeight="1" x14ac:dyDescent="0.3">
      <c r="G845" s="64"/>
      <c r="H845" s="64"/>
      <c r="I845" s="51"/>
      <c r="J845" s="65"/>
      <c r="O845" s="63"/>
      <c r="P845" s="41"/>
      <c r="Q845" s="52"/>
    </row>
    <row r="846" spans="7:17" ht="15.75" customHeight="1" x14ac:dyDescent="0.3">
      <c r="G846" s="64"/>
      <c r="H846" s="64"/>
      <c r="I846" s="51"/>
      <c r="J846" s="65"/>
      <c r="O846" s="63"/>
      <c r="P846" s="41"/>
      <c r="Q846" s="52"/>
    </row>
    <row r="847" spans="7:17" ht="15.75" customHeight="1" x14ac:dyDescent="0.3">
      <c r="G847" s="64"/>
      <c r="H847" s="64"/>
      <c r="I847" s="51"/>
      <c r="J847" s="65"/>
      <c r="O847" s="63"/>
      <c r="P847" s="41"/>
      <c r="Q847" s="52"/>
    </row>
    <row r="848" spans="7:17" ht="15.75" customHeight="1" x14ac:dyDescent="0.3">
      <c r="G848" s="64"/>
      <c r="H848" s="64"/>
      <c r="I848" s="51"/>
      <c r="J848" s="65"/>
      <c r="O848" s="63"/>
      <c r="P848" s="41"/>
      <c r="Q848" s="52"/>
    </row>
    <row r="849" spans="7:17" ht="15.75" customHeight="1" x14ac:dyDescent="0.3">
      <c r="G849" s="64"/>
      <c r="H849" s="64"/>
      <c r="I849" s="51"/>
      <c r="J849" s="65"/>
      <c r="O849" s="63"/>
      <c r="P849" s="41"/>
      <c r="Q849" s="52"/>
    </row>
    <row r="850" spans="7:17" ht="15.75" customHeight="1" x14ac:dyDescent="0.3">
      <c r="G850" s="64"/>
      <c r="H850" s="64"/>
      <c r="I850" s="51"/>
      <c r="J850" s="65"/>
      <c r="O850" s="63"/>
      <c r="P850" s="41"/>
      <c r="Q850" s="52"/>
    </row>
    <row r="851" spans="7:17" ht="15.75" customHeight="1" x14ac:dyDescent="0.3">
      <c r="G851" s="64"/>
      <c r="H851" s="64"/>
      <c r="I851" s="51"/>
      <c r="J851" s="65"/>
      <c r="O851" s="63"/>
      <c r="P851" s="41"/>
      <c r="Q851" s="52"/>
    </row>
    <row r="852" spans="7:17" ht="15.75" customHeight="1" x14ac:dyDescent="0.3">
      <c r="G852" s="64"/>
      <c r="H852" s="64"/>
      <c r="I852" s="51"/>
      <c r="J852" s="65"/>
      <c r="O852" s="63"/>
      <c r="P852" s="41"/>
      <c r="Q852" s="52"/>
    </row>
    <row r="853" spans="7:17" ht="15.75" customHeight="1" x14ac:dyDescent="0.3">
      <c r="G853" s="64"/>
      <c r="H853" s="64"/>
      <c r="I853" s="51"/>
      <c r="J853" s="65"/>
      <c r="O853" s="63"/>
      <c r="P853" s="41"/>
      <c r="Q853" s="52"/>
    </row>
    <row r="854" spans="7:17" ht="15.75" customHeight="1" x14ac:dyDescent="0.3">
      <c r="G854" s="64"/>
      <c r="H854" s="64"/>
      <c r="I854" s="51"/>
      <c r="J854" s="65"/>
      <c r="O854" s="63"/>
      <c r="P854" s="41"/>
      <c r="Q854" s="52"/>
    </row>
    <row r="855" spans="7:17" ht="15.75" customHeight="1" x14ac:dyDescent="0.3">
      <c r="G855" s="64"/>
      <c r="H855" s="64"/>
      <c r="I855" s="51"/>
      <c r="J855" s="65"/>
      <c r="O855" s="63"/>
      <c r="P855" s="41"/>
      <c r="Q855" s="52"/>
    </row>
    <row r="856" spans="7:17" ht="15.75" customHeight="1" x14ac:dyDescent="0.3">
      <c r="G856" s="64"/>
      <c r="H856" s="64"/>
      <c r="I856" s="51"/>
      <c r="J856" s="65"/>
      <c r="O856" s="63"/>
      <c r="P856" s="41"/>
      <c r="Q856" s="52"/>
    </row>
    <row r="857" spans="7:17" ht="15.75" customHeight="1" x14ac:dyDescent="0.3">
      <c r="G857" s="64"/>
      <c r="H857" s="64"/>
      <c r="I857" s="51"/>
      <c r="J857" s="65"/>
      <c r="O857" s="63"/>
      <c r="P857" s="41"/>
      <c r="Q857" s="52"/>
    </row>
    <row r="858" spans="7:17" ht="15.75" customHeight="1" x14ac:dyDescent="0.3">
      <c r="G858" s="64"/>
      <c r="H858" s="64"/>
      <c r="I858" s="51"/>
      <c r="J858" s="65"/>
      <c r="O858" s="63"/>
      <c r="P858" s="41"/>
      <c r="Q858" s="52"/>
    </row>
    <row r="859" spans="7:17" ht="15.75" customHeight="1" x14ac:dyDescent="0.3">
      <c r="G859" s="64"/>
      <c r="H859" s="64"/>
      <c r="I859" s="51"/>
      <c r="J859" s="65"/>
      <c r="O859" s="63"/>
      <c r="P859" s="41"/>
      <c r="Q859" s="52"/>
    </row>
    <row r="860" spans="7:17" ht="15.75" customHeight="1" x14ac:dyDescent="0.3">
      <c r="G860" s="64"/>
      <c r="H860" s="64"/>
      <c r="I860" s="51"/>
      <c r="J860" s="65"/>
      <c r="O860" s="63"/>
      <c r="P860" s="41"/>
      <c r="Q860" s="52"/>
    </row>
    <row r="861" spans="7:17" ht="15.75" customHeight="1" x14ac:dyDescent="0.3">
      <c r="G861" s="64"/>
      <c r="H861" s="64"/>
      <c r="I861" s="51"/>
      <c r="J861" s="65"/>
      <c r="O861" s="63"/>
      <c r="P861" s="41"/>
      <c r="Q861" s="52"/>
    </row>
    <row r="862" spans="7:17" ht="15.75" customHeight="1" x14ac:dyDescent="0.3">
      <c r="G862" s="64"/>
      <c r="H862" s="64"/>
      <c r="I862" s="51"/>
      <c r="J862" s="65"/>
      <c r="O862" s="63"/>
      <c r="P862" s="41"/>
      <c r="Q862" s="52"/>
    </row>
    <row r="863" spans="7:17" ht="15.75" customHeight="1" x14ac:dyDescent="0.3">
      <c r="G863" s="64"/>
      <c r="H863" s="64"/>
      <c r="I863" s="51"/>
      <c r="J863" s="65"/>
      <c r="O863" s="63"/>
      <c r="P863" s="41"/>
      <c r="Q863" s="52"/>
    </row>
    <row r="864" spans="7:17" ht="15.75" customHeight="1" x14ac:dyDescent="0.3">
      <c r="G864" s="64"/>
      <c r="H864" s="64"/>
      <c r="I864" s="51"/>
      <c r="J864" s="65"/>
      <c r="O864" s="63"/>
      <c r="P864" s="41"/>
      <c r="Q864" s="52"/>
    </row>
    <row r="865" spans="7:17" ht="15.75" customHeight="1" x14ac:dyDescent="0.3">
      <c r="G865" s="64"/>
      <c r="H865" s="64"/>
      <c r="I865" s="51"/>
      <c r="J865" s="65"/>
      <c r="O865" s="63"/>
      <c r="P865" s="41"/>
      <c r="Q865" s="52"/>
    </row>
    <row r="866" spans="7:17" ht="15.75" customHeight="1" x14ac:dyDescent="0.3">
      <c r="G866" s="64"/>
      <c r="H866" s="64"/>
      <c r="I866" s="51"/>
      <c r="J866" s="65"/>
      <c r="O866" s="63"/>
      <c r="P866" s="41"/>
      <c r="Q866" s="52"/>
    </row>
    <row r="867" spans="7:17" ht="15.75" customHeight="1" x14ac:dyDescent="0.3">
      <c r="G867" s="64"/>
      <c r="H867" s="64"/>
      <c r="I867" s="51"/>
      <c r="J867" s="65"/>
      <c r="O867" s="63"/>
      <c r="P867" s="41"/>
      <c r="Q867" s="52"/>
    </row>
    <row r="868" spans="7:17" ht="15.75" customHeight="1" x14ac:dyDescent="0.3">
      <c r="G868" s="64"/>
      <c r="H868" s="64"/>
      <c r="I868" s="51"/>
      <c r="J868" s="65"/>
      <c r="O868" s="63"/>
      <c r="P868" s="41"/>
      <c r="Q868" s="52"/>
    </row>
    <row r="869" spans="7:17" ht="15.75" customHeight="1" x14ac:dyDescent="0.3">
      <c r="G869" s="64"/>
      <c r="H869" s="64"/>
      <c r="I869" s="51"/>
      <c r="J869" s="65"/>
      <c r="O869" s="63"/>
      <c r="P869" s="41"/>
      <c r="Q869" s="52"/>
    </row>
    <row r="870" spans="7:17" ht="15.75" customHeight="1" x14ac:dyDescent="0.3">
      <c r="G870" s="64"/>
      <c r="H870" s="64"/>
      <c r="I870" s="51"/>
      <c r="J870" s="65"/>
      <c r="O870" s="63"/>
      <c r="P870" s="41"/>
      <c r="Q870" s="52"/>
    </row>
    <row r="871" spans="7:17" ht="15.75" customHeight="1" x14ac:dyDescent="0.3">
      <c r="G871" s="64"/>
      <c r="H871" s="64"/>
      <c r="I871" s="51"/>
      <c r="J871" s="65"/>
      <c r="O871" s="63"/>
      <c r="P871" s="41"/>
      <c r="Q871" s="52"/>
    </row>
    <row r="872" spans="7:17" ht="15.75" customHeight="1" x14ac:dyDescent="0.3">
      <c r="G872" s="64"/>
      <c r="H872" s="64"/>
      <c r="I872" s="51"/>
      <c r="J872" s="65"/>
      <c r="O872" s="63"/>
      <c r="P872" s="41"/>
      <c r="Q872" s="52"/>
    </row>
    <row r="873" spans="7:17" ht="15.75" customHeight="1" x14ac:dyDescent="0.3">
      <c r="G873" s="64"/>
      <c r="H873" s="64"/>
      <c r="I873" s="51"/>
      <c r="J873" s="65"/>
      <c r="O873" s="63"/>
      <c r="P873" s="41"/>
      <c r="Q873" s="52"/>
    </row>
    <row r="874" spans="7:17" ht="15.75" customHeight="1" x14ac:dyDescent="0.3">
      <c r="G874" s="64"/>
      <c r="H874" s="64"/>
      <c r="I874" s="51"/>
      <c r="J874" s="65"/>
      <c r="O874" s="63"/>
      <c r="P874" s="41"/>
      <c r="Q874" s="52"/>
    </row>
    <row r="875" spans="7:17" ht="15.75" customHeight="1" x14ac:dyDescent="0.3">
      <c r="G875" s="64"/>
      <c r="H875" s="64"/>
      <c r="I875" s="51"/>
      <c r="J875" s="65"/>
      <c r="O875" s="63"/>
      <c r="P875" s="41"/>
      <c r="Q875" s="52"/>
    </row>
    <row r="876" spans="7:17" ht="15.75" customHeight="1" x14ac:dyDescent="0.3">
      <c r="G876" s="64"/>
      <c r="H876" s="64"/>
      <c r="I876" s="51"/>
      <c r="J876" s="65"/>
      <c r="O876" s="63"/>
      <c r="P876" s="41"/>
      <c r="Q876" s="52"/>
    </row>
    <row r="877" spans="7:17" ht="15.75" customHeight="1" x14ac:dyDescent="0.3">
      <c r="G877" s="64"/>
      <c r="H877" s="64"/>
      <c r="I877" s="51"/>
      <c r="J877" s="65"/>
      <c r="O877" s="63"/>
      <c r="P877" s="41"/>
      <c r="Q877" s="52"/>
    </row>
    <row r="878" spans="7:17" ht="15.75" customHeight="1" x14ac:dyDescent="0.3">
      <c r="G878" s="64"/>
      <c r="H878" s="64"/>
      <c r="I878" s="51"/>
      <c r="J878" s="65"/>
      <c r="O878" s="63"/>
      <c r="P878" s="41"/>
      <c r="Q878" s="52"/>
    </row>
    <row r="879" spans="7:17" ht="15.75" customHeight="1" x14ac:dyDescent="0.3">
      <c r="G879" s="64"/>
      <c r="H879" s="64"/>
      <c r="I879" s="51"/>
      <c r="J879" s="65"/>
      <c r="O879" s="63"/>
      <c r="P879" s="41"/>
      <c r="Q879" s="52"/>
    </row>
    <row r="880" spans="7:17" ht="15.75" customHeight="1" x14ac:dyDescent="0.3">
      <c r="G880" s="64"/>
      <c r="H880" s="64"/>
      <c r="I880" s="51"/>
      <c r="J880" s="65"/>
      <c r="O880" s="63"/>
      <c r="P880" s="41"/>
      <c r="Q880" s="52"/>
    </row>
    <row r="881" spans="7:17" ht="15.75" customHeight="1" x14ac:dyDescent="0.3">
      <c r="G881" s="64"/>
      <c r="H881" s="64"/>
      <c r="I881" s="51"/>
      <c r="J881" s="65"/>
      <c r="O881" s="63"/>
      <c r="P881" s="41"/>
      <c r="Q881" s="52"/>
    </row>
    <row r="882" spans="7:17" ht="15.75" customHeight="1" x14ac:dyDescent="0.3">
      <c r="G882" s="64"/>
      <c r="H882" s="64"/>
      <c r="I882" s="51"/>
      <c r="J882" s="65"/>
      <c r="O882" s="63"/>
      <c r="P882" s="41"/>
      <c r="Q882" s="52"/>
    </row>
    <row r="883" spans="7:17" ht="15.75" customHeight="1" x14ac:dyDescent="0.3">
      <c r="G883" s="64"/>
      <c r="H883" s="64"/>
      <c r="I883" s="51"/>
      <c r="J883" s="65"/>
      <c r="O883" s="63"/>
      <c r="P883" s="41"/>
      <c r="Q883" s="52"/>
    </row>
    <row r="884" spans="7:17" ht="15.75" customHeight="1" x14ac:dyDescent="0.3">
      <c r="G884" s="64"/>
      <c r="H884" s="64"/>
      <c r="I884" s="51"/>
      <c r="J884" s="65"/>
      <c r="O884" s="63"/>
      <c r="P884" s="41"/>
      <c r="Q884" s="52"/>
    </row>
    <row r="885" spans="7:17" ht="15.75" customHeight="1" x14ac:dyDescent="0.3">
      <c r="G885" s="64"/>
      <c r="H885" s="64"/>
      <c r="I885" s="51"/>
      <c r="J885" s="65"/>
      <c r="O885" s="63"/>
      <c r="P885" s="41"/>
      <c r="Q885" s="52"/>
    </row>
    <row r="886" spans="7:17" ht="15.75" customHeight="1" x14ac:dyDescent="0.3">
      <c r="G886" s="64"/>
      <c r="H886" s="64"/>
      <c r="I886" s="51"/>
      <c r="J886" s="65"/>
      <c r="O886" s="63"/>
      <c r="P886" s="41"/>
      <c r="Q886" s="52"/>
    </row>
    <row r="887" spans="7:17" ht="15.75" customHeight="1" x14ac:dyDescent="0.3">
      <c r="G887" s="64"/>
      <c r="H887" s="64"/>
      <c r="I887" s="51"/>
      <c r="J887" s="65"/>
      <c r="O887" s="63"/>
      <c r="P887" s="41"/>
      <c r="Q887" s="52"/>
    </row>
    <row r="888" spans="7:17" ht="15.75" customHeight="1" x14ac:dyDescent="0.3">
      <c r="G888" s="64"/>
      <c r="H888" s="64"/>
      <c r="I888" s="51"/>
      <c r="J888" s="65"/>
      <c r="O888" s="63"/>
      <c r="P888" s="41"/>
      <c r="Q888" s="52"/>
    </row>
    <row r="889" spans="7:17" ht="15.75" customHeight="1" x14ac:dyDescent="0.3">
      <c r="G889" s="64"/>
      <c r="H889" s="64"/>
      <c r="I889" s="51"/>
      <c r="J889" s="65"/>
      <c r="O889" s="63"/>
      <c r="P889" s="41"/>
      <c r="Q889" s="52"/>
    </row>
    <row r="890" spans="7:17" ht="15.75" customHeight="1" x14ac:dyDescent="0.3">
      <c r="G890" s="64"/>
      <c r="H890" s="64"/>
      <c r="I890" s="51"/>
      <c r="J890" s="65"/>
      <c r="O890" s="63"/>
      <c r="P890" s="41"/>
      <c r="Q890" s="52"/>
    </row>
    <row r="891" spans="7:17" ht="15.75" customHeight="1" x14ac:dyDescent="0.3">
      <c r="G891" s="64"/>
      <c r="H891" s="64"/>
      <c r="I891" s="51"/>
      <c r="J891" s="65"/>
      <c r="O891" s="63"/>
      <c r="P891" s="41"/>
      <c r="Q891" s="52"/>
    </row>
    <row r="892" spans="7:17" ht="15.75" customHeight="1" x14ac:dyDescent="0.3">
      <c r="G892" s="64"/>
      <c r="H892" s="64"/>
      <c r="I892" s="51"/>
      <c r="J892" s="65"/>
      <c r="O892" s="63"/>
      <c r="P892" s="41"/>
      <c r="Q892" s="52"/>
    </row>
    <row r="893" spans="7:17" ht="15.75" customHeight="1" x14ac:dyDescent="0.3">
      <c r="G893" s="64"/>
      <c r="H893" s="64"/>
      <c r="I893" s="51"/>
      <c r="J893" s="65"/>
      <c r="O893" s="63"/>
      <c r="P893" s="41"/>
      <c r="Q893" s="52"/>
    </row>
    <row r="894" spans="7:17" ht="15.75" customHeight="1" x14ac:dyDescent="0.3">
      <c r="G894" s="64"/>
      <c r="H894" s="64"/>
      <c r="I894" s="51"/>
      <c r="J894" s="65"/>
      <c r="O894" s="63"/>
      <c r="P894" s="41"/>
      <c r="Q894" s="52"/>
    </row>
    <row r="895" spans="7:17" ht="15.75" customHeight="1" x14ac:dyDescent="0.3">
      <c r="G895" s="64"/>
      <c r="H895" s="64"/>
      <c r="I895" s="51"/>
      <c r="J895" s="65"/>
      <c r="O895" s="63"/>
      <c r="P895" s="41"/>
      <c r="Q895" s="52"/>
    </row>
    <row r="896" spans="7:17" ht="15.75" customHeight="1" x14ac:dyDescent="0.3">
      <c r="G896" s="64"/>
      <c r="H896" s="64"/>
      <c r="I896" s="51"/>
      <c r="J896" s="65"/>
      <c r="O896" s="63"/>
      <c r="P896" s="41"/>
      <c r="Q896" s="52"/>
    </row>
    <row r="897" spans="7:17" ht="15.75" customHeight="1" x14ac:dyDescent="0.3">
      <c r="G897" s="64"/>
      <c r="H897" s="64"/>
      <c r="I897" s="51"/>
      <c r="J897" s="65"/>
      <c r="O897" s="63"/>
      <c r="P897" s="41"/>
      <c r="Q897" s="52"/>
    </row>
    <row r="898" spans="7:17" ht="15.75" customHeight="1" x14ac:dyDescent="0.3">
      <c r="G898" s="64"/>
      <c r="H898" s="64"/>
      <c r="I898" s="51"/>
      <c r="J898" s="65"/>
      <c r="O898" s="63"/>
      <c r="P898" s="41"/>
      <c r="Q898" s="52"/>
    </row>
    <row r="899" spans="7:17" ht="15.75" customHeight="1" x14ac:dyDescent="0.3">
      <c r="G899" s="64"/>
      <c r="H899" s="64"/>
      <c r="I899" s="51"/>
      <c r="J899" s="65"/>
      <c r="O899" s="63"/>
      <c r="P899" s="41"/>
      <c r="Q899" s="52"/>
    </row>
    <row r="900" spans="7:17" ht="15.75" customHeight="1" x14ac:dyDescent="0.3">
      <c r="G900" s="64"/>
      <c r="H900" s="64"/>
      <c r="I900" s="51"/>
      <c r="J900" s="65"/>
      <c r="O900" s="63"/>
      <c r="P900" s="41"/>
      <c r="Q900" s="52"/>
    </row>
    <row r="901" spans="7:17" ht="15.75" customHeight="1" x14ac:dyDescent="0.3">
      <c r="G901" s="64"/>
      <c r="H901" s="64"/>
      <c r="I901" s="51"/>
      <c r="J901" s="65"/>
      <c r="O901" s="63"/>
      <c r="P901" s="41"/>
      <c r="Q901" s="52"/>
    </row>
    <row r="902" spans="7:17" ht="15.75" customHeight="1" x14ac:dyDescent="0.3">
      <c r="G902" s="64"/>
      <c r="H902" s="64"/>
      <c r="I902" s="51"/>
      <c r="J902" s="65"/>
      <c r="O902" s="63"/>
      <c r="P902" s="41"/>
      <c r="Q902" s="52"/>
    </row>
    <row r="903" spans="7:17" ht="15.75" customHeight="1" x14ac:dyDescent="0.3">
      <c r="G903" s="64"/>
      <c r="H903" s="64"/>
      <c r="I903" s="51"/>
      <c r="J903" s="65"/>
      <c r="O903" s="63"/>
      <c r="P903" s="41"/>
      <c r="Q903" s="52"/>
    </row>
    <row r="904" spans="7:17" ht="15.75" customHeight="1" x14ac:dyDescent="0.3">
      <c r="G904" s="64"/>
      <c r="H904" s="64"/>
      <c r="I904" s="51"/>
      <c r="J904" s="65"/>
      <c r="O904" s="63"/>
      <c r="P904" s="41"/>
      <c r="Q904" s="52"/>
    </row>
    <row r="905" spans="7:17" ht="15.75" customHeight="1" x14ac:dyDescent="0.3">
      <c r="G905" s="64"/>
      <c r="H905" s="64"/>
      <c r="I905" s="51"/>
      <c r="J905" s="65"/>
      <c r="O905" s="63"/>
      <c r="P905" s="41"/>
      <c r="Q905" s="52"/>
    </row>
    <row r="906" spans="7:17" ht="15.75" customHeight="1" x14ac:dyDescent="0.3">
      <c r="G906" s="64"/>
      <c r="H906" s="64"/>
      <c r="I906" s="51"/>
      <c r="J906" s="65"/>
      <c r="O906" s="63"/>
      <c r="P906" s="41"/>
      <c r="Q906" s="52"/>
    </row>
    <row r="907" spans="7:17" ht="15.75" customHeight="1" x14ac:dyDescent="0.3">
      <c r="G907" s="64"/>
      <c r="H907" s="64"/>
      <c r="I907" s="51"/>
      <c r="J907" s="65"/>
      <c r="O907" s="63"/>
      <c r="P907" s="41"/>
      <c r="Q907" s="52"/>
    </row>
    <row r="908" spans="7:17" ht="15.75" customHeight="1" x14ac:dyDescent="0.3">
      <c r="G908" s="64"/>
      <c r="H908" s="64"/>
      <c r="I908" s="51"/>
      <c r="J908" s="65"/>
      <c r="O908" s="63"/>
      <c r="P908" s="41"/>
      <c r="Q908" s="52"/>
    </row>
    <row r="909" spans="7:17" ht="15.75" customHeight="1" x14ac:dyDescent="0.3">
      <c r="G909" s="64"/>
      <c r="H909" s="64"/>
      <c r="I909" s="51"/>
      <c r="J909" s="65"/>
      <c r="O909" s="63"/>
      <c r="P909" s="41"/>
      <c r="Q909" s="52"/>
    </row>
    <row r="910" spans="7:17" ht="15.75" customHeight="1" x14ac:dyDescent="0.3">
      <c r="G910" s="64"/>
      <c r="H910" s="64"/>
      <c r="I910" s="51"/>
      <c r="J910" s="65"/>
      <c r="O910" s="63"/>
      <c r="P910" s="41"/>
      <c r="Q910" s="52"/>
    </row>
    <row r="911" spans="7:17" ht="15.75" customHeight="1" x14ac:dyDescent="0.3">
      <c r="G911" s="64"/>
      <c r="H911" s="64"/>
      <c r="I911" s="51"/>
      <c r="J911" s="65"/>
      <c r="O911" s="63"/>
      <c r="P911" s="41"/>
      <c r="Q911" s="52"/>
    </row>
    <row r="912" spans="7:17" ht="15.75" customHeight="1" x14ac:dyDescent="0.3">
      <c r="G912" s="64"/>
      <c r="H912" s="64"/>
      <c r="I912" s="51"/>
      <c r="J912" s="65"/>
      <c r="O912" s="63"/>
      <c r="P912" s="41"/>
      <c r="Q912" s="52"/>
    </row>
    <row r="913" spans="7:17" ht="15.75" customHeight="1" x14ac:dyDescent="0.3">
      <c r="G913" s="64"/>
      <c r="H913" s="64"/>
      <c r="I913" s="51"/>
      <c r="J913" s="65"/>
      <c r="O913" s="63"/>
      <c r="P913" s="41"/>
      <c r="Q913" s="52"/>
    </row>
    <row r="914" spans="7:17" ht="15.75" customHeight="1" x14ac:dyDescent="0.3">
      <c r="G914" s="64"/>
      <c r="H914" s="64"/>
      <c r="I914" s="51"/>
      <c r="J914" s="65"/>
      <c r="O914" s="63"/>
      <c r="P914" s="41"/>
      <c r="Q914" s="52"/>
    </row>
    <row r="915" spans="7:17" ht="15.75" customHeight="1" x14ac:dyDescent="0.3">
      <c r="G915" s="64"/>
      <c r="H915" s="64"/>
      <c r="I915" s="51"/>
      <c r="J915" s="65"/>
      <c r="O915" s="63"/>
      <c r="P915" s="41"/>
      <c r="Q915" s="52"/>
    </row>
    <row r="916" spans="7:17" ht="15.75" customHeight="1" x14ac:dyDescent="0.3">
      <c r="G916" s="64"/>
      <c r="H916" s="64"/>
      <c r="I916" s="51"/>
      <c r="J916" s="65"/>
      <c r="O916" s="63"/>
      <c r="P916" s="41"/>
      <c r="Q916" s="52"/>
    </row>
    <row r="917" spans="7:17" ht="15.75" customHeight="1" x14ac:dyDescent="0.3">
      <c r="G917" s="64"/>
      <c r="H917" s="64"/>
      <c r="I917" s="51"/>
      <c r="J917" s="65"/>
      <c r="O917" s="63"/>
      <c r="P917" s="41"/>
      <c r="Q917" s="52"/>
    </row>
    <row r="918" spans="7:17" ht="15.75" customHeight="1" x14ac:dyDescent="0.3">
      <c r="G918" s="64"/>
      <c r="H918" s="64"/>
      <c r="I918" s="51"/>
      <c r="J918" s="65"/>
      <c r="O918" s="63"/>
      <c r="P918" s="41"/>
      <c r="Q918" s="52"/>
    </row>
    <row r="919" spans="7:17" ht="15.75" customHeight="1" x14ac:dyDescent="0.3">
      <c r="G919" s="64"/>
      <c r="H919" s="64"/>
      <c r="I919" s="51"/>
      <c r="J919" s="65"/>
      <c r="O919" s="63"/>
      <c r="P919" s="41"/>
      <c r="Q919" s="52"/>
    </row>
    <row r="920" spans="7:17" ht="15.75" customHeight="1" x14ac:dyDescent="0.3">
      <c r="G920" s="64"/>
      <c r="H920" s="64"/>
      <c r="I920" s="51"/>
      <c r="J920" s="65"/>
      <c r="O920" s="63"/>
      <c r="P920" s="41"/>
      <c r="Q920" s="52"/>
    </row>
    <row r="921" spans="7:17" ht="15.75" customHeight="1" x14ac:dyDescent="0.3">
      <c r="G921" s="64"/>
      <c r="H921" s="64"/>
      <c r="I921" s="51"/>
      <c r="J921" s="65"/>
      <c r="O921" s="63"/>
      <c r="P921" s="41"/>
      <c r="Q921" s="52"/>
    </row>
    <row r="922" spans="7:17" ht="15.75" customHeight="1" x14ac:dyDescent="0.3">
      <c r="G922" s="64"/>
      <c r="H922" s="64"/>
      <c r="I922" s="51"/>
      <c r="J922" s="65"/>
      <c r="O922" s="63"/>
      <c r="P922" s="41"/>
      <c r="Q922" s="52"/>
    </row>
    <row r="923" spans="7:17" ht="15.75" customHeight="1" x14ac:dyDescent="0.3">
      <c r="G923" s="64"/>
      <c r="H923" s="64"/>
      <c r="I923" s="51"/>
      <c r="J923" s="65"/>
      <c r="O923" s="63"/>
      <c r="P923" s="41"/>
      <c r="Q923" s="52"/>
    </row>
    <row r="924" spans="7:17" ht="15.75" customHeight="1" x14ac:dyDescent="0.3">
      <c r="G924" s="64"/>
      <c r="H924" s="64"/>
      <c r="I924" s="51"/>
      <c r="J924" s="65"/>
      <c r="O924" s="63"/>
      <c r="P924" s="41"/>
      <c r="Q924" s="52"/>
    </row>
    <row r="925" spans="7:17" ht="15.75" customHeight="1" x14ac:dyDescent="0.3">
      <c r="G925" s="64"/>
      <c r="H925" s="64"/>
      <c r="I925" s="51"/>
      <c r="J925" s="65"/>
      <c r="O925" s="63"/>
      <c r="P925" s="41"/>
      <c r="Q925" s="52"/>
    </row>
    <row r="926" spans="7:17" ht="15.75" customHeight="1" x14ac:dyDescent="0.3">
      <c r="G926" s="64"/>
      <c r="H926" s="64"/>
      <c r="I926" s="51"/>
      <c r="J926" s="65"/>
      <c r="O926" s="63"/>
      <c r="P926" s="41"/>
      <c r="Q926" s="52"/>
    </row>
    <row r="927" spans="7:17" ht="15.75" customHeight="1" x14ac:dyDescent="0.3">
      <c r="G927" s="64"/>
      <c r="H927" s="64"/>
      <c r="I927" s="51"/>
      <c r="J927" s="65"/>
      <c r="O927" s="63"/>
      <c r="P927" s="41"/>
      <c r="Q927" s="52"/>
    </row>
    <row r="928" spans="7:17" ht="15.75" customHeight="1" x14ac:dyDescent="0.3">
      <c r="G928" s="64"/>
      <c r="H928" s="64"/>
      <c r="I928" s="51"/>
      <c r="J928" s="65"/>
      <c r="O928" s="63"/>
      <c r="P928" s="41"/>
      <c r="Q928" s="52"/>
    </row>
    <row r="929" spans="7:17" ht="15.75" customHeight="1" x14ac:dyDescent="0.3">
      <c r="G929" s="64"/>
      <c r="H929" s="64"/>
      <c r="I929" s="51"/>
      <c r="J929" s="65"/>
      <c r="O929" s="63"/>
      <c r="P929" s="41"/>
      <c r="Q929" s="52"/>
    </row>
    <row r="930" spans="7:17" ht="15.75" customHeight="1" x14ac:dyDescent="0.3">
      <c r="G930" s="64"/>
      <c r="H930" s="64"/>
      <c r="I930" s="51"/>
      <c r="J930" s="65"/>
      <c r="O930" s="63"/>
      <c r="P930" s="41"/>
      <c r="Q930" s="52"/>
    </row>
    <row r="931" spans="7:17" ht="15.75" customHeight="1" x14ac:dyDescent="0.3">
      <c r="G931" s="64"/>
      <c r="H931" s="64"/>
      <c r="I931" s="51"/>
      <c r="J931" s="65"/>
      <c r="O931" s="63"/>
      <c r="P931" s="41"/>
      <c r="Q931" s="52"/>
    </row>
    <row r="932" spans="7:17" ht="15.75" customHeight="1" x14ac:dyDescent="0.3">
      <c r="G932" s="64"/>
      <c r="H932" s="64"/>
      <c r="I932" s="51"/>
      <c r="J932" s="65"/>
      <c r="O932" s="63"/>
      <c r="P932" s="41"/>
      <c r="Q932" s="52"/>
    </row>
    <row r="933" spans="7:17" ht="15.75" customHeight="1" x14ac:dyDescent="0.3">
      <c r="G933" s="64"/>
      <c r="H933" s="64"/>
      <c r="I933" s="51"/>
      <c r="J933" s="65"/>
      <c r="O933" s="63"/>
      <c r="P933" s="41"/>
      <c r="Q933" s="52"/>
    </row>
    <row r="934" spans="7:17" ht="15.75" customHeight="1" x14ac:dyDescent="0.3">
      <c r="G934" s="64"/>
      <c r="H934" s="64"/>
      <c r="I934" s="51"/>
      <c r="J934" s="65"/>
      <c r="O934" s="63"/>
      <c r="P934" s="41"/>
      <c r="Q934" s="52"/>
    </row>
    <row r="935" spans="7:17" ht="15.75" customHeight="1" x14ac:dyDescent="0.3">
      <c r="G935" s="64"/>
      <c r="H935" s="64"/>
      <c r="I935" s="51"/>
      <c r="J935" s="65"/>
      <c r="O935" s="63"/>
      <c r="P935" s="41"/>
      <c r="Q935" s="52"/>
    </row>
    <row r="936" spans="7:17" ht="15.75" customHeight="1" x14ac:dyDescent="0.3">
      <c r="G936" s="64"/>
      <c r="H936" s="64"/>
      <c r="I936" s="51"/>
      <c r="J936" s="65"/>
      <c r="O936" s="63"/>
      <c r="P936" s="41"/>
      <c r="Q936" s="52"/>
    </row>
    <row r="937" spans="7:17" ht="15.75" customHeight="1" x14ac:dyDescent="0.3">
      <c r="G937" s="64"/>
      <c r="H937" s="64"/>
      <c r="I937" s="51"/>
      <c r="J937" s="65"/>
      <c r="O937" s="63"/>
      <c r="P937" s="41"/>
      <c r="Q937" s="52"/>
    </row>
    <row r="938" spans="7:17" ht="15.75" customHeight="1" x14ac:dyDescent="0.3">
      <c r="G938" s="64"/>
      <c r="H938" s="64"/>
      <c r="I938" s="51"/>
      <c r="J938" s="65"/>
      <c r="O938" s="63"/>
      <c r="P938" s="41"/>
      <c r="Q938" s="52"/>
    </row>
    <row r="939" spans="7:17" ht="15.75" customHeight="1" x14ac:dyDescent="0.3">
      <c r="G939" s="64"/>
      <c r="H939" s="64"/>
      <c r="I939" s="51"/>
      <c r="J939" s="65"/>
      <c r="O939" s="63"/>
      <c r="P939" s="41"/>
      <c r="Q939" s="52"/>
    </row>
    <row r="940" spans="7:17" ht="15.75" customHeight="1" x14ac:dyDescent="0.3">
      <c r="G940" s="64"/>
      <c r="H940" s="64"/>
      <c r="I940" s="51"/>
      <c r="J940" s="65"/>
      <c r="O940" s="63"/>
      <c r="P940" s="41"/>
      <c r="Q940" s="52"/>
    </row>
    <row r="941" spans="7:17" ht="15.75" customHeight="1" x14ac:dyDescent="0.3">
      <c r="G941" s="64"/>
      <c r="H941" s="64"/>
      <c r="I941" s="51"/>
      <c r="J941" s="65"/>
      <c r="O941" s="63"/>
      <c r="P941" s="41"/>
      <c r="Q941" s="52"/>
    </row>
    <row r="942" spans="7:17" ht="15.75" customHeight="1" x14ac:dyDescent="0.3">
      <c r="G942" s="64"/>
      <c r="H942" s="64"/>
      <c r="I942" s="51"/>
      <c r="J942" s="65"/>
      <c r="O942" s="63"/>
      <c r="P942" s="41"/>
      <c r="Q942" s="52"/>
    </row>
    <row r="943" spans="7:17" ht="15.75" customHeight="1" x14ac:dyDescent="0.3">
      <c r="G943" s="64"/>
      <c r="H943" s="64"/>
      <c r="I943" s="51"/>
      <c r="J943" s="65"/>
      <c r="O943" s="63"/>
      <c r="P943" s="41"/>
      <c r="Q943" s="52"/>
    </row>
    <row r="944" spans="7:17" ht="15.75" customHeight="1" x14ac:dyDescent="0.3">
      <c r="G944" s="64"/>
      <c r="H944" s="64"/>
      <c r="I944" s="51"/>
      <c r="J944" s="65"/>
      <c r="O944" s="63"/>
      <c r="P944" s="41"/>
      <c r="Q944" s="52"/>
    </row>
    <row r="945" spans="7:17" ht="15.75" customHeight="1" x14ac:dyDescent="0.3">
      <c r="G945" s="64"/>
      <c r="H945" s="64"/>
      <c r="I945" s="51"/>
      <c r="J945" s="65"/>
      <c r="O945" s="63"/>
      <c r="P945" s="41"/>
      <c r="Q945" s="52"/>
    </row>
    <row r="946" spans="7:17" ht="15.75" customHeight="1" x14ac:dyDescent="0.3">
      <c r="G946" s="64"/>
      <c r="H946" s="64"/>
      <c r="I946" s="51"/>
      <c r="J946" s="65"/>
      <c r="O946" s="63"/>
      <c r="P946" s="41"/>
      <c r="Q946" s="52"/>
    </row>
    <row r="947" spans="7:17" ht="15.75" customHeight="1" x14ac:dyDescent="0.3">
      <c r="G947" s="64"/>
      <c r="H947" s="64"/>
      <c r="I947" s="51"/>
      <c r="J947" s="65"/>
      <c r="O947" s="63"/>
      <c r="P947" s="41"/>
      <c r="Q947" s="52"/>
    </row>
    <row r="948" spans="7:17" ht="15.75" customHeight="1" x14ac:dyDescent="0.3">
      <c r="G948" s="64"/>
      <c r="H948" s="64"/>
      <c r="I948" s="51"/>
      <c r="J948" s="65"/>
      <c r="O948" s="63"/>
      <c r="P948" s="41"/>
      <c r="Q948" s="52"/>
    </row>
    <row r="949" spans="7:17" ht="15.75" customHeight="1" x14ac:dyDescent="0.3">
      <c r="G949" s="64"/>
      <c r="H949" s="64"/>
      <c r="I949" s="51"/>
      <c r="J949" s="65"/>
      <c r="O949" s="63"/>
      <c r="P949" s="41"/>
      <c r="Q949" s="52"/>
    </row>
    <row r="950" spans="7:17" ht="15.75" customHeight="1" x14ac:dyDescent="0.3">
      <c r="G950" s="64"/>
      <c r="H950" s="64"/>
      <c r="I950" s="51"/>
      <c r="J950" s="65"/>
      <c r="O950" s="63"/>
      <c r="P950" s="41"/>
      <c r="Q950" s="52"/>
    </row>
    <row r="951" spans="7:17" ht="15.75" customHeight="1" x14ac:dyDescent="0.3">
      <c r="G951" s="64"/>
      <c r="H951" s="64"/>
      <c r="I951" s="51"/>
      <c r="J951" s="65"/>
      <c r="O951" s="63"/>
      <c r="P951" s="41"/>
      <c r="Q951" s="52"/>
    </row>
    <row r="952" spans="7:17" ht="15.75" customHeight="1" x14ac:dyDescent="0.3">
      <c r="G952" s="64"/>
      <c r="H952" s="64"/>
      <c r="I952" s="51"/>
      <c r="J952" s="65"/>
      <c r="O952" s="63"/>
      <c r="P952" s="41"/>
      <c r="Q952" s="52"/>
    </row>
    <row r="953" spans="7:17" ht="15.75" customHeight="1" x14ac:dyDescent="0.3">
      <c r="G953" s="64"/>
      <c r="H953" s="64"/>
      <c r="I953" s="51"/>
      <c r="J953" s="65"/>
      <c r="O953" s="63"/>
      <c r="P953" s="41"/>
      <c r="Q953" s="52"/>
    </row>
    <row r="954" spans="7:17" ht="15.75" customHeight="1" x14ac:dyDescent="0.3">
      <c r="G954" s="64"/>
      <c r="H954" s="64"/>
      <c r="I954" s="51"/>
      <c r="J954" s="65"/>
      <c r="O954" s="63"/>
      <c r="P954" s="41"/>
      <c r="Q954" s="52"/>
    </row>
    <row r="955" spans="7:17" ht="15.75" customHeight="1" x14ac:dyDescent="0.3">
      <c r="G955" s="64"/>
      <c r="H955" s="64"/>
      <c r="I955" s="51"/>
      <c r="J955" s="65"/>
      <c r="O955" s="63"/>
      <c r="P955" s="41"/>
      <c r="Q955" s="52"/>
    </row>
    <row r="956" spans="7:17" ht="15.75" customHeight="1" x14ac:dyDescent="0.3">
      <c r="G956" s="64"/>
      <c r="H956" s="64"/>
      <c r="I956" s="51"/>
      <c r="J956" s="65"/>
      <c r="O956" s="63"/>
      <c r="P956" s="41"/>
      <c r="Q956" s="52"/>
    </row>
    <row r="957" spans="7:17" ht="15.75" customHeight="1" x14ac:dyDescent="0.3">
      <c r="G957" s="64"/>
      <c r="H957" s="64"/>
      <c r="I957" s="51"/>
      <c r="J957" s="65"/>
      <c r="O957" s="63"/>
      <c r="P957" s="41"/>
      <c r="Q957" s="52"/>
    </row>
    <row r="958" spans="7:17" ht="15.75" customHeight="1" x14ac:dyDescent="0.3">
      <c r="G958" s="64"/>
      <c r="H958" s="64"/>
      <c r="I958" s="51"/>
      <c r="J958" s="65"/>
      <c r="O958" s="63"/>
      <c r="P958" s="41"/>
      <c r="Q958" s="52"/>
    </row>
    <row r="959" spans="7:17" ht="15.75" customHeight="1" x14ac:dyDescent="0.3">
      <c r="G959" s="64"/>
      <c r="H959" s="64"/>
      <c r="I959" s="51"/>
      <c r="J959" s="65"/>
      <c r="O959" s="63"/>
      <c r="P959" s="41"/>
      <c r="Q959" s="52"/>
    </row>
    <row r="960" spans="7:17" ht="15.75" customHeight="1" x14ac:dyDescent="0.3">
      <c r="G960" s="64"/>
      <c r="H960" s="64"/>
      <c r="I960" s="51"/>
      <c r="J960" s="65"/>
      <c r="O960" s="63"/>
      <c r="P960" s="41"/>
      <c r="Q960" s="52"/>
    </row>
    <row r="961" spans="7:17" ht="15.75" customHeight="1" x14ac:dyDescent="0.3">
      <c r="G961" s="64"/>
      <c r="H961" s="64"/>
      <c r="I961" s="51"/>
      <c r="J961" s="65"/>
      <c r="O961" s="63"/>
      <c r="P961" s="41"/>
      <c r="Q961" s="52"/>
    </row>
    <row r="962" spans="7:17" ht="15.75" customHeight="1" x14ac:dyDescent="0.3">
      <c r="G962" s="64"/>
      <c r="H962" s="64"/>
      <c r="I962" s="51"/>
      <c r="J962" s="65"/>
      <c r="O962" s="63"/>
      <c r="P962" s="41"/>
      <c r="Q962" s="52"/>
    </row>
    <row r="963" spans="7:17" ht="15.75" customHeight="1" x14ac:dyDescent="0.3">
      <c r="G963" s="64"/>
      <c r="H963" s="64"/>
      <c r="I963" s="51"/>
      <c r="J963" s="65"/>
      <c r="O963" s="63"/>
      <c r="P963" s="41"/>
      <c r="Q963" s="52"/>
    </row>
    <row r="964" spans="7:17" ht="15.75" customHeight="1" x14ac:dyDescent="0.3">
      <c r="G964" s="64"/>
      <c r="H964" s="64"/>
      <c r="I964" s="51"/>
      <c r="J964" s="65"/>
      <c r="O964" s="63"/>
      <c r="P964" s="41"/>
      <c r="Q964" s="52"/>
    </row>
    <row r="965" spans="7:17" ht="15.75" customHeight="1" x14ac:dyDescent="0.3">
      <c r="G965" s="64"/>
      <c r="H965" s="64"/>
      <c r="I965" s="51"/>
      <c r="J965" s="65"/>
      <c r="O965" s="63"/>
      <c r="P965" s="41"/>
      <c r="Q965" s="52"/>
    </row>
    <row r="966" spans="7:17" ht="15.75" customHeight="1" x14ac:dyDescent="0.3">
      <c r="G966" s="64"/>
      <c r="H966" s="64"/>
      <c r="I966" s="51"/>
      <c r="J966" s="65"/>
      <c r="O966" s="63"/>
      <c r="P966" s="41"/>
      <c r="Q966" s="52"/>
    </row>
    <row r="967" spans="7:17" ht="15.75" customHeight="1" x14ac:dyDescent="0.3">
      <c r="G967" s="64"/>
      <c r="H967" s="64"/>
      <c r="I967" s="51"/>
      <c r="J967" s="65"/>
      <c r="O967" s="63"/>
      <c r="P967" s="41"/>
      <c r="Q967" s="52"/>
    </row>
    <row r="968" spans="7:17" ht="15.75" customHeight="1" x14ac:dyDescent="0.3">
      <c r="G968" s="64"/>
      <c r="H968" s="64"/>
      <c r="I968" s="51"/>
      <c r="J968" s="65"/>
      <c r="O968" s="63"/>
      <c r="P968" s="41"/>
      <c r="Q968" s="52"/>
    </row>
    <row r="969" spans="7:17" ht="15.75" customHeight="1" x14ac:dyDescent="0.3">
      <c r="G969" s="64"/>
      <c r="H969" s="64"/>
      <c r="I969" s="51"/>
      <c r="J969" s="65"/>
      <c r="O969" s="63"/>
      <c r="P969" s="41"/>
      <c r="Q969" s="52"/>
    </row>
    <row r="970" spans="7:17" ht="15.75" customHeight="1" x14ac:dyDescent="0.3">
      <c r="G970" s="64"/>
      <c r="H970" s="64"/>
      <c r="I970" s="51"/>
      <c r="J970" s="65"/>
      <c r="O970" s="63"/>
      <c r="P970" s="41"/>
      <c r="Q970" s="52"/>
    </row>
    <row r="971" spans="7:17" ht="15.75" customHeight="1" x14ac:dyDescent="0.3">
      <c r="G971" s="64"/>
      <c r="H971" s="64"/>
      <c r="I971" s="51"/>
      <c r="J971" s="65"/>
      <c r="O971" s="63"/>
      <c r="P971" s="41"/>
      <c r="Q971" s="52"/>
    </row>
    <row r="972" spans="7:17" ht="15.75" customHeight="1" x14ac:dyDescent="0.3">
      <c r="G972" s="64"/>
      <c r="H972" s="64"/>
      <c r="I972" s="51"/>
      <c r="J972" s="65"/>
      <c r="O972" s="63"/>
      <c r="P972" s="41"/>
      <c r="Q972" s="52"/>
    </row>
    <row r="973" spans="7:17" ht="15.75" customHeight="1" x14ac:dyDescent="0.3">
      <c r="G973" s="64"/>
      <c r="H973" s="64"/>
      <c r="I973" s="51"/>
      <c r="J973" s="65"/>
      <c r="O973" s="63"/>
      <c r="P973" s="41"/>
      <c r="Q973" s="52"/>
    </row>
    <row r="974" spans="7:17" ht="15.75" customHeight="1" x14ac:dyDescent="0.3">
      <c r="G974" s="64"/>
      <c r="H974" s="64"/>
      <c r="I974" s="51"/>
      <c r="J974" s="65"/>
      <c r="O974" s="63"/>
      <c r="P974" s="41"/>
      <c r="Q974" s="52"/>
    </row>
    <row r="975" spans="7:17" ht="15.75" customHeight="1" x14ac:dyDescent="0.3">
      <c r="G975" s="64"/>
      <c r="H975" s="64"/>
      <c r="I975" s="51"/>
      <c r="J975" s="65"/>
      <c r="O975" s="63"/>
      <c r="P975" s="41"/>
      <c r="Q975" s="52"/>
    </row>
    <row r="976" spans="7:17" ht="15.75" customHeight="1" x14ac:dyDescent="0.3">
      <c r="G976" s="64"/>
      <c r="H976" s="64"/>
      <c r="I976" s="51"/>
      <c r="J976" s="65"/>
      <c r="O976" s="63"/>
      <c r="P976" s="41"/>
      <c r="Q976" s="52"/>
    </row>
    <row r="977" spans="7:17" ht="15.75" customHeight="1" x14ac:dyDescent="0.3">
      <c r="G977" s="64"/>
      <c r="H977" s="64"/>
      <c r="I977" s="51"/>
      <c r="J977" s="65"/>
      <c r="O977" s="63"/>
      <c r="P977" s="41"/>
      <c r="Q977" s="52"/>
    </row>
    <row r="978" spans="7:17" ht="15.75" customHeight="1" x14ac:dyDescent="0.3">
      <c r="G978" s="64"/>
      <c r="H978" s="64"/>
      <c r="I978" s="51"/>
      <c r="J978" s="65"/>
      <c r="O978" s="63"/>
      <c r="P978" s="41"/>
      <c r="Q978" s="52"/>
    </row>
    <row r="979" spans="7:17" ht="15.75" customHeight="1" x14ac:dyDescent="0.3">
      <c r="G979" s="64"/>
      <c r="H979" s="64"/>
      <c r="I979" s="51"/>
      <c r="J979" s="65"/>
      <c r="O979" s="63"/>
      <c r="P979" s="41"/>
      <c r="Q979" s="52"/>
    </row>
    <row r="980" spans="7:17" ht="15.75" customHeight="1" x14ac:dyDescent="0.3">
      <c r="G980" s="64"/>
      <c r="H980" s="64"/>
      <c r="I980" s="51"/>
      <c r="J980" s="65"/>
      <c r="O980" s="63"/>
      <c r="P980" s="41"/>
      <c r="Q980" s="52"/>
    </row>
    <row r="981" spans="7:17" ht="15.75" customHeight="1" x14ac:dyDescent="0.3">
      <c r="G981" s="64"/>
      <c r="H981" s="64"/>
      <c r="I981" s="51"/>
      <c r="J981" s="65"/>
      <c r="O981" s="63"/>
      <c r="P981" s="41"/>
      <c r="Q981" s="52"/>
    </row>
    <row r="982" spans="7:17" ht="15.75" customHeight="1" x14ac:dyDescent="0.3">
      <c r="G982" s="64"/>
      <c r="H982" s="64"/>
      <c r="I982" s="51"/>
      <c r="J982" s="65"/>
      <c r="O982" s="63"/>
      <c r="P982" s="41"/>
      <c r="Q982" s="52"/>
    </row>
    <row r="983" spans="7:17" ht="15.75" customHeight="1" x14ac:dyDescent="0.3">
      <c r="G983" s="64"/>
      <c r="H983" s="64"/>
      <c r="I983" s="51"/>
      <c r="J983" s="65"/>
      <c r="O983" s="63"/>
      <c r="P983" s="41"/>
      <c r="Q983" s="52"/>
    </row>
    <row r="984" spans="7:17" ht="15.75" customHeight="1" x14ac:dyDescent="0.3">
      <c r="G984" s="64"/>
      <c r="H984" s="64"/>
      <c r="I984" s="51"/>
      <c r="J984" s="65"/>
      <c r="O984" s="63"/>
      <c r="P984" s="41"/>
      <c r="Q984" s="52"/>
    </row>
    <row r="985" spans="7:17" ht="15.75" customHeight="1" x14ac:dyDescent="0.3">
      <c r="G985" s="64"/>
      <c r="H985" s="64"/>
      <c r="I985" s="51"/>
      <c r="J985" s="65"/>
      <c r="O985" s="63"/>
      <c r="P985" s="41"/>
      <c r="Q985" s="52"/>
    </row>
    <row r="986" spans="7:17" ht="15.75" customHeight="1" x14ac:dyDescent="0.3">
      <c r="G986" s="64"/>
      <c r="H986" s="64"/>
      <c r="I986" s="51"/>
      <c r="J986" s="65"/>
      <c r="O986" s="63"/>
      <c r="P986" s="41"/>
      <c r="Q986" s="52"/>
    </row>
    <row r="987" spans="7:17" ht="15.75" customHeight="1" x14ac:dyDescent="0.3">
      <c r="G987" s="64"/>
      <c r="H987" s="64"/>
      <c r="I987" s="51"/>
      <c r="J987" s="65"/>
      <c r="O987" s="63"/>
      <c r="P987" s="41"/>
      <c r="Q987" s="52"/>
    </row>
    <row r="988" spans="7:17" ht="15.75" customHeight="1" x14ac:dyDescent="0.3">
      <c r="G988" s="64"/>
      <c r="H988" s="64"/>
      <c r="I988" s="51"/>
      <c r="J988" s="65"/>
      <c r="O988" s="63"/>
      <c r="P988" s="41"/>
      <c r="Q988" s="52"/>
    </row>
    <row r="989" spans="7:17" ht="15.75" customHeight="1" x14ac:dyDescent="0.3">
      <c r="G989" s="64"/>
      <c r="H989" s="64"/>
      <c r="I989" s="51"/>
      <c r="J989" s="65"/>
      <c r="O989" s="63"/>
      <c r="P989" s="41"/>
      <c r="Q989" s="52"/>
    </row>
    <row r="990" spans="7:17" ht="15.75" customHeight="1" x14ac:dyDescent="0.3">
      <c r="G990" s="64"/>
      <c r="H990" s="64"/>
      <c r="I990" s="51"/>
      <c r="J990" s="65"/>
      <c r="O990" s="63"/>
      <c r="P990" s="41"/>
      <c r="Q990" s="52"/>
    </row>
    <row r="991" spans="7:17" ht="15.75" customHeight="1" x14ac:dyDescent="0.3">
      <c r="G991" s="64"/>
      <c r="H991" s="64"/>
      <c r="I991" s="51"/>
      <c r="J991" s="65"/>
      <c r="O991" s="63"/>
      <c r="P991" s="41"/>
      <c r="Q991" s="52"/>
    </row>
    <row r="992" spans="7:17" ht="15.75" customHeight="1" x14ac:dyDescent="0.3">
      <c r="G992" s="64"/>
      <c r="H992" s="64"/>
      <c r="I992" s="51"/>
      <c r="J992" s="65"/>
      <c r="O992" s="63"/>
      <c r="P992" s="41"/>
      <c r="Q992" s="52"/>
    </row>
    <row r="993" spans="7:17" ht="15.75" customHeight="1" x14ac:dyDescent="0.3">
      <c r="G993" s="64"/>
      <c r="H993" s="64"/>
      <c r="I993" s="51"/>
      <c r="J993" s="65"/>
      <c r="O993" s="63"/>
      <c r="P993" s="41"/>
      <c r="Q993" s="52"/>
    </row>
    <row r="994" spans="7:17" ht="15.75" customHeight="1" x14ac:dyDescent="0.3">
      <c r="G994" s="64"/>
      <c r="H994" s="64"/>
      <c r="I994" s="51"/>
      <c r="J994" s="65"/>
      <c r="O994" s="63"/>
      <c r="P994" s="41"/>
      <c r="Q994" s="52"/>
    </row>
    <row r="995" spans="7:17" ht="15.75" customHeight="1" x14ac:dyDescent="0.3">
      <c r="G995" s="64"/>
      <c r="H995" s="64"/>
      <c r="I995" s="51"/>
      <c r="J995" s="65"/>
      <c r="O995" s="63"/>
      <c r="P995" s="41"/>
      <c r="Q995" s="52"/>
    </row>
    <row r="996" spans="7:17" ht="15.75" customHeight="1" x14ac:dyDescent="0.3">
      <c r="G996" s="64"/>
      <c r="H996" s="64"/>
      <c r="I996" s="51"/>
      <c r="J996" s="65"/>
      <c r="O996" s="63"/>
      <c r="P996" s="41"/>
      <c r="Q996" s="52"/>
    </row>
    <row r="997" spans="7:17" ht="15.75" customHeight="1" x14ac:dyDescent="0.3">
      <c r="G997" s="64"/>
      <c r="H997" s="64"/>
      <c r="I997" s="51"/>
      <c r="J997" s="65"/>
      <c r="O997" s="63"/>
      <c r="P997" s="41"/>
      <c r="Q997" s="52"/>
    </row>
    <row r="998" spans="7:17" ht="15.75" customHeight="1" x14ac:dyDescent="0.3">
      <c r="G998" s="64"/>
      <c r="H998" s="64"/>
      <c r="I998" s="51"/>
      <c r="J998" s="65"/>
      <c r="O998" s="63"/>
      <c r="P998" s="41"/>
      <c r="Q998" s="52"/>
    </row>
    <row r="999" spans="7:17" ht="15.75" customHeight="1" x14ac:dyDescent="0.3">
      <c r="G999" s="64"/>
      <c r="H999" s="64"/>
      <c r="I999" s="51"/>
      <c r="J999" s="65"/>
      <c r="O999" s="63"/>
      <c r="P999" s="41"/>
      <c r="Q999" s="52"/>
    </row>
    <row r="1000" spans="7:17" ht="15.75" customHeight="1" x14ac:dyDescent="0.3">
      <c r="G1000" s="64"/>
      <c r="H1000" s="64"/>
      <c r="I1000" s="51"/>
      <c r="J1000" s="65"/>
      <c r="O1000" s="63"/>
      <c r="P1000" s="41"/>
      <c r="Q1000" s="52"/>
    </row>
    <row r="1001" spans="7:17" ht="15.75" customHeight="1" x14ac:dyDescent="0.3">
      <c r="G1001" s="64"/>
      <c r="H1001" s="64"/>
      <c r="I1001" s="51"/>
      <c r="J1001" s="65"/>
      <c r="O1001" s="63"/>
      <c r="P1001" s="41"/>
      <c r="Q1001" s="52"/>
    </row>
    <row r="1002" spans="7:17" ht="15.75" customHeight="1" x14ac:dyDescent="0.3">
      <c r="G1002" s="64"/>
      <c r="H1002" s="64"/>
      <c r="I1002" s="51"/>
      <c r="J1002" s="65"/>
      <c r="O1002" s="63"/>
      <c r="P1002" s="41"/>
      <c r="Q1002" s="52"/>
    </row>
    <row r="1003" spans="7:17" ht="15.75" customHeight="1" x14ac:dyDescent="0.3">
      <c r="G1003" s="64"/>
      <c r="H1003" s="64"/>
      <c r="I1003" s="51"/>
      <c r="J1003" s="65"/>
      <c r="O1003" s="63"/>
      <c r="P1003" s="41"/>
      <c r="Q1003" s="52"/>
    </row>
    <row r="1004" spans="7:17" ht="15.75" customHeight="1" x14ac:dyDescent="0.3">
      <c r="G1004" s="64"/>
      <c r="H1004" s="64"/>
      <c r="I1004" s="51"/>
      <c r="J1004" s="65"/>
      <c r="O1004" s="63"/>
      <c r="P1004" s="41"/>
      <c r="Q1004" s="52"/>
    </row>
    <row r="1005" spans="7:17" ht="15.75" customHeight="1" x14ac:dyDescent="0.3">
      <c r="G1005" s="64"/>
      <c r="H1005" s="64"/>
      <c r="I1005" s="51"/>
      <c r="J1005" s="65"/>
      <c r="O1005" s="63"/>
      <c r="P1005" s="41"/>
      <c r="Q1005" s="52"/>
    </row>
    <row r="1006" spans="7:17" ht="15.75" customHeight="1" x14ac:dyDescent="0.3">
      <c r="G1006" s="64"/>
      <c r="H1006" s="64"/>
      <c r="I1006" s="51"/>
      <c r="J1006" s="65"/>
      <c r="O1006" s="63"/>
      <c r="P1006" s="41"/>
      <c r="Q1006" s="52"/>
    </row>
    <row r="1007" spans="7:17" ht="15.75" customHeight="1" x14ac:dyDescent="0.3">
      <c r="G1007" s="64"/>
      <c r="H1007" s="64"/>
      <c r="I1007" s="51"/>
      <c r="J1007" s="65"/>
      <c r="O1007" s="63"/>
      <c r="P1007" s="41"/>
      <c r="Q1007" s="52"/>
    </row>
    <row r="1008" spans="7:17" ht="15.75" customHeight="1" x14ac:dyDescent="0.3">
      <c r="G1008" s="64"/>
      <c r="H1008" s="64"/>
      <c r="I1008" s="51"/>
      <c r="J1008" s="65"/>
      <c r="O1008" s="63"/>
      <c r="P1008" s="41"/>
      <c r="Q1008" s="52"/>
    </row>
    <row r="1009" spans="7:17" ht="15.75" customHeight="1" x14ac:dyDescent="0.3">
      <c r="G1009" s="64"/>
      <c r="H1009" s="64"/>
      <c r="I1009" s="51"/>
      <c r="J1009" s="65"/>
      <c r="O1009" s="63"/>
      <c r="P1009" s="41"/>
      <c r="Q1009" s="52"/>
    </row>
    <row r="1010" spans="7:17" ht="15.75" customHeight="1" x14ac:dyDescent="0.3">
      <c r="G1010" s="64"/>
      <c r="H1010" s="64"/>
      <c r="I1010" s="51"/>
      <c r="J1010" s="65"/>
      <c r="O1010" s="63"/>
      <c r="P1010" s="41"/>
      <c r="Q1010" s="52"/>
    </row>
    <row r="1011" spans="7:17" ht="15.75" customHeight="1" x14ac:dyDescent="0.3">
      <c r="G1011" s="64"/>
      <c r="H1011" s="64"/>
      <c r="I1011" s="51"/>
      <c r="J1011" s="65"/>
      <c r="O1011" s="63"/>
      <c r="P1011" s="41"/>
      <c r="Q1011" s="52"/>
    </row>
    <row r="1012" spans="7:17" ht="15.75" customHeight="1" x14ac:dyDescent="0.3">
      <c r="G1012" s="64"/>
      <c r="H1012" s="64"/>
      <c r="I1012" s="51"/>
      <c r="J1012" s="65"/>
      <c r="O1012" s="63"/>
      <c r="P1012" s="41"/>
      <c r="Q1012" s="52"/>
    </row>
    <row r="1013" spans="7:17" ht="15.75" customHeight="1" x14ac:dyDescent="0.3">
      <c r="G1013" s="64"/>
      <c r="H1013" s="64"/>
      <c r="I1013" s="51"/>
      <c r="J1013" s="65"/>
      <c r="O1013" s="63"/>
      <c r="P1013" s="41"/>
      <c r="Q1013" s="52"/>
    </row>
    <row r="1014" spans="7:17" ht="15.75" customHeight="1" x14ac:dyDescent="0.3">
      <c r="G1014" s="64"/>
      <c r="H1014" s="64"/>
      <c r="I1014" s="51"/>
      <c r="J1014" s="65"/>
      <c r="O1014" s="63"/>
      <c r="P1014" s="41"/>
      <c r="Q1014" s="52"/>
    </row>
    <row r="1015" spans="7:17" ht="15.75" customHeight="1" x14ac:dyDescent="0.3">
      <c r="G1015" s="64"/>
      <c r="H1015" s="64"/>
      <c r="I1015" s="51"/>
      <c r="J1015" s="65"/>
      <c r="O1015" s="63"/>
      <c r="P1015" s="41"/>
      <c r="Q1015" s="52"/>
    </row>
    <row r="1016" spans="7:17" ht="15.75" customHeight="1" x14ac:dyDescent="0.3">
      <c r="G1016" s="64"/>
      <c r="H1016" s="64"/>
      <c r="I1016" s="51"/>
      <c r="J1016" s="65"/>
      <c r="O1016" s="63"/>
      <c r="P1016" s="41"/>
      <c r="Q1016" s="52"/>
    </row>
    <row r="1017" spans="7:17" ht="15.75" customHeight="1" x14ac:dyDescent="0.3">
      <c r="G1017" s="64"/>
      <c r="H1017" s="64"/>
      <c r="I1017" s="51"/>
      <c r="J1017" s="65"/>
      <c r="O1017" s="63"/>
      <c r="P1017" s="41"/>
      <c r="Q1017" s="52"/>
    </row>
    <row r="1018" spans="7:17" ht="15.75" customHeight="1" x14ac:dyDescent="0.3">
      <c r="G1018" s="64"/>
      <c r="H1018" s="64"/>
      <c r="I1018" s="51"/>
      <c r="J1018" s="65"/>
      <c r="O1018" s="63"/>
      <c r="P1018" s="41"/>
      <c r="Q1018" s="52"/>
    </row>
    <row r="1019" spans="7:17" ht="15.75" customHeight="1" x14ac:dyDescent="0.3">
      <c r="G1019" s="64"/>
      <c r="H1019" s="64"/>
      <c r="I1019" s="51"/>
      <c r="J1019" s="65"/>
      <c r="O1019" s="63"/>
      <c r="P1019" s="41"/>
      <c r="Q1019" s="52"/>
    </row>
    <row r="1020" spans="7:17" ht="15.75" customHeight="1" x14ac:dyDescent="0.3">
      <c r="G1020" s="64"/>
      <c r="H1020" s="64"/>
      <c r="I1020" s="51"/>
      <c r="J1020" s="65"/>
      <c r="O1020" s="63"/>
      <c r="P1020" s="41"/>
      <c r="Q1020" s="52"/>
    </row>
    <row r="1021" spans="7:17" ht="15.75" customHeight="1" x14ac:dyDescent="0.3">
      <c r="G1021" s="64"/>
      <c r="H1021" s="64"/>
      <c r="I1021" s="51"/>
      <c r="J1021" s="65"/>
      <c r="O1021" s="63"/>
      <c r="P1021" s="41"/>
      <c r="Q1021" s="52"/>
    </row>
    <row r="1022" spans="7:17" ht="15.75" customHeight="1" x14ac:dyDescent="0.3">
      <c r="G1022" s="64"/>
      <c r="H1022" s="64"/>
      <c r="I1022" s="51"/>
      <c r="J1022" s="65"/>
      <c r="O1022" s="63"/>
      <c r="P1022" s="41"/>
      <c r="Q1022" s="52"/>
    </row>
    <row r="1023" spans="7:17" ht="15.75" customHeight="1" x14ac:dyDescent="0.3">
      <c r="G1023" s="64"/>
      <c r="H1023" s="64"/>
      <c r="I1023" s="51"/>
      <c r="J1023" s="65"/>
      <c r="O1023" s="63"/>
      <c r="P1023" s="41"/>
      <c r="Q1023" s="52"/>
    </row>
    <row r="1024" spans="7:17" ht="15.75" customHeight="1" x14ac:dyDescent="0.3">
      <c r="G1024" s="64"/>
      <c r="H1024" s="64"/>
      <c r="I1024" s="51"/>
      <c r="J1024" s="65"/>
      <c r="O1024" s="63"/>
      <c r="P1024" s="41"/>
      <c r="Q1024" s="52"/>
    </row>
    <row r="1025" spans="7:17" ht="15.75" customHeight="1" x14ac:dyDescent="0.3">
      <c r="G1025" s="64"/>
      <c r="H1025" s="64"/>
      <c r="I1025" s="51"/>
      <c r="J1025" s="65"/>
      <c r="O1025" s="63"/>
      <c r="P1025" s="41"/>
      <c r="Q1025" s="52"/>
    </row>
    <row r="1026" spans="7:17" ht="15.75" customHeight="1" x14ac:dyDescent="0.3">
      <c r="G1026" s="64"/>
      <c r="H1026" s="64"/>
      <c r="I1026" s="51"/>
      <c r="J1026" s="65"/>
      <c r="O1026" s="63"/>
      <c r="P1026" s="41"/>
      <c r="Q1026" s="52"/>
    </row>
    <row r="1027" spans="7:17" ht="15.75" customHeight="1" x14ac:dyDescent="0.3">
      <c r="G1027" s="64"/>
      <c r="H1027" s="64"/>
      <c r="I1027" s="51"/>
      <c r="J1027" s="65"/>
      <c r="O1027" s="63"/>
      <c r="P1027" s="41"/>
      <c r="Q1027" s="52"/>
    </row>
    <row r="1028" spans="7:17" ht="15.75" customHeight="1" x14ac:dyDescent="0.3">
      <c r="G1028" s="64"/>
      <c r="H1028" s="64"/>
      <c r="I1028" s="51"/>
      <c r="J1028" s="65"/>
      <c r="O1028" s="63"/>
      <c r="P1028" s="41"/>
      <c r="Q1028" s="52"/>
    </row>
    <row r="1029" spans="7:17" ht="15.75" customHeight="1" x14ac:dyDescent="0.3">
      <c r="G1029" s="64"/>
      <c r="H1029" s="64"/>
      <c r="I1029" s="51"/>
      <c r="J1029" s="65"/>
      <c r="O1029" s="63"/>
      <c r="P1029" s="41"/>
      <c r="Q1029" s="52"/>
    </row>
    <row r="1030" spans="7:17" ht="15.75" customHeight="1" x14ac:dyDescent="0.3">
      <c r="G1030" s="64"/>
      <c r="H1030" s="64"/>
      <c r="I1030" s="51"/>
      <c r="J1030" s="65"/>
      <c r="O1030" s="63"/>
      <c r="P1030" s="41"/>
      <c r="Q1030" s="52"/>
    </row>
    <row r="1031" spans="7:17" ht="15.75" customHeight="1" x14ac:dyDescent="0.3">
      <c r="G1031" s="64"/>
      <c r="H1031" s="64"/>
      <c r="I1031" s="51"/>
      <c r="J1031" s="65"/>
      <c r="O1031" s="63"/>
      <c r="P1031" s="41"/>
      <c r="Q1031" s="52"/>
    </row>
    <row r="1032" spans="7:17" ht="15.75" customHeight="1" x14ac:dyDescent="0.3">
      <c r="G1032" s="64"/>
      <c r="H1032" s="64"/>
      <c r="I1032" s="51"/>
      <c r="J1032" s="65"/>
      <c r="O1032" s="63"/>
      <c r="P1032" s="41"/>
      <c r="Q1032" s="52"/>
    </row>
    <row r="1033" spans="7:17" ht="15.75" customHeight="1" x14ac:dyDescent="0.3">
      <c r="G1033" s="64"/>
      <c r="H1033" s="64"/>
      <c r="I1033" s="51"/>
      <c r="J1033" s="65"/>
      <c r="O1033" s="63"/>
      <c r="P1033" s="41"/>
      <c r="Q1033" s="52"/>
    </row>
    <row r="1034" spans="7:17" ht="15.75" customHeight="1" x14ac:dyDescent="0.3">
      <c r="G1034" s="64"/>
      <c r="H1034" s="64"/>
      <c r="I1034" s="51"/>
      <c r="J1034" s="65"/>
      <c r="O1034" s="63"/>
      <c r="P1034" s="41"/>
      <c r="Q1034" s="52"/>
    </row>
    <row r="1035" spans="7:17" ht="15.75" customHeight="1" x14ac:dyDescent="0.3">
      <c r="G1035" s="64"/>
      <c r="H1035" s="64"/>
      <c r="I1035" s="51"/>
      <c r="J1035" s="65"/>
      <c r="O1035" s="63"/>
      <c r="P1035" s="41"/>
      <c r="Q1035" s="52"/>
    </row>
    <row r="1036" spans="7:17" ht="15.75" customHeight="1" x14ac:dyDescent="0.3">
      <c r="G1036" s="64"/>
      <c r="H1036" s="64"/>
      <c r="I1036" s="51"/>
      <c r="J1036" s="65"/>
      <c r="O1036" s="63"/>
      <c r="P1036" s="41"/>
      <c r="Q1036" s="52"/>
    </row>
    <row r="1037" spans="7:17" ht="15.75" customHeight="1" x14ac:dyDescent="0.3">
      <c r="G1037" s="64"/>
      <c r="H1037" s="64"/>
      <c r="I1037" s="51"/>
      <c r="J1037" s="65"/>
      <c r="O1037" s="63"/>
      <c r="P1037" s="41"/>
      <c r="Q1037" s="52"/>
    </row>
    <row r="1038" spans="7:17" ht="15.75" customHeight="1" x14ac:dyDescent="0.3">
      <c r="G1038" s="64"/>
      <c r="H1038" s="64"/>
      <c r="I1038" s="51"/>
      <c r="J1038" s="65"/>
      <c r="O1038" s="63"/>
      <c r="P1038" s="41"/>
      <c r="Q1038" s="52"/>
    </row>
    <row r="1039" spans="7:17" ht="15.75" customHeight="1" x14ac:dyDescent="0.3">
      <c r="G1039" s="64"/>
      <c r="H1039" s="64"/>
      <c r="I1039" s="51"/>
      <c r="J1039" s="65"/>
      <c r="O1039" s="63"/>
      <c r="P1039" s="41"/>
      <c r="Q1039" s="52"/>
    </row>
    <row r="1040" spans="7:17" ht="15.75" customHeight="1" x14ac:dyDescent="0.3">
      <c r="G1040" s="64"/>
      <c r="H1040" s="64"/>
      <c r="I1040" s="51"/>
      <c r="J1040" s="65"/>
      <c r="O1040" s="63"/>
      <c r="P1040" s="41"/>
      <c r="Q1040" s="52"/>
    </row>
    <row r="1041" spans="7:17" ht="15.75" customHeight="1" x14ac:dyDescent="0.3">
      <c r="G1041" s="64"/>
      <c r="H1041" s="64"/>
      <c r="I1041" s="51"/>
      <c r="J1041" s="65"/>
      <c r="O1041" s="63"/>
      <c r="P1041" s="41"/>
      <c r="Q1041" s="52"/>
    </row>
    <row r="1042" spans="7:17" ht="15.75" customHeight="1" x14ac:dyDescent="0.3">
      <c r="G1042" s="64"/>
      <c r="H1042" s="64"/>
      <c r="I1042" s="51"/>
      <c r="J1042" s="65"/>
      <c r="O1042" s="63"/>
      <c r="P1042" s="41"/>
      <c r="Q1042" s="52"/>
    </row>
    <row r="1043" spans="7:17" ht="15.75" customHeight="1" x14ac:dyDescent="0.3">
      <c r="G1043" s="64"/>
      <c r="H1043" s="64"/>
      <c r="I1043" s="51"/>
      <c r="J1043" s="65"/>
      <c r="O1043" s="63"/>
      <c r="P1043" s="41"/>
      <c r="Q1043" s="52"/>
    </row>
    <row r="1044" spans="7:17" ht="15.75" customHeight="1" x14ac:dyDescent="0.3">
      <c r="G1044" s="64"/>
      <c r="H1044" s="64"/>
      <c r="I1044" s="51"/>
      <c r="J1044" s="65"/>
      <c r="O1044" s="63"/>
      <c r="P1044" s="41"/>
      <c r="Q1044" s="52"/>
    </row>
    <row r="1045" spans="7:17" ht="15.75" customHeight="1" x14ac:dyDescent="0.3">
      <c r="G1045" s="64"/>
      <c r="H1045" s="64"/>
      <c r="I1045" s="51"/>
      <c r="J1045" s="65"/>
      <c r="O1045" s="63"/>
      <c r="P1045" s="41"/>
      <c r="Q1045" s="52"/>
    </row>
    <row r="1046" spans="7:17" ht="15.75" customHeight="1" x14ac:dyDescent="0.3">
      <c r="G1046" s="64"/>
      <c r="H1046" s="64"/>
      <c r="I1046" s="51"/>
      <c r="J1046" s="65"/>
      <c r="O1046" s="63"/>
      <c r="P1046" s="41"/>
      <c r="Q1046" s="52"/>
    </row>
    <row r="1047" spans="7:17" ht="15.75" customHeight="1" x14ac:dyDescent="0.3">
      <c r="G1047" s="64"/>
      <c r="H1047" s="64"/>
      <c r="I1047" s="51"/>
      <c r="J1047" s="65"/>
      <c r="O1047" s="63"/>
      <c r="P1047" s="41"/>
      <c r="Q1047" s="52"/>
    </row>
    <row r="1048" spans="7:17" ht="15.75" customHeight="1" x14ac:dyDescent="0.3">
      <c r="G1048" s="64"/>
      <c r="H1048" s="64"/>
      <c r="I1048" s="51"/>
      <c r="J1048" s="65"/>
      <c r="O1048" s="63"/>
      <c r="P1048" s="41"/>
      <c r="Q1048" s="52"/>
    </row>
    <row r="1049" spans="7:17" ht="15.75" customHeight="1" x14ac:dyDescent="0.3">
      <c r="G1049" s="64"/>
      <c r="H1049" s="64"/>
      <c r="I1049" s="51"/>
      <c r="J1049" s="65"/>
      <c r="O1049" s="63"/>
      <c r="P1049" s="41"/>
      <c r="Q1049" s="52"/>
    </row>
    <row r="1050" spans="7:17" ht="15.75" customHeight="1" x14ac:dyDescent="0.3">
      <c r="G1050" s="64"/>
      <c r="H1050" s="64"/>
      <c r="I1050" s="51"/>
      <c r="J1050" s="65"/>
      <c r="O1050" s="63"/>
      <c r="P1050" s="41"/>
      <c r="Q1050" s="52"/>
    </row>
    <row r="1051" spans="7:17" ht="15.75" customHeight="1" x14ac:dyDescent="0.3">
      <c r="G1051" s="64"/>
      <c r="H1051" s="64"/>
      <c r="I1051" s="51"/>
      <c r="J1051" s="65"/>
      <c r="O1051" s="63"/>
      <c r="P1051" s="41"/>
      <c r="Q1051" s="52"/>
    </row>
    <row r="1052" spans="7:17" ht="15.75" customHeight="1" x14ac:dyDescent="0.3">
      <c r="G1052" s="64"/>
      <c r="H1052" s="64"/>
      <c r="I1052" s="51"/>
      <c r="J1052" s="65"/>
      <c r="O1052" s="63"/>
      <c r="P1052" s="41"/>
      <c r="Q1052" s="52"/>
    </row>
    <row r="1053" spans="7:17" ht="15.75" customHeight="1" x14ac:dyDescent="0.3">
      <c r="G1053" s="64"/>
      <c r="H1053" s="64"/>
      <c r="I1053" s="51"/>
      <c r="J1053" s="65"/>
      <c r="O1053" s="63"/>
      <c r="P1053" s="41"/>
      <c r="Q1053" s="52"/>
    </row>
    <row r="1054" spans="7:17" ht="15.75" customHeight="1" x14ac:dyDescent="0.3">
      <c r="G1054" s="64"/>
      <c r="H1054" s="64"/>
      <c r="I1054" s="51"/>
      <c r="J1054" s="65"/>
      <c r="O1054" s="63"/>
      <c r="P1054" s="41"/>
      <c r="Q1054" s="52"/>
    </row>
    <row r="1055" spans="7:17" ht="15.75" customHeight="1" x14ac:dyDescent="0.3">
      <c r="G1055" s="64"/>
      <c r="H1055" s="64"/>
      <c r="I1055" s="51"/>
      <c r="J1055" s="65"/>
      <c r="O1055" s="63"/>
      <c r="P1055" s="41"/>
      <c r="Q1055" s="52"/>
    </row>
    <row r="1056" spans="7:17" ht="15.75" customHeight="1" x14ac:dyDescent="0.3">
      <c r="G1056" s="64"/>
      <c r="H1056" s="64"/>
      <c r="I1056" s="51"/>
      <c r="J1056" s="65"/>
      <c r="O1056" s="63"/>
      <c r="P1056" s="41"/>
      <c r="Q1056" s="52"/>
    </row>
    <row r="1057" spans="7:17" ht="15.75" customHeight="1" x14ac:dyDescent="0.3">
      <c r="G1057" s="64"/>
      <c r="H1057" s="64"/>
      <c r="I1057" s="51"/>
      <c r="J1057" s="65"/>
      <c r="O1057" s="63"/>
      <c r="P1057" s="41"/>
      <c r="Q1057" s="52"/>
    </row>
    <row r="1058" spans="7:17" ht="15.75" customHeight="1" x14ac:dyDescent="0.3">
      <c r="G1058" s="64"/>
      <c r="H1058" s="64"/>
      <c r="I1058" s="51"/>
      <c r="J1058" s="65"/>
      <c r="O1058" s="63"/>
      <c r="P1058" s="41"/>
      <c r="Q1058" s="52"/>
    </row>
    <row r="1059" spans="7:17" ht="15.75" customHeight="1" x14ac:dyDescent="0.3">
      <c r="G1059" s="64"/>
      <c r="H1059" s="64"/>
      <c r="I1059" s="51"/>
      <c r="J1059" s="65"/>
      <c r="O1059" s="63"/>
      <c r="P1059" s="41"/>
      <c r="Q1059" s="52"/>
    </row>
    <row r="1060" spans="7:17" ht="15.75" customHeight="1" x14ac:dyDescent="0.3">
      <c r="G1060" s="64"/>
      <c r="H1060" s="64"/>
      <c r="I1060" s="51"/>
      <c r="J1060" s="65"/>
      <c r="O1060" s="63"/>
      <c r="P1060" s="41"/>
      <c r="Q1060" s="52"/>
    </row>
    <row r="1061" spans="7:17" ht="15.75" customHeight="1" x14ac:dyDescent="0.3">
      <c r="G1061" s="64"/>
      <c r="H1061" s="64"/>
      <c r="I1061" s="51"/>
      <c r="J1061" s="65"/>
      <c r="O1061" s="63"/>
      <c r="P1061" s="41"/>
      <c r="Q1061" s="52"/>
    </row>
    <row r="1062" spans="7:17" ht="15.75" customHeight="1" x14ac:dyDescent="0.3">
      <c r="G1062" s="64"/>
      <c r="H1062" s="64"/>
      <c r="I1062" s="51"/>
      <c r="J1062" s="65"/>
      <c r="O1062" s="63"/>
      <c r="P1062" s="41"/>
      <c r="Q1062" s="52"/>
    </row>
    <row r="1063" spans="7:17" ht="15.75" customHeight="1" x14ac:dyDescent="0.3">
      <c r="G1063" s="64"/>
      <c r="H1063" s="64"/>
      <c r="I1063" s="51"/>
      <c r="J1063" s="65"/>
      <c r="O1063" s="63"/>
      <c r="P1063" s="41"/>
      <c r="Q1063" s="52"/>
    </row>
    <row r="1064" spans="7:17" ht="15.75" customHeight="1" x14ac:dyDescent="0.3">
      <c r="G1064" s="64"/>
      <c r="H1064" s="64"/>
      <c r="I1064" s="51"/>
      <c r="J1064" s="65"/>
      <c r="O1064" s="63"/>
      <c r="P1064" s="41"/>
      <c r="Q1064" s="52"/>
    </row>
    <row r="1065" spans="7:17" ht="15.75" customHeight="1" x14ac:dyDescent="0.3">
      <c r="G1065" s="64"/>
      <c r="H1065" s="64"/>
      <c r="I1065" s="51"/>
      <c r="J1065" s="65"/>
      <c r="O1065" s="63"/>
      <c r="P1065" s="41"/>
      <c r="Q1065" s="52"/>
    </row>
    <row r="1066" spans="7:17" ht="15.75" customHeight="1" x14ac:dyDescent="0.3">
      <c r="G1066" s="64"/>
      <c r="H1066" s="64"/>
      <c r="I1066" s="51"/>
      <c r="J1066" s="65"/>
      <c r="O1066" s="63"/>
      <c r="P1066" s="41"/>
      <c r="Q1066" s="52"/>
    </row>
    <row r="1067" spans="7:17" ht="15.75" customHeight="1" x14ac:dyDescent="0.3">
      <c r="G1067" s="64"/>
      <c r="H1067" s="64"/>
      <c r="I1067" s="51"/>
      <c r="J1067" s="65"/>
      <c r="O1067" s="63"/>
      <c r="P1067" s="41"/>
      <c r="Q1067" s="52"/>
    </row>
    <row r="1068" spans="7:17" ht="15.75" customHeight="1" x14ac:dyDescent="0.3">
      <c r="G1068" s="64"/>
      <c r="H1068" s="64"/>
      <c r="I1068" s="51"/>
      <c r="J1068" s="65"/>
      <c r="O1068" s="63"/>
      <c r="P1068" s="41"/>
      <c r="Q1068" s="52"/>
    </row>
    <row r="1069" spans="7:17" ht="15.75" customHeight="1" x14ac:dyDescent="0.3">
      <c r="G1069" s="64"/>
      <c r="H1069" s="64"/>
      <c r="I1069" s="51"/>
      <c r="J1069" s="65"/>
      <c r="O1069" s="63"/>
      <c r="P1069" s="41"/>
      <c r="Q1069" s="52"/>
    </row>
    <row r="1070" spans="7:17" ht="15.75" customHeight="1" x14ac:dyDescent="0.3">
      <c r="G1070" s="64"/>
      <c r="H1070" s="64"/>
      <c r="I1070" s="51"/>
      <c r="J1070" s="65"/>
      <c r="O1070" s="63"/>
      <c r="P1070" s="41"/>
      <c r="Q1070" s="52"/>
    </row>
    <row r="1071" spans="7:17" ht="15.75" customHeight="1" x14ac:dyDescent="0.3">
      <c r="H1071" s="64"/>
      <c r="I1071" s="51"/>
      <c r="J1071" s="65"/>
      <c r="O1071" s="63"/>
      <c r="P1071" s="41"/>
      <c r="Q1071" s="52"/>
    </row>
    <row r="1072" spans="7:17" ht="15" customHeight="1" x14ac:dyDescent="0.3">
      <c r="O1072" s="63"/>
      <c r="P1072" s="41"/>
    </row>
    <row r="1073" spans="15:16" ht="15" customHeight="1" x14ac:dyDescent="0.3">
      <c r="O1073" s="63"/>
      <c r="P1073" s="41"/>
    </row>
    <row r="1074" spans="15:16" ht="15" customHeight="1" x14ac:dyDescent="0.3">
      <c r="O1074" s="63"/>
      <c r="P1074" s="41"/>
    </row>
    <row r="1075" spans="15:16" ht="15" customHeight="1" x14ac:dyDescent="0.3">
      <c r="O1075" s="63"/>
      <c r="P1075" s="41"/>
    </row>
    <row r="1076" spans="15:16" ht="15" customHeight="1" x14ac:dyDescent="0.3">
      <c r="O1076" s="63"/>
      <c r="P1076" s="41"/>
    </row>
    <row r="1077" spans="15:16" ht="15" customHeight="1" x14ac:dyDescent="0.3">
      <c r="O1077" s="63"/>
      <c r="P1077" s="41"/>
    </row>
    <row r="1078" spans="15:16" ht="15" customHeight="1" x14ac:dyDescent="0.3">
      <c r="O1078" s="63"/>
      <c r="P1078" s="41"/>
    </row>
    <row r="1079" spans="15:16" ht="15" customHeight="1" x14ac:dyDescent="0.3">
      <c r="O1079" s="63"/>
      <c r="P1079" s="41"/>
    </row>
    <row r="1080" spans="15:16" ht="15" customHeight="1" x14ac:dyDescent="0.3">
      <c r="O1080" s="63"/>
      <c r="P1080" s="41"/>
    </row>
    <row r="1081" spans="15:16" ht="15" customHeight="1" x14ac:dyDescent="0.3">
      <c r="O1081" s="63"/>
      <c r="P1081" s="41"/>
    </row>
    <row r="1082" spans="15:16" ht="15" customHeight="1" x14ac:dyDescent="0.3">
      <c r="O1082" s="63"/>
      <c r="P1082" s="41"/>
    </row>
    <row r="1083" spans="15:16" ht="15" customHeight="1" x14ac:dyDescent="0.3">
      <c r="O1083" s="63"/>
      <c r="P1083" s="41"/>
    </row>
    <row r="1084" spans="15:16" ht="15" customHeight="1" x14ac:dyDescent="0.3">
      <c r="O1084" s="63"/>
      <c r="P1084" s="41"/>
    </row>
    <row r="1085" spans="15:16" ht="15" customHeight="1" x14ac:dyDescent="0.3">
      <c r="O1085" s="63"/>
      <c r="P1085" s="41"/>
    </row>
    <row r="1086" spans="15:16" ht="15" customHeight="1" x14ac:dyDescent="0.3">
      <c r="O1086" s="63"/>
      <c r="P1086" s="41"/>
    </row>
    <row r="1087" spans="15:16" ht="15" customHeight="1" x14ac:dyDescent="0.3">
      <c r="O1087" s="63"/>
      <c r="P1087" s="41"/>
    </row>
    <row r="1088" spans="15:16" ht="15" customHeight="1" x14ac:dyDescent="0.3">
      <c r="O1088" s="63"/>
      <c r="P1088" s="41"/>
    </row>
    <row r="1089" spans="15:16" ht="15" customHeight="1" x14ac:dyDescent="0.3">
      <c r="O1089" s="63"/>
      <c r="P1089" s="41"/>
    </row>
    <row r="1090" spans="15:16" ht="15" customHeight="1" x14ac:dyDescent="0.3">
      <c r="O1090" s="63"/>
      <c r="P1090" s="41"/>
    </row>
    <row r="1091" spans="15:16" ht="15" customHeight="1" x14ac:dyDescent="0.3">
      <c r="O1091" s="63"/>
      <c r="P1091" s="41"/>
    </row>
    <row r="1092" spans="15:16" ht="15" customHeight="1" x14ac:dyDescent="0.3">
      <c r="O1092" s="63"/>
      <c r="P1092" s="41"/>
    </row>
    <row r="1093" spans="15:16" ht="15" customHeight="1" x14ac:dyDescent="0.3">
      <c r="O1093" s="63"/>
      <c r="P1093" s="41"/>
    </row>
    <row r="1094" spans="15:16" ht="15" customHeight="1" x14ac:dyDescent="0.3">
      <c r="O1094" s="63"/>
    </row>
    <row r="1095" spans="15:16" ht="15" customHeight="1" x14ac:dyDescent="0.3">
      <c r="O1095" s="63"/>
    </row>
    <row r="1096" spans="15:16" ht="15" customHeight="1" x14ac:dyDescent="0.3">
      <c r="O1096" s="63"/>
    </row>
    <row r="1097" spans="15:16" ht="15" customHeight="1" x14ac:dyDescent="0.3">
      <c r="O1097" s="63"/>
    </row>
    <row r="1098" spans="15:16" ht="15" customHeight="1" x14ac:dyDescent="0.3">
      <c r="O1098" s="63"/>
    </row>
    <row r="1099" spans="15:16" ht="15" customHeight="1" x14ac:dyDescent="0.3">
      <c r="O1099" s="63"/>
    </row>
    <row r="1100" spans="15:16" ht="15" customHeight="1" x14ac:dyDescent="0.3">
      <c r="O1100" s="63"/>
    </row>
    <row r="1101" spans="15:16" ht="15" customHeight="1" x14ac:dyDescent="0.3">
      <c r="O1101" s="63"/>
    </row>
    <row r="1102" spans="15:16" ht="15" customHeight="1" x14ac:dyDescent="0.3">
      <c r="O1102" s="63"/>
    </row>
  </sheetData>
  <sortState ref="A90:T179">
    <sortCondition ref="D90:D179"/>
    <sortCondition ref="C90:C179"/>
    <sortCondition ref="A90:A179"/>
  </sortState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53"/>
  <sheetViews>
    <sheetView workbookViewId="0">
      <pane ySplit="1" topLeftCell="A89" activePane="bottomLeft" state="frozen"/>
      <selection pane="bottomLeft" activeCell="Z28" sqref="Z28"/>
    </sheetView>
  </sheetViews>
  <sheetFormatPr defaultColWidth="14.44140625" defaultRowHeight="15" customHeight="1" x14ac:dyDescent="0.3"/>
  <cols>
    <col min="1" max="1" width="12.5546875" customWidth="1"/>
    <col min="2" max="2" width="10.5546875" customWidth="1"/>
    <col min="3" max="3" width="24.6640625" customWidth="1"/>
    <col min="4" max="4" width="12.6640625" customWidth="1"/>
    <col min="5" max="5" width="16.6640625" customWidth="1"/>
    <col min="6" max="6" width="12.5546875" customWidth="1"/>
    <col min="7" max="7" width="11.5546875" customWidth="1"/>
    <col min="8" max="8" width="12.5546875" style="67" customWidth="1"/>
    <col min="9" max="9" width="14.6640625" customWidth="1"/>
    <col min="10" max="12" width="12.6640625" customWidth="1"/>
    <col min="14" max="14" width="4.33203125" customWidth="1"/>
    <col min="15" max="15" width="16.44140625" customWidth="1"/>
    <col min="16" max="16" width="15.109375" customWidth="1"/>
    <col min="17" max="17" width="20" customWidth="1"/>
    <col min="19" max="19" width="14.5546875" bestFit="1" customWidth="1"/>
    <col min="20" max="20" width="14.6640625" bestFit="1" customWidth="1"/>
    <col min="21" max="21" width="18.44140625" customWidth="1"/>
    <col min="25" max="25" width="19" customWidth="1"/>
  </cols>
  <sheetData>
    <row r="1" spans="1:29" ht="14.4" x14ac:dyDescent="0.3">
      <c r="A1" s="1" t="s">
        <v>0</v>
      </c>
      <c r="B1" s="2" t="s">
        <v>1</v>
      </c>
      <c r="C1" s="46" t="s">
        <v>2</v>
      </c>
      <c r="D1" s="2" t="s">
        <v>4</v>
      </c>
      <c r="E1" s="3" t="s">
        <v>6</v>
      </c>
      <c r="F1" s="6" t="s">
        <v>7</v>
      </c>
      <c r="G1" s="4" t="s">
        <v>8</v>
      </c>
      <c r="H1" s="5" t="s">
        <v>9</v>
      </c>
      <c r="I1" s="6" t="s">
        <v>11</v>
      </c>
      <c r="J1" s="2" t="s">
        <v>12</v>
      </c>
      <c r="K1" s="8" t="s">
        <v>45</v>
      </c>
      <c r="L1" s="6" t="s">
        <v>10</v>
      </c>
      <c r="M1" t="s">
        <v>47</v>
      </c>
      <c r="O1" t="s">
        <v>54</v>
      </c>
      <c r="P1" t="s">
        <v>48</v>
      </c>
      <c r="Q1" t="s">
        <v>49</v>
      </c>
      <c r="S1" t="s">
        <v>56</v>
      </c>
      <c r="T1" t="s">
        <v>50</v>
      </c>
      <c r="U1" t="s">
        <v>51</v>
      </c>
      <c r="W1" t="s">
        <v>57</v>
      </c>
      <c r="X1" t="s">
        <v>52</v>
      </c>
      <c r="Y1" t="s">
        <v>53</v>
      </c>
      <c r="AA1" t="s">
        <v>9</v>
      </c>
      <c r="AB1" t="s">
        <v>46</v>
      </c>
      <c r="AC1" t="s">
        <v>55</v>
      </c>
    </row>
    <row r="2" spans="1:29" ht="14.4" x14ac:dyDescent="0.3">
      <c r="A2" s="7">
        <v>44406</v>
      </c>
      <c r="B2" s="2"/>
      <c r="C2" s="46" t="s">
        <v>22</v>
      </c>
      <c r="D2" s="3" t="s">
        <v>15</v>
      </c>
      <c r="E2" s="8">
        <v>23.3</v>
      </c>
      <c r="F2" s="11">
        <v>31.7</v>
      </c>
      <c r="G2" s="10">
        <v>19.55</v>
      </c>
      <c r="H2" s="166">
        <v>7.66</v>
      </c>
      <c r="J2" s="11">
        <v>2035.4008515554187</v>
      </c>
      <c r="K2" s="11">
        <v>2035.4008515554187</v>
      </c>
      <c r="L2" s="11">
        <v>1901.0701071097351</v>
      </c>
      <c r="O2" s="70">
        <v>7.7742757800015152</v>
      </c>
      <c r="P2" s="68">
        <v>755.89886660714808</v>
      </c>
      <c r="Q2" s="69">
        <v>1.744365940507888</v>
      </c>
      <c r="S2" s="70">
        <v>7.6061649148403765</v>
      </c>
      <c r="T2" s="68">
        <v>1162.0265897021795</v>
      </c>
      <c r="U2" s="69">
        <v>1.2364263148836629</v>
      </c>
      <c r="W2" s="70">
        <v>7.6061926071058616</v>
      </c>
      <c r="X2" s="68">
        <v>1127.4572085772595</v>
      </c>
      <c r="Y2" s="69">
        <v>1.1997965976120544</v>
      </c>
      <c r="AA2" s="70">
        <v>7.6061926071058616</v>
      </c>
      <c r="AB2" s="68">
        <v>1127.4572085772595</v>
      </c>
      <c r="AC2" s="69">
        <v>1.1997965976120544</v>
      </c>
    </row>
    <row r="3" spans="1:29" ht="14.4" x14ac:dyDescent="0.3">
      <c r="A3" s="7">
        <v>44419</v>
      </c>
      <c r="B3" s="2"/>
      <c r="C3" s="46" t="s">
        <v>22</v>
      </c>
      <c r="D3" s="3" t="s">
        <v>15</v>
      </c>
      <c r="E3" s="8">
        <v>23.3</v>
      </c>
      <c r="F3" s="11">
        <v>31.55</v>
      </c>
      <c r="G3" s="10">
        <v>22.63</v>
      </c>
      <c r="H3" s="66">
        <v>7.7370000000000001</v>
      </c>
      <c r="I3" s="6"/>
      <c r="J3" s="14">
        <v>2010.1443514637585</v>
      </c>
      <c r="K3" s="14">
        <v>2010.1443514637585</v>
      </c>
      <c r="L3" s="6">
        <v>1966.1438360407117</v>
      </c>
      <c r="O3" s="70">
        <v>7.5049374230486734</v>
      </c>
      <c r="P3" s="68">
        <v>1478.2870674789974</v>
      </c>
      <c r="Q3" s="69">
        <v>0.98352144637379846</v>
      </c>
      <c r="S3" s="70">
        <v>7.7270761855006214</v>
      </c>
      <c r="T3" s="68">
        <v>844.23640829757494</v>
      </c>
      <c r="U3" s="69">
        <v>1.5623080094747326</v>
      </c>
      <c r="W3" s="70">
        <v>7.7270676205729476</v>
      </c>
      <c r="X3" s="68">
        <v>876.106875924262</v>
      </c>
      <c r="Y3" s="69">
        <v>1.6212221950337307</v>
      </c>
      <c r="AA3" s="70">
        <v>7.7270676205729476</v>
      </c>
      <c r="AB3" s="68">
        <v>876.106875924262</v>
      </c>
      <c r="AC3" s="69">
        <v>1.6212221950337307</v>
      </c>
    </row>
    <row r="4" spans="1:29" ht="14.4" x14ac:dyDescent="0.3">
      <c r="A4" s="7">
        <v>44504</v>
      </c>
      <c r="B4" s="2"/>
      <c r="C4" s="46" t="s">
        <v>22</v>
      </c>
      <c r="D4" s="3" t="s">
        <v>15</v>
      </c>
      <c r="E4" s="8">
        <v>11.7</v>
      </c>
      <c r="F4" s="9">
        <v>29.9</v>
      </c>
      <c r="G4" s="17">
        <v>20.71</v>
      </c>
      <c r="H4" s="171">
        <v>7.5391000000000004</v>
      </c>
      <c r="I4" s="6"/>
      <c r="J4" s="6">
        <v>2050.3612999226698</v>
      </c>
      <c r="K4" s="6">
        <v>2050.3612999226698</v>
      </c>
      <c r="L4" s="6">
        <v>1973.9568492198359</v>
      </c>
      <c r="O4" s="70">
        <v>7.7972164527179935</v>
      </c>
      <c r="P4" s="68">
        <v>704.95562383189133</v>
      </c>
      <c r="Q4" s="69">
        <v>1.1215006186517693</v>
      </c>
      <c r="S4" s="70">
        <v>7.6659345741813363</v>
      </c>
      <c r="T4" s="68">
        <v>975.97833013558329</v>
      </c>
      <c r="U4" s="69">
        <v>0.8482310303324665</v>
      </c>
      <c r="W4" s="70">
        <v>7.6659069894614564</v>
      </c>
      <c r="X4" s="68">
        <v>957.86286151297588</v>
      </c>
      <c r="Y4" s="69">
        <v>0.83238097715776305</v>
      </c>
      <c r="AA4" s="70">
        <v>7.6659069894614564</v>
      </c>
      <c r="AB4" s="68">
        <v>957.86286151297588</v>
      </c>
      <c r="AC4" s="69">
        <v>0.83238097715776305</v>
      </c>
    </row>
    <row r="5" spans="1:29" ht="14.4" x14ac:dyDescent="0.3">
      <c r="A5" s="7">
        <v>44532</v>
      </c>
      <c r="B5" s="2"/>
      <c r="C5" s="46" t="s">
        <v>22</v>
      </c>
      <c r="D5" s="3" t="s">
        <v>15</v>
      </c>
      <c r="E5" s="8">
        <v>7.3</v>
      </c>
      <c r="F5" s="9">
        <v>30.4</v>
      </c>
      <c r="G5" s="17">
        <v>20.77</v>
      </c>
      <c r="H5" s="34">
        <v>7.835</v>
      </c>
      <c r="I5" s="6"/>
      <c r="J5" s="9">
        <v>2114.9899999999998</v>
      </c>
      <c r="K5" s="9">
        <v>2114.9899999999998</v>
      </c>
      <c r="L5" s="9">
        <v>2039.08</v>
      </c>
      <c r="O5" s="70">
        <v>7.8534473825776008</v>
      </c>
      <c r="P5" s="68">
        <v>613.08485725758794</v>
      </c>
      <c r="Q5" s="69">
        <v>1.0965630823468968</v>
      </c>
      <c r="S5" s="70">
        <v>8.0489800102031097</v>
      </c>
      <c r="T5" s="68">
        <v>373.04881730742795</v>
      </c>
      <c r="U5" s="69">
        <v>1.6418896066755442</v>
      </c>
      <c r="W5" s="70">
        <v>8.0492467327848072</v>
      </c>
      <c r="X5" s="68">
        <v>384.95797509588243</v>
      </c>
      <c r="Y5" s="69">
        <v>1.6963874571602444</v>
      </c>
      <c r="AA5" s="70">
        <v>8.0492467327848072</v>
      </c>
      <c r="AB5" s="68">
        <v>384.95797509588243</v>
      </c>
      <c r="AC5" s="69">
        <v>1.6963874571602444</v>
      </c>
    </row>
    <row r="6" spans="1:29" ht="14.4" x14ac:dyDescent="0.3">
      <c r="A6" s="7">
        <v>44621</v>
      </c>
      <c r="B6" s="2"/>
      <c r="C6" s="46" t="s">
        <v>22</v>
      </c>
      <c r="D6" s="3" t="s">
        <v>15</v>
      </c>
      <c r="E6" s="8">
        <v>1.6</v>
      </c>
      <c r="F6" s="9">
        <v>30.1</v>
      </c>
      <c r="G6" s="17">
        <v>3.2</v>
      </c>
      <c r="H6" s="23">
        <v>8.1820000000000004</v>
      </c>
      <c r="I6" s="6"/>
      <c r="J6" s="11">
        <v>2132.9499999999998</v>
      </c>
      <c r="K6" s="11">
        <v>2132.9499999999998</v>
      </c>
      <c r="L6" s="11">
        <v>2014.335</v>
      </c>
      <c r="M6" s="22" t="s">
        <v>25</v>
      </c>
      <c r="O6" s="70">
        <v>8.0848308286474033</v>
      </c>
      <c r="P6" s="68">
        <v>330.8705168852876</v>
      </c>
      <c r="Q6" s="69">
        <v>1.4052690208408722</v>
      </c>
      <c r="S6" s="70">
        <v>8.2064603016930988</v>
      </c>
      <c r="T6" s="68">
        <v>311.49158014770177</v>
      </c>
      <c r="U6" s="69">
        <v>1.4748727806926738</v>
      </c>
      <c r="W6" s="70">
        <v>8.2064650624659965</v>
      </c>
      <c r="X6" s="68">
        <v>312.72937094670857</v>
      </c>
      <c r="Y6" s="69">
        <v>1.4807660259760305</v>
      </c>
      <c r="AA6" s="70">
        <v>8.2064650624659965</v>
      </c>
      <c r="AB6" s="68">
        <v>312.72937094670857</v>
      </c>
      <c r="AC6" s="69">
        <v>1.4807660259760305</v>
      </c>
    </row>
    <row r="7" spans="1:29" ht="14.4" x14ac:dyDescent="0.3">
      <c r="A7" s="7">
        <v>44671</v>
      </c>
      <c r="B7" s="2"/>
      <c r="C7" s="46" t="s">
        <v>22</v>
      </c>
      <c r="D7" s="3" t="s">
        <v>15</v>
      </c>
      <c r="E7" s="8">
        <v>8.6999999999999993</v>
      </c>
      <c r="F7" s="47">
        <v>31.26</v>
      </c>
      <c r="G7" s="17">
        <v>22.2</v>
      </c>
      <c r="H7" s="34">
        <v>7.7619999999999996</v>
      </c>
      <c r="I7" s="6"/>
      <c r="J7" s="9">
        <v>2077.2629999999999</v>
      </c>
      <c r="K7" s="9">
        <v>2077.2629999999999</v>
      </c>
      <c r="L7" s="9">
        <v>1978.3630000000001</v>
      </c>
      <c r="O7" s="70">
        <v>7.8984477615843005</v>
      </c>
      <c r="P7" s="68">
        <v>539.71263759329759</v>
      </c>
      <c r="Q7" s="69">
        <v>1.2741560392128437</v>
      </c>
      <c r="S7" s="70">
        <v>7.9720783393042662</v>
      </c>
      <c r="T7" s="68">
        <v>447.31086660633775</v>
      </c>
      <c r="U7" s="69">
        <v>1.4822813139102016</v>
      </c>
      <c r="W7" s="70">
        <v>7.9721716343904534</v>
      </c>
      <c r="X7" s="68">
        <v>452.82642961435488</v>
      </c>
      <c r="Y7" s="69">
        <v>1.5012034097363685</v>
      </c>
      <c r="AA7" s="70">
        <v>7.9721716343904534</v>
      </c>
      <c r="AB7" s="68">
        <v>452.82642961435488</v>
      </c>
      <c r="AC7" s="69">
        <v>1.5012034097363685</v>
      </c>
    </row>
    <row r="8" spans="1:29" ht="14.4" x14ac:dyDescent="0.3">
      <c r="A8" s="135">
        <v>44728</v>
      </c>
      <c r="B8" s="136"/>
      <c r="C8" s="162" t="s">
        <v>22</v>
      </c>
      <c r="D8" s="137" t="s">
        <v>15</v>
      </c>
      <c r="E8" s="144">
        <v>18.3</v>
      </c>
      <c r="F8" s="103">
        <v>32.340000000000003</v>
      </c>
      <c r="G8" s="134">
        <v>19.3</v>
      </c>
      <c r="H8" s="140">
        <v>7.9329999999999998</v>
      </c>
      <c r="I8" s="103"/>
      <c r="J8" s="139">
        <v>2108.4110000000001</v>
      </c>
      <c r="K8" s="139">
        <v>2108.4110000000001</v>
      </c>
      <c r="L8" s="139">
        <v>1999.325</v>
      </c>
      <c r="M8" s="144"/>
      <c r="N8" s="144"/>
      <c r="O8" s="163">
        <v>7.7647381913829197</v>
      </c>
      <c r="P8" s="164">
        <v>795.40211911464451</v>
      </c>
      <c r="Q8" s="165">
        <v>1.4721269583939454</v>
      </c>
      <c r="S8" s="70">
        <v>7.9486875194984554</v>
      </c>
      <c r="T8" s="68">
        <v>492.3176436443178</v>
      </c>
      <c r="U8" s="69">
        <v>2.1257029664622071</v>
      </c>
      <c r="W8" s="70">
        <v>7.9487088994560775</v>
      </c>
      <c r="X8" s="68">
        <v>510.48692124906205</v>
      </c>
      <c r="Y8" s="69">
        <v>2.2043703359955193</v>
      </c>
      <c r="AA8" s="70">
        <v>7.9487088994560775</v>
      </c>
      <c r="AB8" s="68">
        <v>510.48692124906205</v>
      </c>
      <c r="AC8" s="69">
        <v>2.2043703359955193</v>
      </c>
    </row>
    <row r="9" spans="1:29" ht="14.4" x14ac:dyDescent="0.3">
      <c r="A9" s="1">
        <v>44755</v>
      </c>
      <c r="B9" s="2">
        <v>106</v>
      </c>
      <c r="C9" s="46" t="s">
        <v>22</v>
      </c>
      <c r="D9" s="2" t="s">
        <v>15</v>
      </c>
      <c r="E9" s="2">
        <v>21.9</v>
      </c>
      <c r="F9" s="6">
        <v>32.74</v>
      </c>
      <c r="G9" s="48">
        <v>24.5</v>
      </c>
      <c r="H9" s="5">
        <v>7.7080000000000002</v>
      </c>
      <c r="I9" s="6"/>
      <c r="J9" s="2">
        <v>2116.25</v>
      </c>
      <c r="K9" s="2">
        <v>2116.25</v>
      </c>
      <c r="L9" s="6">
        <v>2110.39</v>
      </c>
      <c r="O9" s="70">
        <v>7.386041425912139</v>
      </c>
      <c r="P9" s="68">
        <v>2064.51853333181</v>
      </c>
      <c r="Q9" s="69">
        <v>0.77226466012969397</v>
      </c>
      <c r="S9" s="70">
        <v>7.7465757572960028</v>
      </c>
      <c r="T9" s="68">
        <v>839.03376075632252</v>
      </c>
      <c r="U9" s="69">
        <v>1.6511840105214795</v>
      </c>
      <c r="W9" s="70">
        <v>7.7466281125271781</v>
      </c>
      <c r="X9" s="68">
        <v>888.66568390549014</v>
      </c>
      <c r="Y9" s="69">
        <v>1.749279307289529</v>
      </c>
      <c r="AA9" s="70">
        <v>7.7466281125271781</v>
      </c>
      <c r="AB9" s="68">
        <v>888.66568390549014</v>
      </c>
      <c r="AC9" s="69">
        <v>1.749279307289529</v>
      </c>
    </row>
    <row r="10" spans="1:29" ht="14.4" x14ac:dyDescent="0.3">
      <c r="A10" s="1">
        <v>44789</v>
      </c>
      <c r="B10" s="2">
        <v>841</v>
      </c>
      <c r="C10" s="46" t="s">
        <v>22</v>
      </c>
      <c r="D10" s="2" t="s">
        <v>15</v>
      </c>
      <c r="E10" s="2">
        <v>21.1</v>
      </c>
      <c r="F10" s="6">
        <v>32.86</v>
      </c>
      <c r="G10" s="48">
        <v>26.9</v>
      </c>
      <c r="H10" s="170">
        <v>7.58</v>
      </c>
      <c r="I10" s="6">
        <f>2081.1+44</f>
        <v>2125.1</v>
      </c>
      <c r="K10" s="6">
        <f>2081.1+44</f>
        <v>2125.1</v>
      </c>
      <c r="L10" s="6">
        <v>2077.14</v>
      </c>
      <c r="O10" s="70">
        <v>7.531758956153241</v>
      </c>
      <c r="P10" s="68">
        <v>1446.0541099897616</v>
      </c>
      <c r="Q10" s="69">
        <v>1.0288054632945995</v>
      </c>
      <c r="S10" s="70">
        <v>7.6631676889375164</v>
      </c>
      <c r="T10" s="68">
        <v>1040.9299284634928</v>
      </c>
      <c r="U10" s="69">
        <v>1.3563996800033409</v>
      </c>
      <c r="W10" s="70">
        <v>7.6631953028818778</v>
      </c>
      <c r="X10" s="68">
        <v>1062.7810810494564</v>
      </c>
      <c r="Y10" s="69">
        <v>1.3850492801664223</v>
      </c>
      <c r="AA10" s="70">
        <v>7.6631676889375164</v>
      </c>
      <c r="AB10" s="68">
        <v>1040.9299284634928</v>
      </c>
      <c r="AC10" s="69">
        <v>1.3563996800033409</v>
      </c>
    </row>
    <row r="11" spans="1:29" ht="14.4" x14ac:dyDescent="0.3">
      <c r="A11" s="1">
        <v>44861</v>
      </c>
      <c r="B11" s="2">
        <v>238</v>
      </c>
      <c r="C11" s="46" t="s">
        <v>22</v>
      </c>
      <c r="D11" s="2" t="s">
        <v>15</v>
      </c>
      <c r="E11" s="2">
        <v>16.100000000000001</v>
      </c>
      <c r="F11" s="6">
        <v>31.01</v>
      </c>
      <c r="G11" s="39">
        <v>16.3</v>
      </c>
      <c r="H11" s="5">
        <v>7.7329999999999997</v>
      </c>
      <c r="I11" s="6">
        <v>2163.5100000000002</v>
      </c>
      <c r="K11" s="6">
        <v>2163.5100000000002</v>
      </c>
      <c r="L11" s="6">
        <v>2030.06</v>
      </c>
      <c r="O11" s="70">
        <v>7.8759672408976318</v>
      </c>
      <c r="P11" s="68">
        <v>615.66423544938914</v>
      </c>
      <c r="Q11" s="69">
        <v>1.6995603408828996</v>
      </c>
      <c r="S11" s="70">
        <v>7.7359882782871789</v>
      </c>
      <c r="T11" s="68">
        <v>879.50479215516384</v>
      </c>
      <c r="U11" s="69">
        <v>1.2743037099673054</v>
      </c>
      <c r="W11" s="70">
        <v>7.7359861576338114</v>
      </c>
      <c r="X11" s="68">
        <v>858.83643766840578</v>
      </c>
      <c r="Y11" s="69">
        <v>1.2443454322618397</v>
      </c>
      <c r="AA11" s="70">
        <v>7.7359882782871789</v>
      </c>
      <c r="AB11" s="68">
        <v>879.50479215516384</v>
      </c>
      <c r="AC11" s="69">
        <v>1.2743037099673054</v>
      </c>
    </row>
    <row r="12" spans="1:29" ht="14.4" x14ac:dyDescent="0.3">
      <c r="A12" s="1">
        <v>44870</v>
      </c>
      <c r="B12" s="2">
        <v>263</v>
      </c>
      <c r="C12" s="46" t="s">
        <v>22</v>
      </c>
      <c r="D12" s="2" t="s">
        <v>15</v>
      </c>
      <c r="E12" s="49">
        <v>16.5</v>
      </c>
      <c r="F12" s="6">
        <v>31.45</v>
      </c>
      <c r="G12" s="48">
        <v>18.7</v>
      </c>
      <c r="H12" s="5">
        <v>7.9420000000000002</v>
      </c>
      <c r="I12" s="6">
        <v>2132.92</v>
      </c>
      <c r="K12" s="6">
        <v>2132.92</v>
      </c>
      <c r="L12" s="6">
        <v>1976.96</v>
      </c>
      <c r="O12" s="70">
        <v>7.9260052989362393</v>
      </c>
      <c r="P12" s="68">
        <v>531.41880041105594</v>
      </c>
      <c r="Q12" s="69">
        <v>1.894497245890294</v>
      </c>
      <c r="S12" s="70">
        <v>7.9767379952022024</v>
      </c>
      <c r="T12" s="68">
        <v>464.81034347216371</v>
      </c>
      <c r="U12" s="69">
        <v>2.0931398207096192</v>
      </c>
      <c r="W12" s="70">
        <v>7.9767520237152008</v>
      </c>
      <c r="X12" s="68">
        <v>469.74913258615891</v>
      </c>
      <c r="Y12" s="69">
        <v>2.1155169041293944</v>
      </c>
      <c r="AA12" s="70">
        <v>7.9767379952022024</v>
      </c>
      <c r="AB12" s="68">
        <v>464.81034347216371</v>
      </c>
      <c r="AC12" s="69">
        <v>2.0931398207096192</v>
      </c>
    </row>
    <row r="13" spans="1:29" ht="14.4" x14ac:dyDescent="0.3">
      <c r="A13" s="1">
        <v>44901</v>
      </c>
      <c r="B13" s="2">
        <v>323</v>
      </c>
      <c r="C13" s="46" t="s">
        <v>22</v>
      </c>
      <c r="D13" s="2" t="s">
        <v>15</v>
      </c>
      <c r="E13" s="2">
        <v>8.4</v>
      </c>
      <c r="F13" s="6">
        <v>31.74</v>
      </c>
      <c r="G13" s="48">
        <v>10.3</v>
      </c>
      <c r="H13" s="5">
        <v>8.141</v>
      </c>
      <c r="I13" s="6">
        <v>2208.4899999999998</v>
      </c>
      <c r="K13" s="6">
        <v>2208.4899999999998</v>
      </c>
      <c r="L13" s="6">
        <v>2004.78</v>
      </c>
      <c r="O13" s="70">
        <v>8.1566345160413878</v>
      </c>
      <c r="P13" s="68">
        <v>292.19389467660176</v>
      </c>
      <c r="Q13" s="69">
        <v>2.2674814720945595</v>
      </c>
      <c r="S13" s="70">
        <v>8.1728932989377387</v>
      </c>
      <c r="T13" s="68">
        <v>279.69378468226284</v>
      </c>
      <c r="U13" s="69">
        <v>2.339230356941945</v>
      </c>
      <c r="W13" s="70">
        <v>8.1728993394974605</v>
      </c>
      <c r="X13" s="68">
        <v>280.73179494297079</v>
      </c>
      <c r="Y13" s="69">
        <v>2.3479771126860145</v>
      </c>
      <c r="AA13" s="70">
        <v>8.1728932989377387</v>
      </c>
      <c r="AB13" s="68">
        <v>279.69378468226284</v>
      </c>
      <c r="AC13" s="69">
        <v>2.339230356941945</v>
      </c>
    </row>
    <row r="14" spans="1:29" ht="14.4" x14ac:dyDescent="0.3">
      <c r="A14" s="1">
        <v>44945</v>
      </c>
      <c r="B14" s="2">
        <v>338</v>
      </c>
      <c r="C14" s="46" t="s">
        <v>22</v>
      </c>
      <c r="D14" s="2" t="s">
        <v>15</v>
      </c>
      <c r="E14" s="2">
        <v>4.3</v>
      </c>
      <c r="F14" s="6">
        <v>28.87</v>
      </c>
      <c r="G14" s="48">
        <v>7.7</v>
      </c>
      <c r="H14" s="5">
        <v>7.9660000000000002</v>
      </c>
      <c r="I14" s="50">
        <v>2075.33</v>
      </c>
      <c r="K14" s="50">
        <v>2075.33</v>
      </c>
      <c r="L14" s="11">
        <v>1957.992</v>
      </c>
      <c r="O14" s="70">
        <v>8.0576846318709379</v>
      </c>
      <c r="P14" s="68">
        <v>355.18239922741191</v>
      </c>
      <c r="Q14" s="69">
        <v>1.4077353790998663</v>
      </c>
      <c r="S14" s="70">
        <v>8.0217647199414159</v>
      </c>
      <c r="T14" s="68">
        <v>389.20745654543941</v>
      </c>
      <c r="U14" s="69">
        <v>1.3074073345406063</v>
      </c>
      <c r="W14" s="70">
        <v>8.0217518840570765</v>
      </c>
      <c r="X14" s="68">
        <v>386.92978182823566</v>
      </c>
      <c r="Y14" s="69">
        <v>1.2996794488528371</v>
      </c>
      <c r="AA14" s="70">
        <v>8.0217647199414159</v>
      </c>
      <c r="AB14" s="68">
        <v>389.20745654543941</v>
      </c>
      <c r="AC14" s="69">
        <v>1.3074073345406063</v>
      </c>
    </row>
    <row r="15" spans="1:29" ht="14.4" x14ac:dyDescent="0.3">
      <c r="A15" s="1">
        <v>44980</v>
      </c>
      <c r="B15" s="2">
        <v>385</v>
      </c>
      <c r="C15" s="46" t="s">
        <v>22</v>
      </c>
      <c r="D15" s="2" t="s">
        <v>15</v>
      </c>
      <c r="E15" s="2">
        <v>4.5</v>
      </c>
      <c r="F15" s="6">
        <v>30.48</v>
      </c>
      <c r="G15" s="48">
        <v>4.8</v>
      </c>
      <c r="H15" s="5">
        <v>8.0530000000000008</v>
      </c>
      <c r="I15" s="50">
        <v>2078.2399999999998</v>
      </c>
      <c r="K15" s="50">
        <v>2078.2399999999998</v>
      </c>
      <c r="L15" s="6">
        <v>1985.67</v>
      </c>
      <c r="O15" s="70">
        <v>7.9553249854617016</v>
      </c>
      <c r="P15" s="68">
        <v>456.71132554241183</v>
      </c>
      <c r="Q15" s="69">
        <v>1.189087505091782</v>
      </c>
      <c r="S15" s="70">
        <v>8.0580244817479336</v>
      </c>
      <c r="T15" s="68">
        <v>351.7379443071095</v>
      </c>
      <c r="U15" s="69">
        <v>1.4695698991340367</v>
      </c>
      <c r="W15" s="70">
        <v>8.0580284377395799</v>
      </c>
      <c r="X15" s="68">
        <v>357.72333365713615</v>
      </c>
      <c r="Y15" s="69">
        <v>1.4946042335110512</v>
      </c>
      <c r="AA15" s="70">
        <v>8.0580244817479336</v>
      </c>
      <c r="AB15" s="68">
        <v>351.7379443071095</v>
      </c>
      <c r="AC15" s="69">
        <v>1.4695698991340367</v>
      </c>
    </row>
    <row r="16" spans="1:29" ht="14.4" x14ac:dyDescent="0.3">
      <c r="A16" s="1">
        <v>45006</v>
      </c>
      <c r="B16" s="2">
        <v>408</v>
      </c>
      <c r="C16" s="46" t="s">
        <v>22</v>
      </c>
      <c r="D16" s="2" t="s">
        <v>15</v>
      </c>
      <c r="E16" s="43">
        <v>4.5</v>
      </c>
      <c r="F16" s="51">
        <v>30.48</v>
      </c>
      <c r="G16" s="48">
        <v>16.2</v>
      </c>
      <c r="H16" s="5">
        <v>7.9829999999999997</v>
      </c>
      <c r="I16" s="50">
        <v>2062.11</v>
      </c>
      <c r="K16" s="50">
        <v>2062.11</v>
      </c>
      <c r="L16" s="44"/>
      <c r="M16" s="44">
        <v>955.84299999999996</v>
      </c>
      <c r="O16" s="70"/>
      <c r="P16" s="68"/>
      <c r="Q16" s="69"/>
      <c r="S16" s="70">
        <v>8.1758254608762595</v>
      </c>
      <c r="T16" s="68">
        <v>256.07181959210288</v>
      </c>
      <c r="U16" s="69">
        <v>1.8576293954530341</v>
      </c>
      <c r="W16" s="70"/>
      <c r="X16" s="68"/>
      <c r="Y16" s="69"/>
      <c r="AA16" s="70">
        <v>8.1758254608762595</v>
      </c>
      <c r="AB16" s="68">
        <v>256.07181959210288</v>
      </c>
      <c r="AC16" s="69">
        <v>1.8576293954530341</v>
      </c>
    </row>
    <row r="17" spans="1:29" ht="14.4" x14ac:dyDescent="0.3">
      <c r="A17" s="1">
        <v>45037</v>
      </c>
      <c r="B17" s="2">
        <v>460</v>
      </c>
      <c r="C17" s="46" t="s">
        <v>22</v>
      </c>
      <c r="D17" s="2" t="s">
        <v>15</v>
      </c>
      <c r="E17" s="43">
        <v>10.4</v>
      </c>
      <c r="F17" s="51">
        <v>31.14</v>
      </c>
      <c r="G17" s="48">
        <v>10.6</v>
      </c>
      <c r="H17" s="5">
        <v>7.9180000000000001</v>
      </c>
      <c r="I17" s="50">
        <v>2188.79</v>
      </c>
      <c r="K17" s="50">
        <v>2188.79</v>
      </c>
      <c r="L17" s="11">
        <v>2054.663</v>
      </c>
      <c r="O17" s="70">
        <v>7.9638606915008205</v>
      </c>
      <c r="P17" s="68">
        <v>486.36410018755259</v>
      </c>
      <c r="Q17" s="69">
        <v>1.6426258914199539</v>
      </c>
      <c r="S17" s="70">
        <v>7.9211952557584251</v>
      </c>
      <c r="T17" s="68">
        <v>542.65255400144974</v>
      </c>
      <c r="U17" s="69">
        <v>1.5058029125862196</v>
      </c>
      <c r="W17" s="70">
        <v>7.9211945529395633</v>
      </c>
      <c r="X17" s="68">
        <v>538.61085075223343</v>
      </c>
      <c r="Y17" s="69">
        <v>1.4945827801210452</v>
      </c>
      <c r="AA17" s="70">
        <v>7.9211952557584251</v>
      </c>
      <c r="AB17" s="68">
        <v>542.65255400144974</v>
      </c>
      <c r="AC17" s="69">
        <v>1.5058029125862196</v>
      </c>
    </row>
    <row r="18" spans="1:29" ht="14.4" x14ac:dyDescent="0.3">
      <c r="A18" s="1">
        <v>45055</v>
      </c>
      <c r="B18">
        <v>474</v>
      </c>
      <c r="C18" t="s">
        <v>22</v>
      </c>
      <c r="D18" t="s">
        <v>15</v>
      </c>
      <c r="E18">
        <v>14.8</v>
      </c>
      <c r="F18">
        <v>31.22</v>
      </c>
      <c r="G18" s="48">
        <v>15.9</v>
      </c>
      <c r="H18" s="5">
        <v>8.0709999999999997</v>
      </c>
      <c r="I18" s="6">
        <v>2156.2600000000002</v>
      </c>
      <c r="K18" s="6">
        <v>2156.2600000000002</v>
      </c>
      <c r="L18">
        <v>1861.43</v>
      </c>
      <c r="S18" s="70">
        <v>8.0888316244402141</v>
      </c>
      <c r="T18" s="68">
        <v>347.99270922675936</v>
      </c>
      <c r="U18" s="69">
        <v>2.4531592042297867</v>
      </c>
      <c r="W18" s="70"/>
      <c r="X18" s="68"/>
      <c r="Y18" s="69"/>
      <c r="AA18" s="70">
        <v>8.0888316244402141</v>
      </c>
      <c r="AB18" s="68">
        <v>347.99270922675936</v>
      </c>
      <c r="AC18" s="69">
        <v>2.4531592042297867</v>
      </c>
    </row>
    <row r="19" spans="1:29" ht="14.4" x14ac:dyDescent="0.3">
      <c r="A19" s="7">
        <v>44418</v>
      </c>
      <c r="B19" s="2"/>
      <c r="C19" s="46" t="s">
        <v>41</v>
      </c>
      <c r="D19" s="3" t="s">
        <v>15</v>
      </c>
      <c r="E19" s="8">
        <v>22.8</v>
      </c>
      <c r="F19" s="52">
        <v>31.61</v>
      </c>
      <c r="G19" s="73">
        <v>22.53</v>
      </c>
      <c r="H19" s="172">
        <v>7.6440000000000001</v>
      </c>
      <c r="I19" s="6"/>
      <c r="J19" s="14">
        <v>2028.7033217226042</v>
      </c>
      <c r="K19" s="14">
        <v>2028.7033217226042</v>
      </c>
      <c r="L19" s="6">
        <v>2006.2193167568307</v>
      </c>
      <c r="O19" s="70">
        <v>7.4383265694902638</v>
      </c>
      <c r="P19" s="68">
        <v>1755.2844216011711</v>
      </c>
      <c r="Q19" s="69">
        <v>0.84395022782678841</v>
      </c>
      <c r="S19" s="70">
        <v>7.6401130905966186</v>
      </c>
      <c r="T19" s="68">
        <v>1062.964919704694</v>
      </c>
      <c r="U19" s="69">
        <v>1.2943785596534207</v>
      </c>
      <c r="W19" s="70">
        <v>7.6401110904887855</v>
      </c>
      <c r="X19" s="68">
        <v>1096.7985266814458</v>
      </c>
      <c r="Y19" s="69">
        <v>1.3355656377433747</v>
      </c>
      <c r="AA19" s="70">
        <v>7.6401130905966186</v>
      </c>
      <c r="AB19" s="68">
        <v>1096.7985266814458</v>
      </c>
      <c r="AC19" s="69">
        <v>1.3355656377433747</v>
      </c>
    </row>
    <row r="20" spans="1:29" ht="14.4" x14ac:dyDescent="0.3">
      <c r="A20" s="7">
        <v>44505</v>
      </c>
      <c r="B20" s="2"/>
      <c r="C20" s="46" t="s">
        <v>41</v>
      </c>
      <c r="D20" s="3" t="s">
        <v>15</v>
      </c>
      <c r="E20" s="8">
        <v>11.5</v>
      </c>
      <c r="F20" s="9">
        <v>31.3</v>
      </c>
      <c r="G20" s="3">
        <v>20.8</v>
      </c>
      <c r="H20" s="34">
        <v>7.9459</v>
      </c>
      <c r="I20" s="50"/>
      <c r="J20" s="6">
        <v>2113.0438204486932</v>
      </c>
      <c r="K20" s="6">
        <v>2113.0438204486932</v>
      </c>
      <c r="L20" s="6">
        <v>1945.5155103080974</v>
      </c>
      <c r="O20" s="70">
        <v>8.0393466014030377</v>
      </c>
      <c r="P20" s="68">
        <v>386.4503232066773</v>
      </c>
      <c r="Q20" s="69">
        <v>1.928903892293649</v>
      </c>
      <c r="S20" s="70">
        <v>8.0948729419845424</v>
      </c>
      <c r="T20" s="68">
        <v>333.41997335405716</v>
      </c>
      <c r="U20" s="69">
        <v>2.1491226842244631</v>
      </c>
      <c r="W20" s="70">
        <v>8.0949477085683714</v>
      </c>
      <c r="X20" s="68">
        <v>337.38829300460469</v>
      </c>
      <c r="Y20" s="69">
        <v>2.1754501596712599</v>
      </c>
      <c r="AA20" s="70">
        <v>8.0948729419845424</v>
      </c>
      <c r="AB20" s="68">
        <v>337.38829300460469</v>
      </c>
      <c r="AC20" s="69">
        <v>2.1754501596712599</v>
      </c>
    </row>
    <row r="21" spans="1:29" ht="14.4" x14ac:dyDescent="0.3">
      <c r="A21" s="7">
        <v>44533</v>
      </c>
      <c r="B21" s="2"/>
      <c r="C21" s="46" t="s">
        <v>41</v>
      </c>
      <c r="D21" s="3" t="s">
        <v>15</v>
      </c>
      <c r="E21" s="8">
        <v>5.7</v>
      </c>
      <c r="F21" s="9">
        <v>29.6</v>
      </c>
      <c r="G21" s="41">
        <v>19.899999999999999</v>
      </c>
      <c r="H21" s="34">
        <v>7.7195999999999998</v>
      </c>
      <c r="I21" s="50"/>
      <c r="J21" s="9">
        <v>2007.1210000000001</v>
      </c>
      <c r="K21" s="9">
        <v>2007.1210000000001</v>
      </c>
      <c r="L21" s="9">
        <v>1999.51</v>
      </c>
      <c r="O21" s="70">
        <v>7.6359400416718888</v>
      </c>
      <c r="P21" s="68">
        <v>982.62741416818153</v>
      </c>
      <c r="Q21" s="69">
        <v>0.59793659275228861</v>
      </c>
      <c r="S21" s="70">
        <v>7.938482967740665</v>
      </c>
      <c r="T21" s="68">
        <v>466.69355813309613</v>
      </c>
      <c r="U21" s="69">
        <v>1.1438890810723521</v>
      </c>
      <c r="W21" s="70">
        <v>7.9387650392892164</v>
      </c>
      <c r="X21" s="68">
        <v>485.98050333403097</v>
      </c>
      <c r="Y21" s="69">
        <v>1.1927106516801211</v>
      </c>
      <c r="AA21" s="70">
        <v>7.938482967740665</v>
      </c>
      <c r="AB21" s="68">
        <v>485.98050333403097</v>
      </c>
      <c r="AC21" s="69">
        <v>1.1927106516801211</v>
      </c>
    </row>
    <row r="22" spans="1:29" ht="14.4" x14ac:dyDescent="0.3">
      <c r="A22" s="7">
        <v>44624</v>
      </c>
      <c r="B22" s="2"/>
      <c r="C22" s="46" t="s">
        <v>41</v>
      </c>
      <c r="D22" s="3" t="s">
        <v>15</v>
      </c>
      <c r="E22" s="8">
        <v>0.1</v>
      </c>
      <c r="F22" s="19">
        <v>31.3</v>
      </c>
      <c r="G22" s="17">
        <v>-1.9</v>
      </c>
      <c r="H22" s="32">
        <v>8.1259999999999994</v>
      </c>
      <c r="I22" s="50"/>
      <c r="J22" s="9">
        <v>2224.384</v>
      </c>
      <c r="K22" s="9">
        <v>2224.384</v>
      </c>
      <c r="L22" s="9">
        <v>2063.2719999999999</v>
      </c>
      <c r="M22" s="22" t="s">
        <v>25</v>
      </c>
      <c r="O22" s="70">
        <v>8.2023705931614508</v>
      </c>
      <c r="P22" s="68">
        <v>250.0818207137483</v>
      </c>
      <c r="Q22" s="69">
        <v>1.7922200866453553</v>
      </c>
      <c r="S22" s="70">
        <v>8.0956325881655946</v>
      </c>
      <c r="T22" s="68">
        <v>416.38601617494993</v>
      </c>
      <c r="U22" s="69">
        <v>1.1895078915177399</v>
      </c>
      <c r="W22" s="70">
        <v>8.0956729456166006</v>
      </c>
      <c r="X22" s="68">
        <v>402.7235595462098</v>
      </c>
      <c r="Y22" s="69">
        <v>1.1506916019260893</v>
      </c>
      <c r="AA22" s="70">
        <v>8.0956325881655946</v>
      </c>
      <c r="AB22" s="68">
        <v>402.7235595462098</v>
      </c>
      <c r="AC22" s="69">
        <v>1.1506916019260893</v>
      </c>
    </row>
    <row r="23" spans="1:29" ht="14.4" x14ac:dyDescent="0.3">
      <c r="A23" s="7">
        <v>44671</v>
      </c>
      <c r="B23" s="2"/>
      <c r="C23" s="46" t="s">
        <v>41</v>
      </c>
      <c r="D23" s="3" t="s">
        <v>15</v>
      </c>
      <c r="E23" s="8">
        <v>9.6</v>
      </c>
      <c r="F23" s="53">
        <v>31.51</v>
      </c>
      <c r="G23" s="17">
        <v>21.79</v>
      </c>
      <c r="H23" s="34">
        <v>7.7229999999999999</v>
      </c>
      <c r="I23" s="75"/>
      <c r="J23" s="19">
        <v>2108.0320000000002</v>
      </c>
      <c r="K23" s="19">
        <v>2108.0320000000002</v>
      </c>
      <c r="L23" s="9">
        <v>2035.221</v>
      </c>
      <c r="O23" s="70">
        <v>7.7951323416340248</v>
      </c>
      <c r="P23" s="68">
        <v>713.14832130366494</v>
      </c>
      <c r="Q23" s="69">
        <v>1.0862262061713235</v>
      </c>
      <c r="S23" s="70">
        <v>7.9102084788850959</v>
      </c>
      <c r="T23" s="68">
        <v>533.65045125523125</v>
      </c>
      <c r="U23" s="69">
        <v>1.3808597398776212</v>
      </c>
      <c r="W23" s="70">
        <v>7.9103174106565222</v>
      </c>
      <c r="X23" s="68">
        <v>543.27228817612843</v>
      </c>
      <c r="Y23" s="69">
        <v>1.4064623236106439</v>
      </c>
      <c r="AA23" s="70">
        <v>7.9102084788850959</v>
      </c>
      <c r="AB23" s="68">
        <v>543.27228817612843</v>
      </c>
      <c r="AC23" s="69">
        <v>1.4064623236106439</v>
      </c>
    </row>
    <row r="24" spans="1:29" ht="14.4" x14ac:dyDescent="0.3">
      <c r="A24" s="7">
        <v>44726</v>
      </c>
      <c r="B24" s="2"/>
      <c r="C24" s="46" t="s">
        <v>41</v>
      </c>
      <c r="D24" s="3" t="s">
        <v>15</v>
      </c>
      <c r="E24" s="8">
        <v>20.7</v>
      </c>
      <c r="F24" s="19">
        <v>32.19</v>
      </c>
      <c r="G24" s="18">
        <v>20.8</v>
      </c>
      <c r="H24" s="23">
        <v>7.9089999999999998</v>
      </c>
      <c r="I24" s="6"/>
      <c r="L24" s="19">
        <v>2414.02</v>
      </c>
      <c r="M24" s="22" t="s">
        <v>25</v>
      </c>
      <c r="O24" s="70"/>
      <c r="P24" s="68"/>
      <c r="Q24" s="69"/>
      <c r="S24" s="70"/>
      <c r="T24" s="68"/>
      <c r="U24" s="69"/>
      <c r="W24" s="70">
        <v>7.9103129541138371</v>
      </c>
      <c r="X24" s="68">
        <v>937.4167454224056</v>
      </c>
      <c r="Y24" s="69">
        <v>2.0271379309821023</v>
      </c>
      <c r="AA24" s="70">
        <v>7.9103129541138371</v>
      </c>
      <c r="AB24" s="68">
        <v>937.4167454224056</v>
      </c>
      <c r="AC24" s="69">
        <v>2.0271379309821023</v>
      </c>
    </row>
    <row r="25" spans="1:29" ht="14.4" x14ac:dyDescent="0.3">
      <c r="A25" s="1">
        <v>44757</v>
      </c>
      <c r="B25" s="2">
        <v>132</v>
      </c>
      <c r="C25" s="46" t="s">
        <v>41</v>
      </c>
      <c r="D25" s="2" t="s">
        <v>15</v>
      </c>
      <c r="E25" s="2">
        <v>24.8</v>
      </c>
      <c r="F25" s="6">
        <v>32.590000000000003</v>
      </c>
      <c r="G25" s="4">
        <v>22.8</v>
      </c>
      <c r="H25" s="5">
        <v>8.0609999999999999</v>
      </c>
      <c r="I25" s="50"/>
      <c r="J25" s="2">
        <v>2052.3000000000002</v>
      </c>
      <c r="K25" s="49">
        <v>2052.3000000000002</v>
      </c>
      <c r="L25" s="6">
        <v>1874.89</v>
      </c>
      <c r="O25" s="70">
        <v>7.845956749901795</v>
      </c>
      <c r="P25" s="68">
        <v>626.10527943248053</v>
      </c>
      <c r="Q25" s="69">
        <v>2.1724218498818035</v>
      </c>
      <c r="S25" s="70">
        <v>8.0296283364174847</v>
      </c>
      <c r="T25" s="68">
        <v>377.91808553132307</v>
      </c>
      <c r="U25" s="69">
        <v>3.0551859296299559</v>
      </c>
      <c r="W25" s="70">
        <v>8.0295799996170523</v>
      </c>
      <c r="X25" s="68">
        <v>396.50988515318869</v>
      </c>
      <c r="Y25" s="69">
        <v>3.2047733073773199</v>
      </c>
      <c r="AA25" s="70">
        <v>8.0296283364174847</v>
      </c>
      <c r="AB25" s="68">
        <v>396.50988515318869</v>
      </c>
      <c r="AC25" s="69">
        <v>3.2047733073773199</v>
      </c>
    </row>
    <row r="26" spans="1:29" ht="14.4" x14ac:dyDescent="0.3">
      <c r="A26" s="1">
        <v>44786</v>
      </c>
      <c r="B26" s="2">
        <v>806</v>
      </c>
      <c r="C26" s="46" t="s">
        <v>41</v>
      </c>
      <c r="D26" s="2" t="s">
        <v>15</v>
      </c>
      <c r="E26" s="2">
        <v>21.9</v>
      </c>
      <c r="F26" s="6">
        <v>32.78</v>
      </c>
      <c r="G26" s="4">
        <v>20.6</v>
      </c>
      <c r="H26" s="5">
        <v>7.9589999999999996</v>
      </c>
      <c r="I26" s="50">
        <f>2078.8+47</f>
        <v>2125.8000000000002</v>
      </c>
      <c r="K26" s="50">
        <f>2078.8+47</f>
        <v>2125.8000000000002</v>
      </c>
      <c r="L26" s="6">
        <v>1954.49</v>
      </c>
      <c r="O26" s="70">
        <v>7.8639249074207029</v>
      </c>
      <c r="P26" s="68">
        <v>619.98277421523403</v>
      </c>
      <c r="Q26" s="69">
        <v>2.0962910003929918</v>
      </c>
      <c r="S26" s="70">
        <v>7.9387044493944261</v>
      </c>
      <c r="T26" s="68">
        <v>507.38164925197975</v>
      </c>
      <c r="U26" s="69">
        <v>2.4208383268947675</v>
      </c>
      <c r="W26" s="70">
        <v>7.938691961693328</v>
      </c>
      <c r="X26" s="68">
        <v>516.17383210055732</v>
      </c>
      <c r="Y26" s="69">
        <v>2.4626462930708386</v>
      </c>
      <c r="AA26" s="70">
        <v>7.9387044493944261</v>
      </c>
      <c r="AB26" s="68">
        <v>516.17383210055732</v>
      </c>
      <c r="AC26" s="69">
        <v>2.4626462930708386</v>
      </c>
    </row>
    <row r="27" spans="1:29" ht="14.4" x14ac:dyDescent="0.3">
      <c r="A27" s="1">
        <v>44862</v>
      </c>
      <c r="B27" s="2">
        <v>243</v>
      </c>
      <c r="C27" s="46" t="s">
        <v>41</v>
      </c>
      <c r="D27" s="2" t="s">
        <v>15</v>
      </c>
      <c r="E27" s="2">
        <v>12.4</v>
      </c>
      <c r="F27" s="6">
        <v>31.53</v>
      </c>
      <c r="G27" s="4">
        <v>6.4</v>
      </c>
      <c r="H27" s="5">
        <v>7.9829999999999997</v>
      </c>
      <c r="I27" s="78">
        <v>2533.77</v>
      </c>
      <c r="K27" s="78"/>
      <c r="L27" s="6">
        <v>1980.45</v>
      </c>
      <c r="O27" s="70">
        <v>8.5863118368317259</v>
      </c>
      <c r="P27" s="68">
        <v>96.418181076237985</v>
      </c>
      <c r="Q27" s="69">
        <v>6.2041523449990876</v>
      </c>
      <c r="S27" s="70">
        <v>7.8859050235013148</v>
      </c>
      <c r="T27" s="68">
        <v>694.00982668640017</v>
      </c>
      <c r="U27" s="69">
        <v>1.7744979925362807</v>
      </c>
      <c r="W27" s="70">
        <v>7.8865973223631531</v>
      </c>
      <c r="X27" s="68">
        <v>571.10446875770629</v>
      </c>
      <c r="Y27" s="69">
        <v>1.4649069813092941</v>
      </c>
      <c r="AA27" s="70">
        <v>7.8859050235013148</v>
      </c>
      <c r="AB27" s="68">
        <v>571.10446875770629</v>
      </c>
      <c r="AC27" s="69">
        <v>1.4649069813092941</v>
      </c>
    </row>
    <row r="28" spans="1:29" ht="14.4" x14ac:dyDescent="0.3">
      <c r="A28" s="1">
        <v>44873</v>
      </c>
      <c r="B28" s="2">
        <v>282</v>
      </c>
      <c r="C28" s="46" t="s">
        <v>41</v>
      </c>
      <c r="D28" s="2" t="s">
        <v>15</v>
      </c>
      <c r="E28" s="2">
        <v>12.7</v>
      </c>
      <c r="F28" s="6">
        <v>29.89</v>
      </c>
      <c r="G28" s="4">
        <v>8.3000000000000007</v>
      </c>
      <c r="H28" s="5">
        <v>7.7140000000000004</v>
      </c>
      <c r="I28" s="54">
        <v>2033.4</v>
      </c>
      <c r="K28" s="54">
        <v>2033.4</v>
      </c>
      <c r="L28" s="6">
        <v>2051.9569999999999</v>
      </c>
      <c r="O28" s="70">
        <v>7.4408868945767983</v>
      </c>
      <c r="P28" s="68">
        <v>1681.540065774499</v>
      </c>
      <c r="Q28" s="69">
        <v>0.53727661443519581</v>
      </c>
      <c r="S28" s="70">
        <v>7.6497969337939118</v>
      </c>
      <c r="T28" s="68">
        <v>1013.1319538713274</v>
      </c>
      <c r="U28" s="69">
        <v>0.84718217542761654</v>
      </c>
      <c r="W28" s="70">
        <v>7.6497696523969259</v>
      </c>
      <c r="X28" s="68">
        <v>1042.089004723596</v>
      </c>
      <c r="Y28" s="69">
        <v>0.87128662527933676</v>
      </c>
      <c r="AA28" s="70">
        <v>7.6497969337939118</v>
      </c>
      <c r="AB28" s="68">
        <v>1042.089004723596</v>
      </c>
      <c r="AC28" s="69">
        <v>0.87128662527933676</v>
      </c>
    </row>
    <row r="29" spans="1:29" ht="14.4" x14ac:dyDescent="0.3">
      <c r="A29" s="1">
        <v>44902</v>
      </c>
      <c r="B29" s="2">
        <v>328</v>
      </c>
      <c r="C29" s="46" t="s">
        <v>41</v>
      </c>
      <c r="D29" s="2" t="s">
        <v>15</v>
      </c>
      <c r="E29" s="2">
        <v>9.6</v>
      </c>
      <c r="F29" s="6">
        <v>31.38</v>
      </c>
      <c r="G29" s="4">
        <v>11.8</v>
      </c>
      <c r="H29" s="5">
        <v>8.0370000000000008</v>
      </c>
      <c r="I29" s="6">
        <v>2185.4</v>
      </c>
      <c r="K29" s="6">
        <v>2185.4</v>
      </c>
      <c r="L29" s="6">
        <v>2035.8879999999999</v>
      </c>
      <c r="O29" s="70">
        <v>8.0149178382451396</v>
      </c>
      <c r="P29" s="68">
        <v>423.26922638702297</v>
      </c>
      <c r="Q29" s="69">
        <v>1.7683850972478508</v>
      </c>
      <c r="S29" s="70">
        <v>8.0731527562384766</v>
      </c>
      <c r="T29" s="68">
        <v>363.38803507965798</v>
      </c>
      <c r="U29" s="69">
        <v>1.9851832925871611</v>
      </c>
      <c r="W29" s="70">
        <v>8.07317121463681</v>
      </c>
      <c r="X29" s="68">
        <v>367.58466183455619</v>
      </c>
      <c r="Y29" s="69">
        <v>2.0082801052531938</v>
      </c>
      <c r="AA29" s="70">
        <v>8.0731527562384766</v>
      </c>
      <c r="AB29" s="68">
        <v>363.38803507965798</v>
      </c>
      <c r="AC29" s="69">
        <v>1.9851832925871611</v>
      </c>
    </row>
    <row r="30" spans="1:29" ht="14.4" x14ac:dyDescent="0.3">
      <c r="A30" s="1">
        <v>44944</v>
      </c>
      <c r="B30" s="2">
        <v>333</v>
      </c>
      <c r="C30" s="46" t="s">
        <v>41</v>
      </c>
      <c r="D30" s="2" t="s">
        <v>15</v>
      </c>
      <c r="E30" s="2">
        <v>7.9</v>
      </c>
      <c r="F30" s="52">
        <v>32.08</v>
      </c>
      <c r="G30" s="41">
        <v>10.8</v>
      </c>
      <c r="H30" s="5">
        <v>8.0640000000000001</v>
      </c>
      <c r="I30" s="50">
        <v>2198.91</v>
      </c>
      <c r="K30" s="50">
        <v>2198.91</v>
      </c>
      <c r="L30" s="52">
        <v>1933.5319999999999</v>
      </c>
      <c r="O30" s="70">
        <v>8.2882835846200358</v>
      </c>
      <c r="P30" s="68">
        <v>202.20050614437645</v>
      </c>
      <c r="Q30" s="69">
        <v>2.8499010369911359</v>
      </c>
      <c r="S30" s="70">
        <v>8.1121873139405043</v>
      </c>
      <c r="T30" s="68">
        <v>326.09022143522981</v>
      </c>
      <c r="U30" s="69">
        <v>2.0426444356784685</v>
      </c>
      <c r="W30" s="70">
        <v>8.1120898649620532</v>
      </c>
      <c r="X30" s="68">
        <v>312.65695523666534</v>
      </c>
      <c r="Y30" s="69">
        <v>1.9576191102164149</v>
      </c>
      <c r="AA30" s="70">
        <v>8.1121873139405043</v>
      </c>
      <c r="AB30" s="68">
        <v>326.09022143522981</v>
      </c>
      <c r="AC30" s="69">
        <v>2.0426444356784685</v>
      </c>
    </row>
    <row r="31" spans="1:29" ht="14.4" x14ac:dyDescent="0.3">
      <c r="A31" s="1">
        <v>44979</v>
      </c>
      <c r="B31" s="2">
        <v>380</v>
      </c>
      <c r="C31" s="46" t="s">
        <v>41</v>
      </c>
      <c r="D31" s="2" t="s">
        <v>15</v>
      </c>
      <c r="E31" s="2">
        <v>4.2</v>
      </c>
      <c r="F31" s="6">
        <v>30.9</v>
      </c>
      <c r="G31" s="4">
        <v>4.5999999999999996</v>
      </c>
      <c r="H31" s="5">
        <v>8.0310000000000006</v>
      </c>
      <c r="I31" s="75">
        <v>2080.71</v>
      </c>
      <c r="K31" s="75">
        <v>2080.71</v>
      </c>
      <c r="L31" s="6">
        <v>2045.77</v>
      </c>
      <c r="O31" s="70">
        <v>7.7510792158044897</v>
      </c>
      <c r="P31" s="68">
        <v>754.842903808806</v>
      </c>
      <c r="Q31" s="69">
        <v>0.76775776267219376</v>
      </c>
      <c r="S31" s="70">
        <v>8.0376758436602369</v>
      </c>
      <c r="T31" s="68">
        <v>369.22884724755068</v>
      </c>
      <c r="U31" s="69">
        <v>1.4055830769827664</v>
      </c>
      <c r="W31" s="70">
        <v>8.0376883415360449</v>
      </c>
      <c r="X31" s="68">
        <v>385.06221793824074</v>
      </c>
      <c r="Y31" s="69">
        <v>1.4659420380040336</v>
      </c>
      <c r="AA31" s="70">
        <v>8.0376758436602369</v>
      </c>
      <c r="AB31" s="68">
        <v>369.22884724755068</v>
      </c>
      <c r="AC31" s="69">
        <v>1.4055830769827664</v>
      </c>
    </row>
    <row r="32" spans="1:29" ht="14.4" x14ac:dyDescent="0.3">
      <c r="A32" s="1">
        <v>45007</v>
      </c>
      <c r="B32" s="2">
        <v>413</v>
      </c>
      <c r="C32" s="46" t="s">
        <v>41</v>
      </c>
      <c r="D32" s="43" t="s">
        <v>15</v>
      </c>
      <c r="E32" s="43">
        <v>5.0999999999999996</v>
      </c>
      <c r="F32" s="51">
        <v>30.84</v>
      </c>
      <c r="G32" s="4">
        <v>13.5</v>
      </c>
      <c r="H32" s="5">
        <v>7.8879999999999999</v>
      </c>
      <c r="I32" s="6">
        <v>2234.61</v>
      </c>
      <c r="K32" s="6">
        <v>2234.61</v>
      </c>
      <c r="L32" s="11">
        <v>2041.277</v>
      </c>
      <c r="O32" s="70">
        <v>8.1977679779373709</v>
      </c>
      <c r="P32" s="68">
        <v>263.2619081389613</v>
      </c>
      <c r="Q32" s="69">
        <v>2.1562494748121486</v>
      </c>
      <c r="S32" s="70">
        <v>8.0239588866680567</v>
      </c>
      <c r="T32" s="68">
        <v>414.07733922387195</v>
      </c>
      <c r="U32" s="69">
        <v>1.523260790634285</v>
      </c>
      <c r="W32" s="70">
        <v>8.023780658698044</v>
      </c>
      <c r="X32" s="68">
        <v>400.79197403089989</v>
      </c>
      <c r="Y32" s="69">
        <v>1.4731784574843467</v>
      </c>
      <c r="AA32" s="70">
        <v>8.0239588866680567</v>
      </c>
      <c r="AB32" s="68">
        <v>414.07733922387195</v>
      </c>
      <c r="AC32" s="69">
        <v>1.523260790634285</v>
      </c>
    </row>
    <row r="33" spans="1:29" ht="14.4" x14ac:dyDescent="0.3">
      <c r="A33" s="1">
        <v>45036</v>
      </c>
      <c r="B33" s="2">
        <v>450</v>
      </c>
      <c r="C33" s="46" t="s">
        <v>41</v>
      </c>
      <c r="D33" s="43" t="s">
        <v>15</v>
      </c>
      <c r="E33" s="43">
        <v>9.1999999999999993</v>
      </c>
      <c r="F33" s="51">
        <v>30.54</v>
      </c>
      <c r="G33" s="4">
        <v>13.2</v>
      </c>
      <c r="H33" s="170">
        <v>7.6849999999999996</v>
      </c>
      <c r="I33" s="50">
        <v>2285.52</v>
      </c>
      <c r="K33" s="6">
        <v>2285.52</v>
      </c>
      <c r="L33" s="11">
        <v>2072.04</v>
      </c>
      <c r="O33" s="70">
        <v>8.169429762261478</v>
      </c>
      <c r="P33" s="68">
        <v>296.0070394388045</v>
      </c>
      <c r="Q33" s="69">
        <v>2.4328450373967465</v>
      </c>
      <c r="S33" s="70">
        <v>7.7444826497510331</v>
      </c>
      <c r="T33" s="68">
        <v>880.04887441910421</v>
      </c>
      <c r="U33" s="69">
        <v>1.0219390026911463</v>
      </c>
      <c r="W33" s="70">
        <v>7.7443965304492473</v>
      </c>
      <c r="X33" s="68">
        <v>817.71821397161136</v>
      </c>
      <c r="Y33" s="69">
        <v>0.9491822659203305</v>
      </c>
      <c r="AA33" s="70">
        <v>7.7444826497510331</v>
      </c>
      <c r="AB33" s="68">
        <v>880.04887441910421</v>
      </c>
      <c r="AC33" s="69">
        <v>1.0219390026911463</v>
      </c>
    </row>
    <row r="34" spans="1:29" ht="14.4" x14ac:dyDescent="0.3">
      <c r="A34" s="1">
        <v>45057</v>
      </c>
      <c r="B34">
        <v>488</v>
      </c>
      <c r="C34" t="s">
        <v>41</v>
      </c>
      <c r="D34" t="s">
        <v>15</v>
      </c>
      <c r="E34">
        <v>17</v>
      </c>
      <c r="F34">
        <v>31.99</v>
      </c>
      <c r="G34" s="4">
        <v>18.7</v>
      </c>
      <c r="H34" s="5">
        <v>8.0990000000000002</v>
      </c>
      <c r="I34" s="50">
        <v>2224.69</v>
      </c>
      <c r="K34" s="6">
        <v>2224.69</v>
      </c>
      <c r="L34">
        <v>1893.99</v>
      </c>
      <c r="S34" s="70">
        <v>8.1264668824574073</v>
      </c>
      <c r="T34" s="68">
        <v>321.76498393197039</v>
      </c>
      <c r="U34" s="69">
        <v>2.978155777065242</v>
      </c>
      <c r="W34" s="70"/>
      <c r="X34" s="68"/>
      <c r="Y34" s="69"/>
      <c r="AA34" s="70">
        <v>8.1264668824574073</v>
      </c>
      <c r="AB34" s="68">
        <v>321.76498393197039</v>
      </c>
      <c r="AC34" s="69">
        <v>2.978155777065242</v>
      </c>
    </row>
    <row r="35" spans="1:29" ht="14.4" x14ac:dyDescent="0.3">
      <c r="A35" s="7">
        <v>44446</v>
      </c>
      <c r="B35" s="2"/>
      <c r="C35" s="46" t="s">
        <v>24</v>
      </c>
      <c r="D35" s="3" t="s">
        <v>15</v>
      </c>
      <c r="E35" s="16">
        <v>21</v>
      </c>
      <c r="F35" s="52">
        <v>30.5</v>
      </c>
      <c r="G35" s="41">
        <v>21.49</v>
      </c>
      <c r="H35" s="63">
        <v>7.8659999999999997</v>
      </c>
      <c r="I35" s="50"/>
      <c r="J35" s="52">
        <v>1998.3059325346328</v>
      </c>
      <c r="K35" s="52">
        <v>1998.3059325346328</v>
      </c>
      <c r="L35" s="52">
        <v>1854.8005454919414</v>
      </c>
      <c r="O35" s="70">
        <v>7.8529237244087584</v>
      </c>
      <c r="P35" s="68">
        <v>609.26694605989474</v>
      </c>
      <c r="Q35" s="69">
        <v>1.7963641378417963</v>
      </c>
      <c r="S35" s="70">
        <v>7.8735135369370948</v>
      </c>
      <c r="T35" s="68">
        <v>577.17915335987959</v>
      </c>
      <c r="U35" s="69">
        <v>1.871013929361302</v>
      </c>
      <c r="W35" s="70">
        <v>7.87351459123773</v>
      </c>
      <c r="X35" s="68">
        <v>579.63002305589043</v>
      </c>
      <c r="Y35" s="69">
        <v>1.8789679187029007</v>
      </c>
      <c r="AA35" s="70">
        <v>7.8735135369370948</v>
      </c>
      <c r="AB35" s="68">
        <v>579.63002305589043</v>
      </c>
      <c r="AC35" s="69">
        <v>1.8789679187029007</v>
      </c>
    </row>
    <row r="36" spans="1:29" ht="14.4" x14ac:dyDescent="0.3">
      <c r="A36" s="7">
        <v>44479</v>
      </c>
      <c r="B36" s="2"/>
      <c r="C36" s="46" t="s">
        <v>24</v>
      </c>
      <c r="D36" s="3" t="s">
        <v>15</v>
      </c>
      <c r="E36" s="8">
        <v>16.5</v>
      </c>
      <c r="F36" s="9">
        <v>30.8</v>
      </c>
      <c r="G36" s="41">
        <v>21.76</v>
      </c>
      <c r="H36" s="63">
        <v>7.8150000000000004</v>
      </c>
      <c r="I36" s="50"/>
      <c r="J36" s="8">
        <v>2081.64</v>
      </c>
      <c r="K36" s="8">
        <v>2081.64</v>
      </c>
      <c r="L36" s="52">
        <v>1935.1228346524786</v>
      </c>
      <c r="O36" s="70">
        <v>7.9163134990493038</v>
      </c>
      <c r="P36" s="68">
        <v>534.19591438287841</v>
      </c>
      <c r="Q36" s="69">
        <v>1.7930284668531038</v>
      </c>
      <c r="S36" s="70">
        <v>7.8959088407759639</v>
      </c>
      <c r="T36" s="68">
        <v>563.38145881428056</v>
      </c>
      <c r="U36" s="69">
        <v>1.7213923000130189</v>
      </c>
      <c r="W36" s="70">
        <v>7.8958986158718636</v>
      </c>
      <c r="X36" s="68">
        <v>561.15877684542477</v>
      </c>
      <c r="Y36" s="69">
        <v>1.7145202389242427</v>
      </c>
      <c r="AA36" s="70">
        <v>7.8959088407759639</v>
      </c>
      <c r="AB36" s="68">
        <v>561.15877684542477</v>
      </c>
      <c r="AC36" s="69">
        <v>1.7145202389242427</v>
      </c>
    </row>
    <row r="37" spans="1:29" ht="14.4" x14ac:dyDescent="0.3">
      <c r="A37" s="7">
        <v>44502</v>
      </c>
      <c r="B37" s="2"/>
      <c r="C37" s="46" t="s">
        <v>24</v>
      </c>
      <c r="D37" s="3" t="s">
        <v>15</v>
      </c>
      <c r="E37" s="8">
        <v>13.5</v>
      </c>
      <c r="F37" s="19">
        <v>30.7</v>
      </c>
      <c r="G37" s="17">
        <v>20.43</v>
      </c>
      <c r="H37" s="171">
        <v>7.5923999999999996</v>
      </c>
      <c r="I37" s="75"/>
      <c r="J37" s="6">
        <v>2077.7937228250207</v>
      </c>
      <c r="K37" s="6">
        <v>2077.7937228250207</v>
      </c>
      <c r="L37" s="6">
        <v>1956.2259392384901</v>
      </c>
      <c r="O37" s="70">
        <v>7.8969470440643725</v>
      </c>
      <c r="P37" s="68">
        <v>556.42769781624133</v>
      </c>
      <c r="Q37" s="69">
        <v>1.5264546993742316</v>
      </c>
      <c r="S37" s="70">
        <v>7.6920480693411175</v>
      </c>
      <c r="T37" s="68">
        <v>932.78493937855194</v>
      </c>
      <c r="U37" s="69">
        <v>0.99599866448700036</v>
      </c>
      <c r="W37" s="70">
        <v>7.6919934189802133</v>
      </c>
      <c r="X37" s="68">
        <v>902.87325131470413</v>
      </c>
      <c r="Y37" s="69">
        <v>0.96381729843863029</v>
      </c>
      <c r="AA37" s="70">
        <v>7.8969470440643725</v>
      </c>
      <c r="AB37" s="68">
        <v>556.42769781624133</v>
      </c>
      <c r="AC37" s="69">
        <v>1.5264546993742316</v>
      </c>
    </row>
    <row r="38" spans="1:29" ht="14.4" x14ac:dyDescent="0.3">
      <c r="A38" s="7">
        <v>44623</v>
      </c>
      <c r="B38" s="2"/>
      <c r="C38" s="46" t="s">
        <v>24</v>
      </c>
      <c r="D38" s="3" t="s">
        <v>15</v>
      </c>
      <c r="E38" s="8">
        <v>3.8</v>
      </c>
      <c r="F38" s="19">
        <v>31.6</v>
      </c>
      <c r="G38" s="18">
        <v>2.2000000000000002</v>
      </c>
      <c r="H38" s="32">
        <v>8.1300000000000008</v>
      </c>
      <c r="I38" s="50"/>
      <c r="J38" s="9">
        <v>2174.8870000000002</v>
      </c>
      <c r="K38" s="9">
        <v>2174.8870000000002</v>
      </c>
      <c r="L38" s="9">
        <v>2019.171</v>
      </c>
      <c r="M38" s="22" t="s">
        <v>25</v>
      </c>
      <c r="O38" s="70">
        <v>8.1264226918608511</v>
      </c>
      <c r="P38" s="68">
        <v>305.05497385150704</v>
      </c>
      <c r="Q38" s="69">
        <v>1.75423620088823</v>
      </c>
      <c r="S38" s="70">
        <v>8.10610930123201</v>
      </c>
      <c r="T38" s="68">
        <v>414.74415870609897</v>
      </c>
      <c r="U38" s="69">
        <v>1.3762565829097495</v>
      </c>
      <c r="W38" s="70">
        <v>8.1061328632962582</v>
      </c>
      <c r="X38" s="68">
        <v>406.05699070867786</v>
      </c>
      <c r="Y38" s="69">
        <v>1.3475759359940873</v>
      </c>
      <c r="AA38" s="70">
        <v>8.10610930123201</v>
      </c>
      <c r="AB38" s="68">
        <v>406.05699070867786</v>
      </c>
      <c r="AC38" s="69">
        <v>1.3475759359940873</v>
      </c>
    </row>
    <row r="39" spans="1:29" ht="14.4" x14ac:dyDescent="0.3">
      <c r="A39" s="7">
        <v>44669</v>
      </c>
      <c r="B39" s="2"/>
      <c r="C39" s="46" t="s">
        <v>24</v>
      </c>
      <c r="D39" s="3" t="s">
        <v>15</v>
      </c>
      <c r="E39" s="8">
        <v>10.8</v>
      </c>
      <c r="F39" s="53">
        <v>32.28</v>
      </c>
      <c r="G39" s="18">
        <v>22.47</v>
      </c>
      <c r="H39" s="34">
        <v>8.0868000000000002</v>
      </c>
      <c r="I39" s="50"/>
      <c r="J39" s="19">
        <v>2378.5169999999998</v>
      </c>
      <c r="K39" s="19">
        <v>2378.5169999999998</v>
      </c>
      <c r="L39" s="19">
        <v>2094.9229999999998</v>
      </c>
      <c r="O39" s="70">
        <v>8.241823733008431</v>
      </c>
      <c r="P39" s="68">
        <v>250.06456577376966</v>
      </c>
      <c r="Q39" s="69">
        <v>3.1642972749795328</v>
      </c>
      <c r="S39" s="70">
        <v>8.2783094025948767</v>
      </c>
      <c r="T39" s="68">
        <v>225.75410155559874</v>
      </c>
      <c r="U39" s="69">
        <v>3.379341715536079</v>
      </c>
      <c r="W39" s="70">
        <v>8.2783886188926363</v>
      </c>
      <c r="X39" s="68">
        <v>227.99548628263227</v>
      </c>
      <c r="Y39" s="69">
        <v>3.4141385532302326</v>
      </c>
      <c r="AA39" s="70">
        <v>8.241823733008431</v>
      </c>
      <c r="AB39" s="68">
        <v>250.06456577376966</v>
      </c>
      <c r="AC39" s="69">
        <v>3.1642972749795328</v>
      </c>
    </row>
    <row r="40" spans="1:29" ht="14.4" x14ac:dyDescent="0.3">
      <c r="A40" s="28">
        <v>44698</v>
      </c>
      <c r="C40" s="46" t="s">
        <v>24</v>
      </c>
      <c r="D40" s="3" t="s">
        <v>15</v>
      </c>
      <c r="E40" s="8">
        <v>14.3</v>
      </c>
      <c r="F40" s="55">
        <v>32.119999999999997</v>
      </c>
      <c r="G40" s="16">
        <v>22.07</v>
      </c>
      <c r="H40" s="34">
        <v>7.7332999999999998</v>
      </c>
      <c r="I40" s="56"/>
      <c r="J40" s="9">
        <v>2295.2469999999998</v>
      </c>
      <c r="K40" s="9">
        <v>2295.2469999999998</v>
      </c>
      <c r="L40" s="9">
        <v>2031.3510000000001</v>
      </c>
      <c r="O40" s="70">
        <v>8.1623443225159242</v>
      </c>
      <c r="P40" s="68">
        <v>301.11698967668372</v>
      </c>
      <c r="Q40" s="69">
        <v>2.985697273854508</v>
      </c>
      <c r="S40" s="70">
        <v>7.8517173305609598</v>
      </c>
      <c r="T40" s="68">
        <v>687.39189053898497</v>
      </c>
      <c r="U40" s="69">
        <v>1.630275237009621</v>
      </c>
      <c r="W40" s="70">
        <v>7.8514822857070596</v>
      </c>
      <c r="X40" s="68">
        <v>643.39106858040361</v>
      </c>
      <c r="Y40" s="69">
        <v>1.5242684684227421</v>
      </c>
      <c r="AA40" s="70">
        <v>7.8517173305609598</v>
      </c>
      <c r="AB40" s="68">
        <v>643.39106858040361</v>
      </c>
      <c r="AC40" s="69">
        <v>1.5242684684227421</v>
      </c>
    </row>
    <row r="41" spans="1:29" ht="14.4" x14ac:dyDescent="0.3">
      <c r="A41" s="28">
        <v>44703</v>
      </c>
      <c r="C41" s="46" t="s">
        <v>24</v>
      </c>
      <c r="D41" s="3" t="s">
        <v>15</v>
      </c>
      <c r="E41" s="8">
        <v>23.6</v>
      </c>
      <c r="F41" s="55">
        <v>32.19</v>
      </c>
      <c r="G41" s="16">
        <v>22.5</v>
      </c>
      <c r="H41" s="34">
        <v>7.72</v>
      </c>
      <c r="I41" s="56"/>
      <c r="J41" s="19">
        <v>2196.42</v>
      </c>
      <c r="K41" s="19">
        <v>2196.42</v>
      </c>
      <c r="L41" s="19">
        <v>1961.64</v>
      </c>
      <c r="O41" s="70">
        <v>7.9720000000000004</v>
      </c>
      <c r="P41" s="68">
        <v>480.4</v>
      </c>
      <c r="Q41" s="69">
        <v>2.81</v>
      </c>
      <c r="S41" s="70">
        <v>7.7039999999999997</v>
      </c>
      <c r="T41" s="68">
        <v>977.3</v>
      </c>
      <c r="U41" s="69">
        <v>1.67</v>
      </c>
      <c r="W41" s="70">
        <v>7.7039999999999997</v>
      </c>
      <c r="X41" s="68">
        <v>922.3</v>
      </c>
      <c r="Y41" s="69">
        <v>1.57</v>
      </c>
      <c r="AA41" s="70">
        <v>7.9720000000000004</v>
      </c>
      <c r="AB41" s="68">
        <v>480.4</v>
      </c>
      <c r="AC41" s="69">
        <v>2.81</v>
      </c>
    </row>
    <row r="42" spans="1:29" ht="14.4" x14ac:dyDescent="0.3">
      <c r="A42" s="7">
        <v>44729</v>
      </c>
      <c r="B42" s="2"/>
      <c r="C42" s="46" t="s">
        <v>24</v>
      </c>
      <c r="D42" s="3" t="s">
        <v>15</v>
      </c>
      <c r="E42" s="8">
        <v>18.7</v>
      </c>
      <c r="F42" s="19">
        <v>32.31</v>
      </c>
      <c r="G42" s="4">
        <v>20.2</v>
      </c>
      <c r="H42" s="5">
        <v>7.9870000000000001</v>
      </c>
      <c r="I42" s="50"/>
      <c r="J42" s="52">
        <v>2109.71</v>
      </c>
      <c r="K42" s="52">
        <v>2109.71</v>
      </c>
      <c r="L42" s="52">
        <v>1977.5820000000001</v>
      </c>
      <c r="O42" s="70">
        <v>7.8224598465613342</v>
      </c>
      <c r="P42" s="68">
        <v>686.75028667244908</v>
      </c>
      <c r="Q42" s="69">
        <v>1.6820412739824868</v>
      </c>
      <c r="S42" s="70">
        <v>8.0107049301534197</v>
      </c>
      <c r="T42" s="68">
        <v>416.95008620770164</v>
      </c>
      <c r="U42" s="69">
        <v>2.4300322318078149</v>
      </c>
      <c r="W42" s="70">
        <v>8.0107413723468621</v>
      </c>
      <c r="X42" s="68">
        <v>434.18878621833744</v>
      </c>
      <c r="Y42" s="69">
        <v>2.5309260347253786</v>
      </c>
      <c r="AA42" s="70">
        <v>7.8224598465613342</v>
      </c>
      <c r="AB42" s="68">
        <v>686.75028667244908</v>
      </c>
      <c r="AC42" s="69">
        <v>1.6820412739824868</v>
      </c>
    </row>
    <row r="43" spans="1:29" ht="14.4" x14ac:dyDescent="0.3">
      <c r="A43" s="1">
        <v>44760</v>
      </c>
      <c r="B43" s="2">
        <v>142</v>
      </c>
      <c r="C43" s="46" t="s">
        <v>24</v>
      </c>
      <c r="D43" s="2" t="s">
        <v>15</v>
      </c>
      <c r="E43" s="2">
        <v>24.9</v>
      </c>
      <c r="F43" s="6">
        <v>31.91</v>
      </c>
      <c r="G43" s="4">
        <v>28.9</v>
      </c>
      <c r="H43" s="5">
        <v>7.8639999999999999</v>
      </c>
      <c r="I43" s="50"/>
      <c r="J43" s="2">
        <v>1995.5</v>
      </c>
      <c r="K43" s="49">
        <v>1995.5</v>
      </c>
      <c r="L43" s="6">
        <v>1939.29</v>
      </c>
      <c r="O43" s="70">
        <v>7.5202095916409579</v>
      </c>
      <c r="P43" s="68">
        <v>1413.7152893671603</v>
      </c>
      <c r="Q43" s="69">
        <v>1.0828624744381667</v>
      </c>
      <c r="S43" s="70">
        <v>7.9249452679874146</v>
      </c>
      <c r="T43" s="68">
        <v>493.84376994323429</v>
      </c>
      <c r="U43" s="69">
        <v>2.4393396834968839</v>
      </c>
      <c r="W43" s="70">
        <v>7.9250680072947608</v>
      </c>
      <c r="X43" s="68">
        <v>534.8836456243738</v>
      </c>
      <c r="Y43" s="69">
        <v>2.6435498206733827</v>
      </c>
      <c r="AA43" s="70">
        <v>7.9249452679874146</v>
      </c>
      <c r="AB43" s="68">
        <v>534.8836456243738</v>
      </c>
      <c r="AC43" s="69">
        <v>2.6435498206733827</v>
      </c>
    </row>
    <row r="44" spans="1:29" ht="14.4" x14ac:dyDescent="0.3">
      <c r="A44" s="1">
        <v>44777</v>
      </c>
      <c r="B44" s="2">
        <v>1</v>
      </c>
      <c r="C44" s="46" t="s">
        <v>24</v>
      </c>
      <c r="D44" s="2" t="s">
        <v>15</v>
      </c>
      <c r="E44" s="2">
        <v>24.9</v>
      </c>
      <c r="F44" s="6">
        <v>33.03</v>
      </c>
      <c r="G44" s="4">
        <v>23</v>
      </c>
      <c r="H44" s="5">
        <v>8.0960000000000001</v>
      </c>
      <c r="I44" s="50"/>
      <c r="J44" s="2">
        <v>2068.56</v>
      </c>
      <c r="K44" s="49">
        <v>2068.56</v>
      </c>
      <c r="L44" s="6">
        <v>1891.26</v>
      </c>
      <c r="O44" s="70">
        <v>7.8369999999999997</v>
      </c>
      <c r="P44" s="68">
        <v>645</v>
      </c>
      <c r="Q44" s="69">
        <v>2.17</v>
      </c>
      <c r="S44" s="70">
        <v>8.0660000000000007</v>
      </c>
      <c r="T44" s="68">
        <v>341.9</v>
      </c>
      <c r="U44" s="69">
        <v>3.31</v>
      </c>
      <c r="W44" s="70">
        <v>8.0660000000000007</v>
      </c>
      <c r="X44" s="68">
        <v>363.7</v>
      </c>
      <c r="Y44" s="69">
        <v>3.52</v>
      </c>
      <c r="AA44" s="70">
        <v>7.8369999999999997</v>
      </c>
      <c r="AB44" s="68">
        <v>645</v>
      </c>
      <c r="AC44" s="69">
        <v>2.17</v>
      </c>
    </row>
    <row r="45" spans="1:29" ht="14.4" x14ac:dyDescent="0.3">
      <c r="A45" s="1">
        <v>44787</v>
      </c>
      <c r="B45" s="2">
        <v>823</v>
      </c>
      <c r="C45" s="46" t="s">
        <v>24</v>
      </c>
      <c r="D45" s="2" t="s">
        <v>15</v>
      </c>
      <c r="E45" s="4">
        <v>20</v>
      </c>
      <c r="F45" s="6">
        <v>30.08</v>
      </c>
      <c r="G45" s="4">
        <v>20.7</v>
      </c>
      <c r="H45" s="5">
        <v>7.9859999999999998</v>
      </c>
      <c r="I45" s="50">
        <f>2139.3+40</f>
        <v>2179.3000000000002</v>
      </c>
      <c r="K45" s="50">
        <f>2139.3+40</f>
        <v>2179.3000000000002</v>
      </c>
      <c r="L45" s="6">
        <v>2060.66</v>
      </c>
      <c r="O45" s="70">
        <v>7.785870382830943</v>
      </c>
      <c r="P45" s="68">
        <v>793.90543931182299</v>
      </c>
      <c r="Q45" s="69">
        <v>1.6369711398940472</v>
      </c>
      <c r="S45" s="70">
        <v>7.9970237632111445</v>
      </c>
      <c r="T45" s="68">
        <v>455.69974207210726</v>
      </c>
      <c r="U45" s="69">
        <v>2.4846074829683125</v>
      </c>
      <c r="W45" s="70">
        <v>7.9970396886308306</v>
      </c>
      <c r="X45" s="68">
        <v>475.67336167015952</v>
      </c>
      <c r="Y45" s="69">
        <v>2.5936996771657808</v>
      </c>
      <c r="AA45" s="70">
        <v>7.9970237632111445</v>
      </c>
      <c r="AB45" s="68">
        <v>455.69974207210726</v>
      </c>
      <c r="AC45" s="69">
        <v>2.4846074829683125</v>
      </c>
    </row>
    <row r="46" spans="1:29" ht="14.4" x14ac:dyDescent="0.3">
      <c r="A46" s="1">
        <v>44801</v>
      </c>
      <c r="B46" s="2"/>
      <c r="C46" s="46" t="s">
        <v>24</v>
      </c>
      <c r="D46" s="2" t="s">
        <v>15</v>
      </c>
      <c r="E46" s="4">
        <v>22.6</v>
      </c>
      <c r="F46" s="6">
        <v>32.39</v>
      </c>
      <c r="G46" s="4">
        <v>22.4</v>
      </c>
      <c r="H46" s="5">
        <v>8.0969999999999995</v>
      </c>
      <c r="I46" s="50"/>
      <c r="J46">
        <v>2500.34</v>
      </c>
      <c r="K46" s="50">
        <v>2500.34</v>
      </c>
      <c r="L46" s="6">
        <v>2281.4</v>
      </c>
      <c r="O46" s="70">
        <v>7.9119999999999999</v>
      </c>
      <c r="P46" s="68">
        <v>645.29999999999995</v>
      </c>
      <c r="Q46" s="69">
        <v>2.78</v>
      </c>
      <c r="S46" s="70">
        <v>8.0939999999999994</v>
      </c>
      <c r="T46" s="68">
        <v>391.1</v>
      </c>
      <c r="U46" s="69">
        <v>3.88</v>
      </c>
      <c r="W46" s="70">
        <v>8.0939999999999994</v>
      </c>
      <c r="X46" s="68">
        <v>409.8</v>
      </c>
      <c r="Y46" s="69">
        <v>4.07</v>
      </c>
      <c r="AA46" s="70">
        <v>7.9119999999999999</v>
      </c>
      <c r="AB46" s="68">
        <v>645.29999999999995</v>
      </c>
      <c r="AC46" s="69">
        <v>2.78</v>
      </c>
    </row>
    <row r="47" spans="1:29" ht="14.4" x14ac:dyDescent="0.3">
      <c r="A47" s="1">
        <v>44860</v>
      </c>
      <c r="B47" s="2">
        <v>233</v>
      </c>
      <c r="C47" s="46" t="s">
        <v>24</v>
      </c>
      <c r="D47" s="2" t="s">
        <v>15</v>
      </c>
      <c r="E47" s="2">
        <v>16.7</v>
      </c>
      <c r="F47" s="6">
        <v>32.49</v>
      </c>
      <c r="G47" s="57">
        <v>16.7</v>
      </c>
      <c r="H47" s="5">
        <v>7.9960000000000004</v>
      </c>
      <c r="I47" s="75">
        <v>2168.29</v>
      </c>
      <c r="K47" s="75">
        <v>2168.29</v>
      </c>
      <c r="L47" s="6">
        <v>2017.24</v>
      </c>
      <c r="O47" s="70">
        <v>7.89363473651182</v>
      </c>
      <c r="P47" s="68">
        <v>584.31207730189294</v>
      </c>
      <c r="Q47" s="69">
        <v>1.8506352147446978</v>
      </c>
      <c r="S47" s="70">
        <v>7.9959997734055897</v>
      </c>
      <c r="T47" s="68">
        <v>445.6914008025289</v>
      </c>
      <c r="U47" s="69">
        <v>2.2617275467713451</v>
      </c>
      <c r="W47" s="70">
        <v>7.9960000251044363</v>
      </c>
      <c r="X47" s="68">
        <v>455.47680231306487</v>
      </c>
      <c r="Y47" s="69">
        <v>2.3113877066791533</v>
      </c>
      <c r="AA47" s="70">
        <v>7.9959997734055897</v>
      </c>
      <c r="AB47" s="68">
        <v>445.6914008025289</v>
      </c>
      <c r="AC47" s="69">
        <v>2.2617275467713451</v>
      </c>
    </row>
    <row r="48" spans="1:29" ht="14.4" x14ac:dyDescent="0.3">
      <c r="A48" s="1">
        <v>44872</v>
      </c>
      <c r="B48" s="2">
        <v>277</v>
      </c>
      <c r="C48" s="46" t="s">
        <v>24</v>
      </c>
      <c r="D48" s="2" t="s">
        <v>15</v>
      </c>
      <c r="E48" s="2">
        <v>17.5</v>
      </c>
      <c r="F48" s="6">
        <v>32.950000000000003</v>
      </c>
      <c r="G48" s="4">
        <v>17.5</v>
      </c>
      <c r="H48" s="5">
        <v>7.9989999999999997</v>
      </c>
      <c r="I48" s="75">
        <v>2204.42</v>
      </c>
      <c r="K48" s="75">
        <v>2204.42</v>
      </c>
      <c r="L48" s="6">
        <v>1997.008</v>
      </c>
      <c r="O48" s="70">
        <v>8.0009500965610361</v>
      </c>
      <c r="P48" s="68">
        <v>446.00562505624873</v>
      </c>
      <c r="Q48" s="69">
        <v>2.4084623542830954</v>
      </c>
      <c r="S48" s="70">
        <v>7.9990001528089456</v>
      </c>
      <c r="T48" s="68">
        <v>448.35749115296807</v>
      </c>
      <c r="U48" s="69">
        <v>2.399518315009336</v>
      </c>
      <c r="W48" s="70">
        <v>7.9990000992522665</v>
      </c>
      <c r="X48" s="68">
        <v>448.15236464754821</v>
      </c>
      <c r="Y48" s="69">
        <v>2.3984199280345395</v>
      </c>
      <c r="AA48" s="70">
        <v>7.9990001528089456</v>
      </c>
      <c r="AB48" s="68">
        <v>448.35749115296807</v>
      </c>
      <c r="AC48" s="69">
        <v>2.399518315009336</v>
      </c>
    </row>
    <row r="49" spans="1:29" ht="14.4" x14ac:dyDescent="0.3">
      <c r="A49" s="1">
        <v>44898</v>
      </c>
      <c r="B49" s="2">
        <v>304</v>
      </c>
      <c r="C49" s="46" t="s">
        <v>24</v>
      </c>
      <c r="D49" s="2" t="s">
        <v>15</v>
      </c>
      <c r="E49" s="2">
        <v>9.4</v>
      </c>
      <c r="F49" s="6">
        <v>31.93</v>
      </c>
      <c r="G49" s="4">
        <v>13.2</v>
      </c>
      <c r="H49" s="5">
        <v>8.0109999999999992</v>
      </c>
      <c r="I49" s="50">
        <v>2264.58</v>
      </c>
      <c r="K49" s="50">
        <v>2264.58</v>
      </c>
      <c r="L49" s="6">
        <v>2025.86</v>
      </c>
      <c r="O49" s="70">
        <v>8.2027020836838194</v>
      </c>
      <c r="P49" s="68">
        <v>265.01925270243589</v>
      </c>
      <c r="Q49" s="69">
        <v>2.644719880151766</v>
      </c>
      <c r="S49" s="70">
        <v>8.0732944069049424</v>
      </c>
      <c r="T49" s="68">
        <v>375.0635525882613</v>
      </c>
      <c r="U49" s="69">
        <v>2.0624895848880933</v>
      </c>
      <c r="W49" s="70">
        <v>8.0732128218284274</v>
      </c>
      <c r="X49" s="68">
        <v>364.33706082287267</v>
      </c>
      <c r="Y49" s="69">
        <v>2.0027515730615937</v>
      </c>
      <c r="AA49" s="70">
        <v>8.0732944069049424</v>
      </c>
      <c r="AB49" s="68">
        <v>375.0635525882613</v>
      </c>
      <c r="AC49" s="69">
        <v>2.0624895848880933</v>
      </c>
    </row>
    <row r="50" spans="1:29" ht="14.4" x14ac:dyDescent="0.3">
      <c r="A50" s="1">
        <v>44948</v>
      </c>
      <c r="B50" s="2">
        <v>361</v>
      </c>
      <c r="C50" s="46" t="s">
        <v>24</v>
      </c>
      <c r="D50" s="2" t="s">
        <v>15</v>
      </c>
      <c r="E50" s="2">
        <v>4.7</v>
      </c>
      <c r="F50" s="6">
        <v>31.19</v>
      </c>
      <c r="G50" s="4">
        <v>8.4</v>
      </c>
      <c r="H50" s="5">
        <v>8.0069999999999997</v>
      </c>
      <c r="I50" s="50">
        <v>2141.44</v>
      </c>
      <c r="K50" s="50">
        <v>2141.44</v>
      </c>
      <c r="L50" s="11">
        <v>2030.7260000000001</v>
      </c>
      <c r="O50" s="70">
        <v>7.9944988708883846</v>
      </c>
      <c r="P50" s="68">
        <v>425.25228195997238</v>
      </c>
      <c r="Q50" s="69">
        <v>1.3593721436403625</v>
      </c>
      <c r="S50" s="70">
        <v>8.0684416582554324</v>
      </c>
      <c r="T50" s="68">
        <v>351.9020974348561</v>
      </c>
      <c r="U50" s="69">
        <v>1.581244920436595</v>
      </c>
      <c r="W50" s="70">
        <v>8.0684764482446845</v>
      </c>
      <c r="X50" s="68">
        <v>356.36955202591929</v>
      </c>
      <c r="Y50" s="69">
        <v>1.6015756569143165</v>
      </c>
      <c r="AA50" s="70">
        <v>8.0684416582554324</v>
      </c>
      <c r="AB50" s="68">
        <v>351.9020974348561</v>
      </c>
      <c r="AC50" s="69">
        <v>1.581244920436595</v>
      </c>
    </row>
    <row r="51" spans="1:29" ht="14.4" x14ac:dyDescent="0.3">
      <c r="A51" s="1">
        <v>44973</v>
      </c>
      <c r="B51" s="2">
        <v>366</v>
      </c>
      <c r="C51" s="46" t="s">
        <v>24</v>
      </c>
      <c r="D51" s="2" t="s">
        <v>15</v>
      </c>
      <c r="E51" s="2">
        <v>8.6999999999999993</v>
      </c>
      <c r="F51" s="6">
        <v>31.35</v>
      </c>
      <c r="G51" s="4">
        <v>15.1</v>
      </c>
      <c r="H51" s="5">
        <v>8.0579999999999998</v>
      </c>
      <c r="I51" s="50">
        <v>2033.44</v>
      </c>
      <c r="K51" s="50">
        <v>2033.44</v>
      </c>
      <c r="L51" s="11">
        <v>1982.9949999999999</v>
      </c>
      <c r="O51" s="70">
        <v>7.7369544131504551</v>
      </c>
      <c r="P51" s="68">
        <v>790.16889677696497</v>
      </c>
      <c r="Q51" s="69">
        <v>0.88867174473456267</v>
      </c>
      <c r="S51" s="70">
        <v>8.1632484185623841</v>
      </c>
      <c r="T51" s="68">
        <v>264.59469533305878</v>
      </c>
      <c r="U51" s="69">
        <v>2.1192909583307489</v>
      </c>
      <c r="W51" s="70">
        <v>8.1636267896363872</v>
      </c>
      <c r="X51" s="68">
        <v>285.20753393802858</v>
      </c>
      <c r="Y51" s="69">
        <v>2.2883749646225016</v>
      </c>
      <c r="AA51" s="70">
        <v>8.1632484185623841</v>
      </c>
      <c r="AB51" s="68">
        <v>264.59469533305878</v>
      </c>
      <c r="AC51" s="69">
        <v>2.1192909583307489</v>
      </c>
    </row>
    <row r="52" spans="1:29" ht="14.4" x14ac:dyDescent="0.3">
      <c r="A52" s="1">
        <v>45007</v>
      </c>
      <c r="B52" s="2">
        <v>418</v>
      </c>
      <c r="C52" s="46" t="s">
        <v>24</v>
      </c>
      <c r="D52" s="2" t="s">
        <v>15</v>
      </c>
      <c r="E52" s="43">
        <v>6.4</v>
      </c>
      <c r="F52" s="51">
        <v>31.69</v>
      </c>
      <c r="G52" s="4">
        <v>11.3</v>
      </c>
      <c r="H52" s="5">
        <v>8.1110000000000007</v>
      </c>
      <c r="I52" s="50">
        <v>2169.06</v>
      </c>
      <c r="K52" s="75">
        <v>2169.06</v>
      </c>
      <c r="L52" s="11">
        <v>1960.8209999999999</v>
      </c>
      <c r="O52" s="70">
        <v>8.2067854472143758</v>
      </c>
      <c r="P52" s="68">
        <v>248.97432299781789</v>
      </c>
      <c r="Q52" s="69">
        <v>2.2688999453613374</v>
      </c>
      <c r="S52" s="70">
        <v>8.1933041532404829</v>
      </c>
      <c r="T52" s="68">
        <v>258.16501278725679</v>
      </c>
      <c r="U52" s="69">
        <v>2.2110348186126929</v>
      </c>
      <c r="W52" s="70">
        <v>8.1932915976856791</v>
      </c>
      <c r="X52" s="68">
        <v>257.37691652192802</v>
      </c>
      <c r="Y52" s="69">
        <v>2.2041577783564645</v>
      </c>
      <c r="AA52" s="70">
        <v>8.1933041532404829</v>
      </c>
      <c r="AB52" s="68">
        <v>258.16501278725679</v>
      </c>
      <c r="AC52" s="69">
        <v>2.2110348186126929</v>
      </c>
    </row>
    <row r="53" spans="1:29" ht="14.4" x14ac:dyDescent="0.3">
      <c r="A53" s="1">
        <v>45036</v>
      </c>
      <c r="B53" s="2">
        <v>455</v>
      </c>
      <c r="C53" s="46" t="s">
        <v>24</v>
      </c>
      <c r="D53" s="2" t="s">
        <v>15</v>
      </c>
      <c r="E53" s="43">
        <v>11.2</v>
      </c>
      <c r="F53" s="51">
        <v>30.58</v>
      </c>
      <c r="G53" s="4">
        <v>7.8</v>
      </c>
      <c r="H53" s="5">
        <v>8.0419999999999998</v>
      </c>
      <c r="I53" s="75">
        <v>2261</v>
      </c>
      <c r="K53" s="75">
        <v>2261</v>
      </c>
      <c r="L53" s="52">
        <v>1997.6189999999999</v>
      </c>
      <c r="O53" s="70">
        <v>8.2388271145162424</v>
      </c>
      <c r="P53" s="68">
        <v>242.95940603701953</v>
      </c>
      <c r="Q53" s="69">
        <v>2.9533987460593325</v>
      </c>
      <c r="S53" s="70">
        <v>7.9862700267868192</v>
      </c>
      <c r="T53" s="68">
        <v>477.93095816992167</v>
      </c>
      <c r="U53" s="69">
        <v>1.8156801954696538</v>
      </c>
      <c r="W53" s="70">
        <v>7.9864016562233822</v>
      </c>
      <c r="X53" s="68">
        <v>451.67836497026593</v>
      </c>
      <c r="Y53" s="69">
        <v>1.7169859488602945</v>
      </c>
      <c r="AA53" s="70">
        <v>7.9862700267868192</v>
      </c>
      <c r="AB53" s="68">
        <v>477.93095816992167</v>
      </c>
      <c r="AC53" s="69">
        <v>1.8156801954696538</v>
      </c>
    </row>
    <row r="54" spans="1:29" ht="14.4" x14ac:dyDescent="0.3">
      <c r="A54" s="1">
        <v>45058</v>
      </c>
      <c r="B54">
        <v>493</v>
      </c>
      <c r="C54" t="s">
        <v>24</v>
      </c>
      <c r="D54" t="s">
        <v>15</v>
      </c>
      <c r="E54">
        <v>15.5</v>
      </c>
      <c r="F54">
        <v>31.12</v>
      </c>
      <c r="G54" s="4">
        <v>26.1</v>
      </c>
      <c r="H54" s="5">
        <v>8.1590000000000007</v>
      </c>
      <c r="I54" s="50">
        <v>2032.15</v>
      </c>
      <c r="K54" s="6">
        <v>2032.15</v>
      </c>
      <c r="L54">
        <v>1746.06</v>
      </c>
      <c r="S54" s="70">
        <v>8.3303466055583915</v>
      </c>
      <c r="T54" s="68">
        <v>165.19069664879481</v>
      </c>
      <c r="U54" s="69">
        <v>3.624788575817639</v>
      </c>
      <c r="W54" s="70"/>
      <c r="X54" s="68"/>
      <c r="Y54" s="69"/>
      <c r="AA54" s="70">
        <v>8.3303466055583915</v>
      </c>
      <c r="AB54" s="68">
        <v>165.19069664879481</v>
      </c>
      <c r="AC54" s="69">
        <v>3.624788575817639</v>
      </c>
    </row>
    <row r="55" spans="1:29" ht="14.4" x14ac:dyDescent="0.3">
      <c r="A55" s="7">
        <v>44403</v>
      </c>
      <c r="B55" s="2"/>
      <c r="C55" s="46" t="s">
        <v>13</v>
      </c>
      <c r="D55" s="3" t="s">
        <v>15</v>
      </c>
      <c r="E55" s="8">
        <v>23.8</v>
      </c>
      <c r="F55" s="9">
        <v>31.5</v>
      </c>
      <c r="G55" s="41">
        <v>20.43</v>
      </c>
      <c r="H55" s="166">
        <v>7.58</v>
      </c>
      <c r="I55" s="56"/>
      <c r="J55" s="52">
        <v>1939.3586940794653</v>
      </c>
      <c r="K55" s="52">
        <v>1939.3586940794653</v>
      </c>
      <c r="L55" s="52">
        <v>1831.8296508652757</v>
      </c>
      <c r="O55" s="70">
        <v>7.7045729468787973</v>
      </c>
      <c r="P55" s="68">
        <v>862.8465643764805</v>
      </c>
      <c r="Q55" s="69">
        <v>1.4661924104310595</v>
      </c>
      <c r="S55" s="70">
        <v>7.5331873335732098</v>
      </c>
      <c r="T55" s="68">
        <v>1330.614379843227</v>
      </c>
      <c r="U55" s="69">
        <v>1.0269241774466915</v>
      </c>
      <c r="W55" s="70">
        <v>7.5332008174819691</v>
      </c>
      <c r="X55" s="68">
        <v>1292.4847499611346</v>
      </c>
      <c r="Y55" s="69">
        <v>0.99755893217049352</v>
      </c>
      <c r="AA55" s="70">
        <v>7.7045729468787973</v>
      </c>
      <c r="AB55" s="68">
        <v>862.8465643764805</v>
      </c>
      <c r="AC55" s="69">
        <v>1.4661924104310595</v>
      </c>
    </row>
    <row r="56" spans="1:29" ht="14.4" x14ac:dyDescent="0.3">
      <c r="A56" s="7">
        <v>44421</v>
      </c>
      <c r="B56" s="2"/>
      <c r="C56" s="46" t="s">
        <v>13</v>
      </c>
      <c r="D56" s="3" t="s">
        <v>15</v>
      </c>
      <c r="E56" s="8">
        <v>26.3</v>
      </c>
      <c r="F56" s="52">
        <v>31.29</v>
      </c>
      <c r="G56" s="10">
        <v>22.31</v>
      </c>
      <c r="H56" s="66">
        <v>7.7480000000000002</v>
      </c>
      <c r="I56" s="50"/>
      <c r="J56" s="14">
        <v>1812.1261705918339</v>
      </c>
      <c r="K56" s="14">
        <v>1812.1261705918339</v>
      </c>
      <c r="L56" s="6">
        <v>1793.5947352982737</v>
      </c>
      <c r="O56" s="70">
        <v>7.3811869116349795</v>
      </c>
      <c r="P56" s="68">
        <v>1817.6600507467697</v>
      </c>
      <c r="Q56" s="69">
        <v>0.76495442529410496</v>
      </c>
      <c r="S56" s="70">
        <v>7.6893739194795341</v>
      </c>
      <c r="T56" s="68">
        <v>838.18107156557403</v>
      </c>
      <c r="U56" s="69">
        <v>1.4582593305034566</v>
      </c>
      <c r="W56" s="70">
        <v>7.6893057845809389</v>
      </c>
      <c r="X56" s="68">
        <v>882.98133142453821</v>
      </c>
      <c r="Y56" s="69">
        <v>1.5357204468667929</v>
      </c>
      <c r="AA56" s="70">
        <v>7.6893739194795341</v>
      </c>
      <c r="AB56" s="68">
        <v>882.98133142453821</v>
      </c>
      <c r="AC56" s="69">
        <v>1.5357204468667929</v>
      </c>
    </row>
    <row r="57" spans="1:29" ht="14.4" x14ac:dyDescent="0.3">
      <c r="A57" s="7">
        <v>44450</v>
      </c>
      <c r="B57" s="2"/>
      <c r="C57" s="46" t="s">
        <v>13</v>
      </c>
      <c r="D57" s="3" t="s">
        <v>15</v>
      </c>
      <c r="E57" s="8">
        <v>22.3</v>
      </c>
      <c r="F57" s="52">
        <v>30.5</v>
      </c>
      <c r="G57" s="41">
        <v>21.94</v>
      </c>
      <c r="H57" s="34"/>
      <c r="I57" s="75"/>
      <c r="J57" s="6">
        <v>1856.172855210682</v>
      </c>
      <c r="K57" s="6">
        <v>1856.172855210682</v>
      </c>
      <c r="L57" s="6">
        <v>1807.4760108054556</v>
      </c>
      <c r="O57" s="70">
        <v>7.5511413675472241</v>
      </c>
      <c r="P57" s="68">
        <v>1220.9284797037562</v>
      </c>
      <c r="Q57" s="69">
        <v>0.9428744169658323</v>
      </c>
      <c r="S57" s="70"/>
      <c r="T57" s="68"/>
      <c r="U57" s="69"/>
      <c r="W57" s="70"/>
      <c r="X57" s="68"/>
      <c r="Y57" s="69"/>
      <c r="AA57" s="70">
        <v>7.5511413675472241</v>
      </c>
      <c r="AB57" s="68">
        <v>1220.9284797037562</v>
      </c>
      <c r="AC57" s="69">
        <v>0.9428744169658323</v>
      </c>
    </row>
    <row r="58" spans="1:29" ht="14.4" x14ac:dyDescent="0.3">
      <c r="A58" s="7">
        <v>44475</v>
      </c>
      <c r="B58" s="2"/>
      <c r="C58" s="46" t="s">
        <v>13</v>
      </c>
      <c r="D58" s="3" t="s">
        <v>15</v>
      </c>
      <c r="E58" s="8">
        <v>18.899999999999999</v>
      </c>
      <c r="F58" s="9">
        <v>29.4</v>
      </c>
      <c r="G58" s="18">
        <v>21.69</v>
      </c>
      <c r="H58" s="171">
        <v>7.5597000000000003</v>
      </c>
      <c r="I58" s="50"/>
      <c r="J58" s="6">
        <v>1840.9265506670934</v>
      </c>
      <c r="K58" s="6">
        <v>1840.9265506670934</v>
      </c>
      <c r="L58" s="6">
        <v>1714.0837789469447</v>
      </c>
      <c r="O58" s="70">
        <v>7.8732049976247218</v>
      </c>
      <c r="P58" s="68">
        <v>535.06262102192045</v>
      </c>
      <c r="Q58" s="69">
        <v>1.553880409486458</v>
      </c>
      <c r="S58" s="70">
        <v>7.598509311543256</v>
      </c>
      <c r="T58" s="68">
        <v>1073.6978724892836</v>
      </c>
      <c r="U58" s="69">
        <v>0.88004260749550622</v>
      </c>
      <c r="W58" s="70">
        <v>7.5984898640638709</v>
      </c>
      <c r="X58" s="68">
        <v>1024.9480010943396</v>
      </c>
      <c r="Y58" s="69">
        <v>0.84001017061599215</v>
      </c>
      <c r="AA58" s="70">
        <v>7.8732049976247218</v>
      </c>
      <c r="AB58" s="68">
        <v>535.06262102192045</v>
      </c>
      <c r="AC58" s="69">
        <v>1.553880409486458</v>
      </c>
    </row>
    <row r="59" spans="1:29" ht="14.4" x14ac:dyDescent="0.3">
      <c r="A59" s="7">
        <v>44508</v>
      </c>
      <c r="B59" s="2"/>
      <c r="C59" s="46" t="s">
        <v>13</v>
      </c>
      <c r="D59" s="3" t="s">
        <v>15</v>
      </c>
      <c r="E59" s="8">
        <v>11.7</v>
      </c>
      <c r="F59" s="9">
        <v>30.5</v>
      </c>
      <c r="G59" s="41">
        <v>21.07</v>
      </c>
      <c r="H59" s="166">
        <v>7.5571999999999999</v>
      </c>
      <c r="I59" s="75"/>
      <c r="J59" s="52">
        <v>1980.065100973442</v>
      </c>
      <c r="K59" s="52">
        <v>1980.065100973442</v>
      </c>
      <c r="L59" s="52">
        <v>1910.9162747816511</v>
      </c>
      <c r="O59" s="70">
        <v>7.7701700186437792</v>
      </c>
      <c r="P59" s="68">
        <v>725.21434994540255</v>
      </c>
      <c r="Q59" s="69">
        <v>1.0346988916962208</v>
      </c>
      <c r="S59" s="70">
        <v>7.6906549058987874</v>
      </c>
      <c r="T59" s="68">
        <v>883.38205849879535</v>
      </c>
      <c r="U59" s="69">
        <v>0.87390846061104144</v>
      </c>
      <c r="W59" s="70">
        <v>7.6906318732337926</v>
      </c>
      <c r="X59" s="68">
        <v>873.26680593941603</v>
      </c>
      <c r="Y59" s="69">
        <v>0.86381005778579201</v>
      </c>
      <c r="AA59" s="70">
        <v>7.6906549058987874</v>
      </c>
      <c r="AB59" s="68">
        <v>873.26680593941603</v>
      </c>
      <c r="AC59" s="69">
        <v>0.86381005778579201</v>
      </c>
    </row>
    <row r="60" spans="1:29" ht="14.4" x14ac:dyDescent="0.3">
      <c r="A60" s="7">
        <v>44531</v>
      </c>
      <c r="B60" s="2"/>
      <c r="C60" s="46" t="s">
        <v>13</v>
      </c>
      <c r="D60" s="3" t="s">
        <v>15</v>
      </c>
      <c r="E60" s="8">
        <v>6.6</v>
      </c>
      <c r="F60" s="19">
        <v>30.1</v>
      </c>
      <c r="G60" s="3">
        <v>20.9</v>
      </c>
      <c r="H60" s="34">
        <v>7.8967999999999998</v>
      </c>
      <c r="I60" s="6"/>
      <c r="J60" s="9">
        <v>2009.99</v>
      </c>
      <c r="K60" s="9">
        <v>2009.99</v>
      </c>
      <c r="L60" s="9">
        <v>1852.04</v>
      </c>
      <c r="O60" s="70">
        <v>8.1255906343274003</v>
      </c>
      <c r="P60" s="68">
        <v>289.47643508629784</v>
      </c>
      <c r="Q60" s="69">
        <v>1.7558526686989753</v>
      </c>
      <c r="S60" s="70">
        <v>8.1267803868903563</v>
      </c>
      <c r="T60" s="68">
        <v>288.57164960205785</v>
      </c>
      <c r="U60" s="69">
        <v>1.759981179145506</v>
      </c>
      <c r="W60" s="70">
        <v>8.1267826341200298</v>
      </c>
      <c r="X60" s="68">
        <v>288.64012677600709</v>
      </c>
      <c r="Y60" s="69">
        <v>1.7604170355631346</v>
      </c>
      <c r="AA60" s="70">
        <v>8.1267803868903563</v>
      </c>
      <c r="AB60" s="68">
        <v>288.64012677600709</v>
      </c>
      <c r="AC60" s="69">
        <v>1.7604170355631346</v>
      </c>
    </row>
    <row r="61" spans="1:29" ht="14.4" x14ac:dyDescent="0.3">
      <c r="A61" s="7">
        <v>44622</v>
      </c>
      <c r="B61" s="49"/>
      <c r="C61" s="46" t="s">
        <v>13</v>
      </c>
      <c r="D61" s="3" t="s">
        <v>15</v>
      </c>
      <c r="E61" s="8">
        <v>3.9</v>
      </c>
      <c r="F61" s="9">
        <v>29.9</v>
      </c>
      <c r="G61" s="41">
        <v>3.3</v>
      </c>
      <c r="H61" s="33">
        <v>8.1470000000000002</v>
      </c>
      <c r="I61" s="75"/>
      <c r="J61" s="19">
        <v>2065.0770000000002</v>
      </c>
      <c r="K61" s="19">
        <v>2065.0770000000002</v>
      </c>
      <c r="L61" s="19">
        <v>1900.655</v>
      </c>
      <c r="M61" s="22" t="s">
        <v>25</v>
      </c>
      <c r="O61" s="70">
        <v>8.18370513849937</v>
      </c>
      <c r="P61" s="68">
        <v>252.16918324733501</v>
      </c>
      <c r="Q61" s="69">
        <v>1.8135052956867468</v>
      </c>
      <c r="S61" s="70">
        <v>8.13801410584745</v>
      </c>
      <c r="T61" s="68">
        <v>370.02065432771684</v>
      </c>
      <c r="U61" s="69">
        <v>1.3452012543560787</v>
      </c>
      <c r="W61" s="70">
        <v>8.138025470555748</v>
      </c>
      <c r="X61" s="68">
        <v>360.08350225303002</v>
      </c>
      <c r="Y61" s="69">
        <v>1.3091434893288063</v>
      </c>
      <c r="AA61" s="70">
        <v>8.13801410584745</v>
      </c>
      <c r="AB61" s="68">
        <v>360.08350225303002</v>
      </c>
      <c r="AC61" s="69">
        <v>1.3091434893288063</v>
      </c>
    </row>
    <row r="62" spans="1:29" ht="14.4" x14ac:dyDescent="0.3">
      <c r="A62" s="7">
        <v>44669</v>
      </c>
      <c r="B62" s="49"/>
      <c r="C62" s="46" t="s">
        <v>13</v>
      </c>
      <c r="D62" s="3" t="s">
        <v>15</v>
      </c>
      <c r="E62" s="8">
        <v>10.199999999999999</v>
      </c>
      <c r="F62" s="9">
        <v>31.39</v>
      </c>
      <c r="G62" s="18">
        <v>21.65</v>
      </c>
      <c r="H62" s="34">
        <v>7.7685000000000004</v>
      </c>
      <c r="I62" s="6"/>
      <c r="J62" s="9">
        <v>2087.134</v>
      </c>
      <c r="K62" s="9">
        <v>2087.134</v>
      </c>
      <c r="L62" s="9">
        <v>1984.2840000000001</v>
      </c>
      <c r="O62" s="70">
        <v>7.8843918367977821</v>
      </c>
      <c r="P62" s="68">
        <v>566.2915220455734</v>
      </c>
      <c r="Q62" s="69">
        <v>1.3250661896090905</v>
      </c>
      <c r="S62" s="70">
        <v>7.9460974030476264</v>
      </c>
      <c r="T62" s="68">
        <v>483.71198314255872</v>
      </c>
      <c r="U62" s="69">
        <v>1.5038187372633744</v>
      </c>
      <c r="W62" s="70">
        <v>7.9461627764900662</v>
      </c>
      <c r="X62" s="68">
        <v>488.78460616413673</v>
      </c>
      <c r="Y62" s="69">
        <v>1.5200466337147733</v>
      </c>
      <c r="AA62" s="70">
        <v>7.9460974030476264</v>
      </c>
      <c r="AB62" s="68">
        <v>488.78460616413673</v>
      </c>
      <c r="AC62" s="69">
        <v>1.5200466337147733</v>
      </c>
    </row>
    <row r="63" spans="1:29" ht="14.4" x14ac:dyDescent="0.3">
      <c r="A63" s="28">
        <v>44700</v>
      </c>
      <c r="B63" s="49"/>
      <c r="C63" s="46" t="s">
        <v>13</v>
      </c>
      <c r="D63" s="3" t="s">
        <v>15</v>
      </c>
      <c r="E63" s="86">
        <v>16.399999999999999</v>
      </c>
      <c r="F63" s="87">
        <v>30.2</v>
      </c>
      <c r="G63" s="18">
        <v>22.24</v>
      </c>
      <c r="H63" s="34"/>
      <c r="I63" s="6"/>
      <c r="J63" s="19">
        <v>2074.7710000000002</v>
      </c>
      <c r="K63" s="19">
        <v>2074.7710000000002</v>
      </c>
      <c r="L63" s="19">
        <v>1987.846</v>
      </c>
      <c r="O63" s="70">
        <v>7.7547734271364712</v>
      </c>
      <c r="P63" s="68">
        <v>808.98508405295297</v>
      </c>
      <c r="Q63" s="69">
        <v>1.2663921701738377</v>
      </c>
      <c r="S63" s="70"/>
      <c r="T63" s="68"/>
      <c r="U63" s="69"/>
      <c r="W63" s="70"/>
      <c r="X63" s="68"/>
      <c r="Y63" s="69"/>
      <c r="AA63" s="70">
        <v>7.7547734271364712</v>
      </c>
      <c r="AB63" s="68">
        <v>808.98508405295297</v>
      </c>
      <c r="AC63" s="69">
        <v>1.2663921701738377</v>
      </c>
    </row>
    <row r="64" spans="1:29" ht="14.4" x14ac:dyDescent="0.3">
      <c r="A64" s="7">
        <v>44729</v>
      </c>
      <c r="B64" s="49"/>
      <c r="C64" s="46" t="s">
        <v>13</v>
      </c>
      <c r="D64" s="3" t="s">
        <v>15</v>
      </c>
      <c r="E64" s="8">
        <v>21.3</v>
      </c>
      <c r="F64" s="19">
        <v>31.4</v>
      </c>
      <c r="G64" s="18">
        <v>21.5</v>
      </c>
      <c r="H64" s="34">
        <v>7.7629999999999999</v>
      </c>
      <c r="I64" s="6"/>
      <c r="J64" s="52">
        <v>2015.37</v>
      </c>
      <c r="K64" s="52">
        <v>2015.37</v>
      </c>
      <c r="L64" s="52">
        <v>1977.991</v>
      </c>
      <c r="O64" s="70">
        <v>7.511134247065506</v>
      </c>
      <c r="P64" s="68">
        <v>1453.6417639026349</v>
      </c>
      <c r="Q64" s="69">
        <v>0.91800794936921615</v>
      </c>
      <c r="S64" s="70">
        <v>7.7659945880057704</v>
      </c>
      <c r="T64" s="68">
        <v>765.40405045358398</v>
      </c>
      <c r="U64" s="69">
        <v>1.5631493989726559</v>
      </c>
      <c r="W64" s="70">
        <v>7.7659979749952495</v>
      </c>
      <c r="X64" s="68">
        <v>798.03698402940893</v>
      </c>
      <c r="Y64" s="69">
        <v>1.6298195556670678</v>
      </c>
      <c r="AA64" s="70">
        <v>7.7659945880057704</v>
      </c>
      <c r="AB64" s="68">
        <v>798.03698402940893</v>
      </c>
      <c r="AC64" s="69">
        <v>1.6298195556670678</v>
      </c>
    </row>
    <row r="65" spans="1:29" ht="14.4" x14ac:dyDescent="0.3">
      <c r="A65" s="7">
        <v>44742</v>
      </c>
      <c r="B65" s="49"/>
      <c r="C65" s="46" t="s">
        <v>13</v>
      </c>
      <c r="D65" s="3" t="s">
        <v>15</v>
      </c>
      <c r="E65" s="16">
        <v>23</v>
      </c>
      <c r="F65" s="19">
        <v>32.06</v>
      </c>
      <c r="G65" s="41">
        <v>13.8</v>
      </c>
      <c r="H65" s="63">
        <v>7.9960000000000004</v>
      </c>
      <c r="I65" s="6"/>
      <c r="J65" s="19">
        <v>2048.8270000000002</v>
      </c>
      <c r="K65" s="19">
        <v>2048.8270000000002</v>
      </c>
      <c r="L65" s="19">
        <v>1928.4159999999999</v>
      </c>
      <c r="O65" s="70">
        <v>7.7352653812637504</v>
      </c>
      <c r="P65" s="68">
        <v>839.86965368484869</v>
      </c>
      <c r="Q65" s="69">
        <v>1.6135040067849238</v>
      </c>
      <c r="S65" s="70">
        <v>7.8521001776433481</v>
      </c>
      <c r="T65" s="68">
        <v>618.67844639819612</v>
      </c>
      <c r="U65" s="69">
        <v>2.0356013850931474</v>
      </c>
      <c r="W65" s="70">
        <v>7.8519749010884032</v>
      </c>
      <c r="X65" s="68">
        <v>633.69659836616984</v>
      </c>
      <c r="Y65" s="69">
        <v>2.0838121896952639</v>
      </c>
      <c r="AA65" s="70">
        <v>7.8521001776433481</v>
      </c>
      <c r="AB65" s="68">
        <v>633.69659836616984</v>
      </c>
      <c r="AC65" s="69">
        <v>2.0838121896952639</v>
      </c>
    </row>
    <row r="66" spans="1:29" ht="14.4" x14ac:dyDescent="0.3">
      <c r="A66" s="1">
        <v>44757</v>
      </c>
      <c r="B66" s="49">
        <v>126</v>
      </c>
      <c r="C66" s="46" t="s">
        <v>13</v>
      </c>
      <c r="D66" s="2" t="s">
        <v>15</v>
      </c>
      <c r="E66" s="2">
        <v>25.5</v>
      </c>
      <c r="F66" s="6">
        <v>31.42</v>
      </c>
      <c r="G66" s="4">
        <v>28.2</v>
      </c>
      <c r="H66" s="5">
        <v>7.8479999999999999</v>
      </c>
      <c r="I66" s="6"/>
      <c r="J66" s="2">
        <v>1895.46</v>
      </c>
      <c r="K66" s="2">
        <v>1895.46</v>
      </c>
      <c r="L66" s="6">
        <v>1825.44</v>
      </c>
      <c r="O66" s="70">
        <v>7.5677449382133677</v>
      </c>
      <c r="P66" s="68">
        <v>1195.411202519175</v>
      </c>
      <c r="Q66" s="69">
        <v>1.1542417823263729</v>
      </c>
      <c r="S66" s="70">
        <v>7.8888955737180879</v>
      </c>
      <c r="T66" s="68">
        <v>517.9332025570294</v>
      </c>
      <c r="U66" s="69">
        <v>2.1945955467219536</v>
      </c>
      <c r="W66" s="70">
        <v>7.8889618443040144</v>
      </c>
      <c r="X66" s="68">
        <v>552.38979526513663</v>
      </c>
      <c r="Y66" s="69">
        <v>2.3413100479456257</v>
      </c>
      <c r="AA66" s="70">
        <v>7.8888955737180879</v>
      </c>
      <c r="AB66" s="68">
        <v>552.38979526513663</v>
      </c>
      <c r="AC66" s="69">
        <v>2.3413100479456257</v>
      </c>
    </row>
    <row r="67" spans="1:29" ht="14.4" x14ac:dyDescent="0.3">
      <c r="A67" s="1">
        <v>44774</v>
      </c>
      <c r="B67" s="49">
        <v>1</v>
      </c>
      <c r="C67" s="46" t="s">
        <v>13</v>
      </c>
      <c r="D67" s="2" t="s">
        <v>15</v>
      </c>
      <c r="E67" s="2">
        <v>25.6</v>
      </c>
      <c r="F67" s="6">
        <v>32.76</v>
      </c>
      <c r="G67" s="4">
        <v>23.5</v>
      </c>
      <c r="H67" s="5">
        <v>7.8319999999999999</v>
      </c>
      <c r="I67" s="6"/>
      <c r="J67" s="2">
        <v>2005.85</v>
      </c>
      <c r="K67" s="2">
        <v>2005.85</v>
      </c>
      <c r="L67" s="6">
        <v>1925.31</v>
      </c>
      <c r="O67" s="70">
        <v>7.5780000000000003</v>
      </c>
      <c r="P67" s="68">
        <v>1225.2</v>
      </c>
      <c r="Q67" s="69">
        <v>1.28</v>
      </c>
      <c r="S67" s="70">
        <v>7.8</v>
      </c>
      <c r="T67" s="68">
        <v>688.9</v>
      </c>
      <c r="U67" s="69">
        <v>2.0099999999999998</v>
      </c>
      <c r="W67" s="70">
        <v>7.8</v>
      </c>
      <c r="X67" s="68">
        <v>719.3</v>
      </c>
      <c r="Y67" s="69">
        <v>2.09</v>
      </c>
      <c r="AA67" s="70">
        <v>7.8</v>
      </c>
      <c r="AB67" s="68">
        <v>719.3</v>
      </c>
      <c r="AC67" s="69">
        <v>2.09</v>
      </c>
    </row>
    <row r="68" spans="1:29" ht="14.4" x14ac:dyDescent="0.3">
      <c r="A68" s="1">
        <v>44788</v>
      </c>
      <c r="B68" s="72">
        <v>831</v>
      </c>
      <c r="C68" s="46" t="s">
        <v>13</v>
      </c>
      <c r="D68" s="2" t="s">
        <v>15</v>
      </c>
      <c r="E68" s="2">
        <v>23.9</v>
      </c>
      <c r="F68" s="6">
        <v>32.799999999999997</v>
      </c>
      <c r="G68" s="4">
        <v>27.9</v>
      </c>
      <c r="H68" s="5">
        <v>7.8140000000000001</v>
      </c>
      <c r="I68" s="6">
        <f>1994.3+44</f>
        <v>2038.3</v>
      </c>
      <c r="K68" s="6">
        <f>1994.3+44</f>
        <v>2038.3</v>
      </c>
      <c r="L68" s="6">
        <v>1918.44</v>
      </c>
      <c r="O68" s="70">
        <v>7.7129741462892456</v>
      </c>
      <c r="P68" s="68">
        <v>880.99151197101787</v>
      </c>
      <c r="Q68" s="69">
        <v>1.6065961875016854</v>
      </c>
      <c r="S68" s="70">
        <v>7.8746248674360126</v>
      </c>
      <c r="T68" s="68">
        <v>575.67045436293961</v>
      </c>
      <c r="U68" s="69">
        <v>2.2100921932806892</v>
      </c>
      <c r="W68" s="70">
        <v>7.8746796289454064</v>
      </c>
      <c r="X68" s="68">
        <v>595.54587561482583</v>
      </c>
      <c r="Y68" s="69">
        <v>2.2869738275946951</v>
      </c>
      <c r="AA68" s="70">
        <v>7.8746248674360126</v>
      </c>
      <c r="AB68" s="68">
        <v>575.67045436293961</v>
      </c>
      <c r="AC68" s="69">
        <v>2.2100921932806892</v>
      </c>
    </row>
    <row r="69" spans="1:29" ht="14.4" x14ac:dyDescent="0.3">
      <c r="A69" s="1">
        <v>44803</v>
      </c>
      <c r="B69" s="49"/>
      <c r="C69" s="46" t="s">
        <v>13</v>
      </c>
      <c r="D69" s="2" t="s">
        <v>15</v>
      </c>
      <c r="E69" s="2">
        <v>25</v>
      </c>
      <c r="F69" s="6">
        <v>32.81</v>
      </c>
      <c r="G69" s="4">
        <v>28.4</v>
      </c>
      <c r="H69" s="5">
        <v>7.7519999999999998</v>
      </c>
      <c r="I69" s="6"/>
      <c r="J69">
        <v>1993.23</v>
      </c>
      <c r="K69" s="6">
        <v>1993.23</v>
      </c>
      <c r="L69" s="6">
        <v>1909.12</v>
      </c>
      <c r="O69" s="70">
        <v>7.5970000000000004</v>
      </c>
      <c r="P69" s="68">
        <v>1157.4000000000001</v>
      </c>
      <c r="Q69" s="69">
        <v>1.29</v>
      </c>
      <c r="S69" s="70">
        <v>7.8029999999999999</v>
      </c>
      <c r="T69" s="68">
        <v>680.3</v>
      </c>
      <c r="U69" s="69">
        <v>1.96</v>
      </c>
      <c r="W69" s="70">
        <v>7.8029999999999999</v>
      </c>
      <c r="X69" s="68">
        <v>707.9</v>
      </c>
      <c r="Y69" s="69">
        <v>2.04</v>
      </c>
      <c r="AA69" s="70">
        <v>7.8029999999999999</v>
      </c>
      <c r="AB69" s="68">
        <v>707.9</v>
      </c>
      <c r="AC69" s="69">
        <v>2.04</v>
      </c>
    </row>
    <row r="70" spans="1:29" ht="14.4" x14ac:dyDescent="0.3">
      <c r="A70" s="1">
        <v>44846</v>
      </c>
      <c r="B70" s="49">
        <v>204</v>
      </c>
      <c r="C70" s="46" t="s">
        <v>13</v>
      </c>
      <c r="D70" s="2" t="s">
        <v>15</v>
      </c>
      <c r="E70" s="2">
        <v>15.4</v>
      </c>
      <c r="F70" s="6">
        <v>31.56</v>
      </c>
      <c r="G70" s="4">
        <v>16.100000000000001</v>
      </c>
      <c r="H70" s="5">
        <v>7.8449999999999998</v>
      </c>
      <c r="I70" s="6">
        <v>2000.12</v>
      </c>
      <c r="K70" s="6">
        <v>2000.12</v>
      </c>
      <c r="L70" s="6">
        <v>1842.06</v>
      </c>
      <c r="O70" s="70">
        <v>7.9640000000000004</v>
      </c>
      <c r="P70" s="68">
        <v>448.5</v>
      </c>
      <c r="Q70" s="69">
        <v>1.84</v>
      </c>
      <c r="S70" s="70">
        <v>7.8559999999999999</v>
      </c>
      <c r="T70" s="68">
        <v>595.1</v>
      </c>
      <c r="U70" s="69">
        <v>1.48</v>
      </c>
      <c r="W70" s="70">
        <v>7.8559999999999999</v>
      </c>
      <c r="X70" s="68">
        <v>582.6</v>
      </c>
      <c r="Y70" s="69">
        <v>1.45</v>
      </c>
      <c r="AA70" s="70">
        <v>7.8559999999999999</v>
      </c>
      <c r="AB70" s="68">
        <v>595.1</v>
      </c>
      <c r="AC70" s="69">
        <v>1.48</v>
      </c>
    </row>
    <row r="71" spans="1:29" ht="14.4" x14ac:dyDescent="0.3">
      <c r="A71" s="1">
        <v>44858</v>
      </c>
      <c r="B71" s="72">
        <v>215</v>
      </c>
      <c r="C71" s="46" t="s">
        <v>13</v>
      </c>
      <c r="D71" s="2" t="s">
        <v>15</v>
      </c>
      <c r="E71" s="2">
        <v>16.100000000000001</v>
      </c>
      <c r="F71" s="6">
        <v>31.75</v>
      </c>
      <c r="G71" s="4">
        <v>16.399999999999999</v>
      </c>
      <c r="H71" s="5">
        <v>7.9249999999999998</v>
      </c>
      <c r="I71" s="50">
        <v>2032.84</v>
      </c>
      <c r="K71" s="50">
        <v>2032.84</v>
      </c>
      <c r="L71" s="6">
        <v>1884.68</v>
      </c>
      <c r="O71" s="70">
        <v>7.920980323542862</v>
      </c>
      <c r="P71" s="68">
        <v>511.09147182262762</v>
      </c>
      <c r="Q71" s="69">
        <v>1.766448128021409</v>
      </c>
      <c r="S71" s="70">
        <v>7.9297185172601203</v>
      </c>
      <c r="T71" s="68">
        <v>499.50904590864025</v>
      </c>
      <c r="U71" s="69">
        <v>1.7973058981598822</v>
      </c>
      <c r="W71" s="70">
        <v>7.9297190210161288</v>
      </c>
      <c r="X71" s="68">
        <v>500.3979731200908</v>
      </c>
      <c r="Y71" s="69">
        <v>1.8005085639854541</v>
      </c>
      <c r="AA71" s="70">
        <v>7.9297185172601203</v>
      </c>
      <c r="AB71" s="68">
        <v>499.50904590864025</v>
      </c>
      <c r="AC71" s="69">
        <v>1.7973058981598822</v>
      </c>
    </row>
    <row r="72" spans="1:29" ht="14.4" x14ac:dyDescent="0.3">
      <c r="A72" s="1">
        <v>44871</v>
      </c>
      <c r="B72" s="72">
        <v>268</v>
      </c>
      <c r="C72" s="46" t="s">
        <v>13</v>
      </c>
      <c r="D72" s="2" t="s">
        <v>15</v>
      </c>
      <c r="E72" s="2">
        <v>17.3</v>
      </c>
      <c r="F72" s="6">
        <v>32.29</v>
      </c>
      <c r="G72" s="4">
        <v>18.399999999999999</v>
      </c>
      <c r="H72" s="5">
        <v>7.9320000000000004</v>
      </c>
      <c r="I72" s="50">
        <v>1974.02</v>
      </c>
      <c r="K72" s="50">
        <v>1974.02</v>
      </c>
      <c r="L72" s="6">
        <v>1861.24</v>
      </c>
      <c r="O72" s="70">
        <v>7.804331980312214</v>
      </c>
      <c r="P72" s="68">
        <v>670.55118010890965</v>
      </c>
      <c r="Q72" s="69">
        <v>1.4331541067715887</v>
      </c>
      <c r="S72" s="70">
        <v>7.949254446520543</v>
      </c>
      <c r="T72" s="68">
        <v>459.2078902395026</v>
      </c>
      <c r="U72" s="69">
        <v>1.913001168839318</v>
      </c>
      <c r="W72" s="70">
        <v>7.9492744041608336</v>
      </c>
      <c r="X72" s="68">
        <v>472.7471946968538</v>
      </c>
      <c r="Y72" s="69">
        <v>1.969585187509675</v>
      </c>
      <c r="AA72" s="70">
        <v>7.949254446520543</v>
      </c>
      <c r="AB72" s="68">
        <v>459.2078902395026</v>
      </c>
      <c r="AC72" s="69">
        <v>1.913001168839318</v>
      </c>
    </row>
    <row r="73" spans="1:29" ht="14.4" x14ac:dyDescent="0.3">
      <c r="A73" s="1">
        <v>44893</v>
      </c>
      <c r="B73" s="49">
        <v>288</v>
      </c>
      <c r="C73" s="46" t="s">
        <v>13</v>
      </c>
      <c r="D73" s="2" t="s">
        <v>15</v>
      </c>
      <c r="E73" s="2">
        <v>9.1999999999999993</v>
      </c>
      <c r="F73" s="6">
        <v>32.36</v>
      </c>
      <c r="G73" s="4">
        <v>13.9</v>
      </c>
      <c r="H73" s="5">
        <v>7.9139999999999997</v>
      </c>
      <c r="I73" s="50">
        <v>2040.97</v>
      </c>
      <c r="K73" s="50">
        <v>2040.97</v>
      </c>
      <c r="L73" s="6">
        <v>1952.11</v>
      </c>
      <c r="O73" s="70">
        <v>7.8490000000000002</v>
      </c>
      <c r="P73" s="68">
        <v>598.70000000000005</v>
      </c>
      <c r="Q73" s="69">
        <v>1.18</v>
      </c>
      <c r="S73" s="70">
        <v>7.9889999999999999</v>
      </c>
      <c r="T73" s="68">
        <v>418.3</v>
      </c>
      <c r="U73" s="69">
        <v>1.57</v>
      </c>
      <c r="W73" s="70">
        <v>7.9889999999999999</v>
      </c>
      <c r="X73" s="68">
        <v>428.6</v>
      </c>
      <c r="Y73" s="69">
        <v>1.61</v>
      </c>
      <c r="AA73" s="70">
        <v>7.9889999999999999</v>
      </c>
      <c r="AB73" s="68">
        <v>418.3</v>
      </c>
      <c r="AC73" s="69">
        <v>1.57</v>
      </c>
    </row>
    <row r="74" spans="1:29" ht="14.4" x14ac:dyDescent="0.3">
      <c r="A74" s="1">
        <v>44900</v>
      </c>
      <c r="B74" s="2">
        <v>318</v>
      </c>
      <c r="C74" s="46" t="s">
        <v>13</v>
      </c>
      <c r="D74" s="2" t="s">
        <v>15</v>
      </c>
      <c r="E74" s="2">
        <v>8.1</v>
      </c>
      <c r="F74" s="6">
        <v>31.28</v>
      </c>
      <c r="G74" s="4">
        <v>7.6</v>
      </c>
      <c r="H74" s="5">
        <v>8.0220000000000002</v>
      </c>
      <c r="I74" s="50">
        <v>2097.77</v>
      </c>
      <c r="K74" s="50">
        <v>2097.77</v>
      </c>
      <c r="L74" s="6">
        <v>1991.08</v>
      </c>
      <c r="O74" s="70">
        <v>7.92991293300578</v>
      </c>
      <c r="P74" s="68">
        <v>501.47900724431298</v>
      </c>
      <c r="Q74" s="69">
        <v>1.3408332533030713</v>
      </c>
      <c r="S74" s="70">
        <v>8.0137758854912811</v>
      </c>
      <c r="T74" s="68">
        <v>404.47204548905739</v>
      </c>
      <c r="U74" s="69">
        <v>1.5912427245795444</v>
      </c>
      <c r="W74" s="70">
        <v>8.0137708387116433</v>
      </c>
      <c r="X74" s="68">
        <v>410.44137784301955</v>
      </c>
      <c r="Y74" s="69">
        <v>1.6146892836336089</v>
      </c>
      <c r="AA74" s="70">
        <v>8.0137758854912811</v>
      </c>
      <c r="AB74" s="68">
        <v>404.47204548905739</v>
      </c>
      <c r="AC74" s="69">
        <v>1.5912427245795444</v>
      </c>
    </row>
    <row r="75" spans="1:29" ht="14.4" x14ac:dyDescent="0.3">
      <c r="A75" s="1">
        <v>44946</v>
      </c>
      <c r="B75" s="2">
        <v>343</v>
      </c>
      <c r="C75" s="46" t="s">
        <v>13</v>
      </c>
      <c r="D75" s="2" t="s">
        <v>15</v>
      </c>
      <c r="E75" s="2">
        <v>4.5</v>
      </c>
      <c r="F75" s="6">
        <v>29.8</v>
      </c>
      <c r="G75" s="4">
        <v>7.1</v>
      </c>
      <c r="H75" s="5">
        <v>8.01</v>
      </c>
      <c r="I75" s="50">
        <v>1946.97</v>
      </c>
      <c r="K75" s="50">
        <v>1946.97</v>
      </c>
      <c r="L75" s="11">
        <v>1893.9159999999999</v>
      </c>
      <c r="O75" s="70">
        <v>7.8318664054233205</v>
      </c>
      <c r="P75" s="68">
        <v>583.7610984035922</v>
      </c>
      <c r="Q75" s="69">
        <v>0.84528328086443549</v>
      </c>
      <c r="S75" s="70">
        <v>8.0529880293628775</v>
      </c>
      <c r="T75" s="68">
        <v>334.87864917120936</v>
      </c>
      <c r="U75" s="69">
        <v>1.3424491233364253</v>
      </c>
      <c r="W75" s="70">
        <v>8.0530521866687241</v>
      </c>
      <c r="X75" s="68">
        <v>346.39392514520449</v>
      </c>
      <c r="Y75" s="69">
        <v>1.3890214682325199</v>
      </c>
      <c r="AA75" s="70">
        <v>8.0529880293628775</v>
      </c>
      <c r="AB75" s="68">
        <v>334.87864917120936</v>
      </c>
      <c r="AC75" s="69">
        <v>1.3424491233364253</v>
      </c>
    </row>
    <row r="76" spans="1:29" ht="14.4" x14ac:dyDescent="0.3">
      <c r="A76" s="1">
        <v>44981</v>
      </c>
      <c r="B76" s="2">
        <v>390</v>
      </c>
      <c r="C76" s="46" t="s">
        <v>13</v>
      </c>
      <c r="D76" s="2" t="s">
        <v>15</v>
      </c>
      <c r="E76" s="2">
        <v>5</v>
      </c>
      <c r="F76" s="6">
        <v>30.2</v>
      </c>
      <c r="G76" s="4">
        <v>11.9</v>
      </c>
      <c r="H76" s="5">
        <v>7.96</v>
      </c>
      <c r="I76" s="75">
        <v>1970.17</v>
      </c>
      <c r="K76" s="75">
        <v>1970.17</v>
      </c>
      <c r="L76" s="6">
        <v>1983.78</v>
      </c>
      <c r="O76" s="70">
        <v>7.5549512217440453</v>
      </c>
      <c r="P76" s="68">
        <v>1160.4509920782962</v>
      </c>
      <c r="Q76" s="69">
        <v>0.48262726772435743</v>
      </c>
      <c r="S76" s="70">
        <v>8.0728333886429375</v>
      </c>
      <c r="T76" s="68">
        <v>322.22391019477453</v>
      </c>
      <c r="U76" s="69">
        <v>1.4551479386772128</v>
      </c>
      <c r="W76" s="70">
        <v>8.0732021756487171</v>
      </c>
      <c r="X76" s="68">
        <v>346.72357725243609</v>
      </c>
      <c r="Y76" s="69">
        <v>1.5684487544629397</v>
      </c>
      <c r="AA76" s="70">
        <v>8.0728333886429375</v>
      </c>
      <c r="AB76" s="68">
        <v>322.22391019477453</v>
      </c>
      <c r="AC76" s="69">
        <v>1.4551479386772128</v>
      </c>
    </row>
    <row r="77" spans="1:29" ht="14.4" x14ac:dyDescent="0.3">
      <c r="A77" s="1">
        <v>45008</v>
      </c>
      <c r="B77" s="2">
        <v>423</v>
      </c>
      <c r="C77" s="46" t="s">
        <v>13</v>
      </c>
      <c r="D77" s="2" t="s">
        <v>15</v>
      </c>
      <c r="E77" s="43">
        <v>7.6</v>
      </c>
      <c r="F77" s="51">
        <v>29.51</v>
      </c>
      <c r="G77" s="4">
        <v>18.8</v>
      </c>
      <c r="H77" s="5">
        <v>7.8879999999999999</v>
      </c>
      <c r="I77" s="50">
        <v>2061.87</v>
      </c>
      <c r="K77" s="75">
        <v>2061.87</v>
      </c>
      <c r="L77" s="11">
        <v>1945.261</v>
      </c>
      <c r="O77" s="70">
        <v>7.9938628611226035</v>
      </c>
      <c r="P77" s="68">
        <v>422.33409818396973</v>
      </c>
      <c r="Q77" s="69">
        <v>1.4227775597626744</v>
      </c>
      <c r="S77" s="70">
        <v>8.0673214521859204</v>
      </c>
      <c r="T77" s="68">
        <v>349.44720913290882</v>
      </c>
      <c r="U77" s="69">
        <v>1.6511237279123701</v>
      </c>
      <c r="W77" s="70">
        <v>8.0674174207749552</v>
      </c>
      <c r="X77" s="68">
        <v>354.00796186774335</v>
      </c>
      <c r="Y77" s="69">
        <v>1.6734125015627455</v>
      </c>
      <c r="AA77" s="70">
        <v>8.0673214521859204</v>
      </c>
      <c r="AB77" s="68">
        <v>349.44720913290882</v>
      </c>
      <c r="AC77" s="69">
        <v>1.6511237279123701</v>
      </c>
    </row>
    <row r="78" spans="1:29" ht="14.4" x14ac:dyDescent="0.3">
      <c r="A78" s="1">
        <v>45035</v>
      </c>
      <c r="B78" s="2">
        <v>441</v>
      </c>
      <c r="C78" s="46" t="s">
        <v>13</v>
      </c>
      <c r="D78" s="2" t="s">
        <v>15</v>
      </c>
      <c r="E78" s="86">
        <v>12.7</v>
      </c>
      <c r="F78" s="88">
        <v>31.5</v>
      </c>
      <c r="G78" s="4">
        <v>15.1</v>
      </c>
      <c r="H78" s="5">
        <v>7.9260000000000002</v>
      </c>
      <c r="I78" s="50">
        <v>2204.25</v>
      </c>
      <c r="K78" s="75">
        <v>2204.25</v>
      </c>
      <c r="L78" s="52">
        <v>1990.89</v>
      </c>
      <c r="O78" s="70">
        <v>8.1096918965265559</v>
      </c>
      <c r="P78" s="68">
        <v>334.91476596594532</v>
      </c>
      <c r="Q78" s="69">
        <v>2.4243550771364339</v>
      </c>
      <c r="S78" s="70">
        <v>7.9642473894088877</v>
      </c>
      <c r="T78" s="68">
        <v>492.56047619707351</v>
      </c>
      <c r="U78" s="69">
        <v>1.824872298998919</v>
      </c>
      <c r="W78" s="70">
        <v>7.9642003285037779</v>
      </c>
      <c r="X78" s="68">
        <v>477.60612880604606</v>
      </c>
      <c r="Y78" s="69">
        <v>1.7690849492468976</v>
      </c>
      <c r="AA78" s="70">
        <v>7.9642473894088877</v>
      </c>
      <c r="AB78" s="68">
        <v>492.56047619707351</v>
      </c>
      <c r="AC78" s="69">
        <v>1.824872298998919</v>
      </c>
    </row>
    <row r="79" spans="1:29" ht="14.4" x14ac:dyDescent="0.3">
      <c r="A79" s="1">
        <v>45054</v>
      </c>
      <c r="B79">
        <v>465</v>
      </c>
      <c r="C79" t="s">
        <v>13</v>
      </c>
      <c r="D79" t="s">
        <v>15</v>
      </c>
      <c r="E79">
        <v>15.2</v>
      </c>
      <c r="F79">
        <v>30.59</v>
      </c>
      <c r="G79" s="4">
        <v>22.7</v>
      </c>
      <c r="H79" s="5">
        <v>7.8479999999999999</v>
      </c>
      <c r="I79" s="50">
        <v>2176.9899999999998</v>
      </c>
      <c r="K79" s="6">
        <v>2176.9899999999998</v>
      </c>
      <c r="L79">
        <v>1886.24</v>
      </c>
      <c r="S79" s="70">
        <v>7.964851409415564</v>
      </c>
      <c r="T79" s="68">
        <v>492.04309026678845</v>
      </c>
      <c r="U79" s="69">
        <v>1.9581665514287778</v>
      </c>
      <c r="W79" s="70"/>
      <c r="X79" s="68"/>
      <c r="Y79" s="69"/>
      <c r="AA79" s="70">
        <v>7.964851409415564</v>
      </c>
      <c r="AB79" s="68">
        <v>492.04309026678845</v>
      </c>
      <c r="AC79" s="69">
        <v>1.9581665514287778</v>
      </c>
    </row>
    <row r="80" spans="1:29" ht="14.4" x14ac:dyDescent="0.3">
      <c r="A80" s="7">
        <v>44672</v>
      </c>
      <c r="B80" s="2"/>
      <c r="C80" s="46" t="s">
        <v>27</v>
      </c>
      <c r="D80" s="3" t="s">
        <v>15</v>
      </c>
      <c r="E80" s="8">
        <v>15.2</v>
      </c>
      <c r="F80" s="53">
        <v>32.909999999999997</v>
      </c>
      <c r="G80" s="18">
        <v>22.38</v>
      </c>
      <c r="H80" s="34">
        <v>8.1550999999999991</v>
      </c>
      <c r="I80" s="50"/>
      <c r="J80" s="19">
        <v>2208.2849999999999</v>
      </c>
      <c r="K80" s="19">
        <v>2208.2849999999999</v>
      </c>
      <c r="L80" s="19">
        <v>1887.319</v>
      </c>
      <c r="O80" s="70">
        <v>8.2522492895452455</v>
      </c>
      <c r="P80" s="68">
        <v>222.49009787822263</v>
      </c>
      <c r="Q80" s="69">
        <v>3.5082790053704289</v>
      </c>
      <c r="S80" s="70">
        <v>8.2719186079687486</v>
      </c>
      <c r="T80" s="68">
        <v>210.18064597281372</v>
      </c>
      <c r="U80" s="69">
        <v>3.6283969795789219</v>
      </c>
      <c r="W80" s="70">
        <v>8.271947449738235</v>
      </c>
      <c r="X80" s="68">
        <v>211.48635175563902</v>
      </c>
      <c r="Y80" s="69">
        <v>3.6514226340679778</v>
      </c>
      <c r="AA80" s="70">
        <v>8.2522492895452455</v>
      </c>
      <c r="AB80" s="68">
        <v>222.49009787822263</v>
      </c>
      <c r="AC80" s="69">
        <v>3.5082790053704289</v>
      </c>
    </row>
    <row r="81" spans="1:29" ht="14.4" x14ac:dyDescent="0.3">
      <c r="A81" s="28">
        <v>44699</v>
      </c>
      <c r="B81" s="2"/>
      <c r="C81" s="46" t="s">
        <v>27</v>
      </c>
      <c r="D81" s="3" t="s">
        <v>15</v>
      </c>
      <c r="E81" s="8">
        <v>12.6</v>
      </c>
      <c r="F81" s="19">
        <v>31.96</v>
      </c>
      <c r="G81" s="41">
        <v>21.96</v>
      </c>
      <c r="H81" s="63"/>
      <c r="I81" s="75"/>
      <c r="J81" s="52">
        <v>2163.0949999999998</v>
      </c>
      <c r="K81" s="52">
        <v>2163.0949999999998</v>
      </c>
      <c r="L81" s="52">
        <v>2025.5219999999999</v>
      </c>
      <c r="O81" s="70">
        <v>7.9305586749003165</v>
      </c>
      <c r="P81" s="68">
        <v>525.53934204513735</v>
      </c>
      <c r="Q81" s="69">
        <v>1.679078007587584</v>
      </c>
      <c r="S81" s="70"/>
      <c r="T81" s="68"/>
      <c r="U81" s="69"/>
      <c r="W81" s="70"/>
      <c r="X81" s="68"/>
      <c r="Y81" s="69"/>
      <c r="AA81" s="70">
        <v>7.9305586749003165</v>
      </c>
      <c r="AB81" s="68">
        <v>525.53934204513735</v>
      </c>
      <c r="AC81" s="69">
        <v>1.679078007587584</v>
      </c>
    </row>
    <row r="82" spans="1:29" ht="14.4" x14ac:dyDescent="0.3">
      <c r="A82" s="28">
        <v>44702</v>
      </c>
      <c r="B82" s="2"/>
      <c r="C82" s="46" t="s">
        <v>27</v>
      </c>
      <c r="D82" s="3" t="s">
        <v>15</v>
      </c>
      <c r="E82" s="8">
        <v>19</v>
      </c>
      <c r="F82" s="19">
        <v>31.82</v>
      </c>
      <c r="G82" s="41">
        <v>22.4</v>
      </c>
      <c r="H82" s="63">
        <v>7.7</v>
      </c>
      <c r="I82" s="50"/>
      <c r="J82" s="52">
        <v>2142.1</v>
      </c>
      <c r="K82" s="52">
        <v>2142.1</v>
      </c>
      <c r="L82" s="52">
        <v>1942.4</v>
      </c>
      <c r="O82" s="70">
        <v>7.9829999999999997</v>
      </c>
      <c r="P82" s="68">
        <v>457.9</v>
      </c>
      <c r="Q82" s="69">
        <v>2.35</v>
      </c>
      <c r="S82" s="70">
        <v>7.75</v>
      </c>
      <c r="T82" s="68">
        <v>842.2</v>
      </c>
      <c r="U82" s="69">
        <v>1.48</v>
      </c>
      <c r="W82" s="70">
        <v>7.75</v>
      </c>
      <c r="X82" s="68">
        <v>803.9</v>
      </c>
      <c r="Y82" s="69">
        <v>1.41</v>
      </c>
      <c r="AA82" s="70">
        <v>7.9829999999999997</v>
      </c>
      <c r="AB82" s="68">
        <v>457.9</v>
      </c>
      <c r="AC82" s="69">
        <v>2.35</v>
      </c>
    </row>
    <row r="83" spans="1:29" ht="14.4" x14ac:dyDescent="0.3">
      <c r="A83" s="7">
        <v>44727</v>
      </c>
      <c r="B83" s="2"/>
      <c r="C83" s="46" t="s">
        <v>27</v>
      </c>
      <c r="D83" s="2" t="s">
        <v>15</v>
      </c>
      <c r="E83" s="8">
        <v>18.600000000000001</v>
      </c>
      <c r="F83" s="19">
        <v>32.57</v>
      </c>
      <c r="G83" s="18">
        <v>19.100000000000001</v>
      </c>
      <c r="H83" s="23">
        <v>8.0380000000000003</v>
      </c>
      <c r="I83" s="50"/>
      <c r="J83" s="128">
        <v>2166.4</v>
      </c>
      <c r="K83" s="168">
        <v>2166.4</v>
      </c>
      <c r="L83" s="167">
        <v>2428.9299999999998</v>
      </c>
      <c r="M83" s="22" t="s">
        <v>25</v>
      </c>
      <c r="O83" s="70"/>
      <c r="P83" s="68"/>
      <c r="Q83" s="69"/>
      <c r="S83" s="70"/>
      <c r="T83" s="68"/>
      <c r="U83" s="69"/>
      <c r="W83" s="70">
        <v>8.0448529211097206</v>
      </c>
      <c r="X83" s="68">
        <v>667.23112499674676</v>
      </c>
      <c r="Y83" s="69">
        <v>2.5514810080385941</v>
      </c>
      <c r="AA83" s="70">
        <v>8.0448529211097206</v>
      </c>
      <c r="AB83" s="68">
        <v>667.23112499674676</v>
      </c>
      <c r="AC83" s="69">
        <v>2.5514810080385941</v>
      </c>
    </row>
    <row r="84" spans="1:29" ht="14.4" x14ac:dyDescent="0.3">
      <c r="A84" s="7">
        <v>44743</v>
      </c>
      <c r="B84" s="2"/>
      <c r="C84" s="46" t="s">
        <v>27</v>
      </c>
      <c r="D84" s="3" t="s">
        <v>15</v>
      </c>
      <c r="E84" s="8">
        <v>21.7</v>
      </c>
      <c r="F84" s="19">
        <v>32.67</v>
      </c>
      <c r="G84" s="18">
        <v>11.1</v>
      </c>
      <c r="H84" s="34">
        <v>8.1739999999999995</v>
      </c>
      <c r="I84" s="50"/>
      <c r="J84" s="19">
        <v>2140.9989999999998</v>
      </c>
      <c r="K84" s="82">
        <v>2140.9989999999998</v>
      </c>
      <c r="L84" s="19">
        <v>1932.2639999999999</v>
      </c>
      <c r="O84" s="70">
        <v>7.9499759140946162</v>
      </c>
      <c r="P84" s="68">
        <v>496.30544193219697</v>
      </c>
      <c r="Q84" s="69">
        <v>2.4694627863532159</v>
      </c>
      <c r="S84" s="70">
        <v>8.0025580717789193</v>
      </c>
      <c r="T84" s="68">
        <v>429.84787455229196</v>
      </c>
      <c r="U84" s="69">
        <v>2.7247869318364848</v>
      </c>
      <c r="W84" s="70">
        <v>8.0024615717173226</v>
      </c>
      <c r="X84" s="68">
        <v>435.69295853844557</v>
      </c>
      <c r="Y84" s="69">
        <v>2.7606115780973797</v>
      </c>
      <c r="AA84" s="70">
        <v>8.0025580717789193</v>
      </c>
      <c r="AB84" s="68">
        <v>435.69295853844557</v>
      </c>
      <c r="AC84" s="69">
        <v>2.7606115780973797</v>
      </c>
    </row>
    <row r="85" spans="1:29" ht="14.4" x14ac:dyDescent="0.3">
      <c r="A85" s="1">
        <v>44756</v>
      </c>
      <c r="B85" s="2">
        <v>116</v>
      </c>
      <c r="C85" s="46" t="s">
        <v>27</v>
      </c>
      <c r="D85" s="2" t="s">
        <v>15</v>
      </c>
      <c r="E85" s="2">
        <v>21.7</v>
      </c>
      <c r="F85" s="6">
        <v>32.950000000000003</v>
      </c>
      <c r="G85" s="4">
        <v>23.1</v>
      </c>
      <c r="H85" s="5">
        <v>7.9139999999999997</v>
      </c>
      <c r="I85" s="75"/>
      <c r="J85" s="6">
        <v>2153.9</v>
      </c>
      <c r="K85" s="6">
        <v>2153.9</v>
      </c>
      <c r="L85" s="6">
        <v>2020.98</v>
      </c>
      <c r="O85" s="70">
        <v>7.7668975353566694</v>
      </c>
      <c r="P85" s="68">
        <v>809.4479803866119</v>
      </c>
      <c r="Q85" s="69">
        <v>1.7433295799801807</v>
      </c>
      <c r="S85" s="70">
        <v>7.9357203968524557</v>
      </c>
      <c r="T85" s="68">
        <v>517.96452080088477</v>
      </c>
      <c r="U85" s="69">
        <v>2.4273717375235431</v>
      </c>
      <c r="W85" s="70">
        <v>7.9357463185792589</v>
      </c>
      <c r="X85" s="68">
        <v>536.95914469536535</v>
      </c>
      <c r="Y85" s="69">
        <v>2.5166879215365796</v>
      </c>
      <c r="AA85" s="70">
        <v>7.9357203968524557</v>
      </c>
      <c r="AB85" s="68">
        <v>536.95914469536535</v>
      </c>
      <c r="AC85" s="69">
        <v>2.5166879215365796</v>
      </c>
    </row>
    <row r="86" spans="1:29" ht="14.4" x14ac:dyDescent="0.3">
      <c r="A86" s="1">
        <v>44776</v>
      </c>
      <c r="B86" s="2">
        <v>1</v>
      </c>
      <c r="C86" s="46" t="s">
        <v>27</v>
      </c>
      <c r="D86" s="2" t="s">
        <v>15</v>
      </c>
      <c r="E86" s="2">
        <v>24.5</v>
      </c>
      <c r="F86" s="6">
        <v>32.82</v>
      </c>
      <c r="G86" s="4">
        <v>10.5</v>
      </c>
      <c r="H86" s="5">
        <v>8.1549999999999994</v>
      </c>
      <c r="I86" s="50"/>
      <c r="J86" s="2">
        <v>2125.0500000000002</v>
      </c>
      <c r="K86" s="2">
        <v>2125.0500000000002</v>
      </c>
      <c r="L86" s="6">
        <v>1971.36</v>
      </c>
      <c r="O86" s="70">
        <v>7.782</v>
      </c>
      <c r="P86" s="68">
        <v>768.2</v>
      </c>
      <c r="Q86" s="69">
        <v>1.97</v>
      </c>
      <c r="S86" s="70">
        <v>7.931</v>
      </c>
      <c r="T86" s="68">
        <v>515.4</v>
      </c>
      <c r="U86" s="69">
        <v>2.62</v>
      </c>
      <c r="W86" s="70">
        <v>7.93</v>
      </c>
      <c r="X86" s="68">
        <v>533.79999999999995</v>
      </c>
      <c r="Y86" s="69">
        <v>2.71</v>
      </c>
      <c r="AA86" s="70">
        <v>7.93</v>
      </c>
      <c r="AB86" s="68">
        <v>533.79999999999995</v>
      </c>
      <c r="AC86" s="69">
        <v>2.71</v>
      </c>
    </row>
    <row r="87" spans="1:29" ht="14.4" x14ac:dyDescent="0.3">
      <c r="A87" s="1">
        <v>44787</v>
      </c>
      <c r="B87" s="2">
        <v>812</v>
      </c>
      <c r="C87" s="46" t="s">
        <v>27</v>
      </c>
      <c r="D87" s="2" t="s">
        <v>15</v>
      </c>
      <c r="E87" s="2">
        <v>16.600000000000001</v>
      </c>
      <c r="F87" s="6">
        <v>32.99</v>
      </c>
      <c r="G87" s="4">
        <v>20.9</v>
      </c>
      <c r="H87" s="5">
        <v>7.75</v>
      </c>
      <c r="I87" s="6">
        <f>2215.1+47</f>
        <v>2262.1</v>
      </c>
      <c r="K87" s="6">
        <f>2215.1+47</f>
        <v>2262.1</v>
      </c>
      <c r="L87" s="6">
        <v>2173.42</v>
      </c>
      <c r="O87" s="70">
        <v>7.712275255287774</v>
      </c>
      <c r="P87" s="68">
        <v>967.93418660654697</v>
      </c>
      <c r="Q87" s="69">
        <v>1.3389307382442193</v>
      </c>
      <c r="S87" s="70">
        <v>7.815348824826577</v>
      </c>
      <c r="T87" s="68">
        <v>744.91314334742128</v>
      </c>
      <c r="U87" s="69">
        <v>1.6563993791080178</v>
      </c>
      <c r="W87" s="70">
        <v>7.815382128217105</v>
      </c>
      <c r="X87" s="68">
        <v>757.88669716732738</v>
      </c>
      <c r="Y87" s="69">
        <v>1.6855060389875691</v>
      </c>
      <c r="AA87" s="70">
        <v>7.815348824826577</v>
      </c>
      <c r="AB87" s="68">
        <v>744.91314334742128</v>
      </c>
      <c r="AC87" s="69">
        <v>1.6563993791080178</v>
      </c>
    </row>
    <row r="88" spans="1:29" ht="14.4" x14ac:dyDescent="0.3">
      <c r="A88" s="1">
        <v>44802</v>
      </c>
      <c r="B88" s="2"/>
      <c r="C88" s="46" t="s">
        <v>27</v>
      </c>
      <c r="D88" s="2" t="s">
        <v>15</v>
      </c>
      <c r="E88" s="2">
        <v>20.7</v>
      </c>
      <c r="F88" s="6">
        <v>32.549999999999997</v>
      </c>
      <c r="G88" s="4">
        <v>20.7</v>
      </c>
      <c r="H88" s="104">
        <v>7.8579999999999997</v>
      </c>
      <c r="I88" s="6"/>
      <c r="J88">
        <v>2134.11</v>
      </c>
      <c r="K88" s="6">
        <v>2134.11</v>
      </c>
      <c r="L88" s="6">
        <v>2110.17</v>
      </c>
      <c r="M88" s="218" t="s">
        <v>25</v>
      </c>
      <c r="O88" s="70">
        <v>7.593</v>
      </c>
      <c r="P88" s="68">
        <v>1723.1</v>
      </c>
      <c r="Q88" s="69">
        <v>0.87</v>
      </c>
      <c r="S88" s="70">
        <v>7.8579999999999997</v>
      </c>
      <c r="T88" s="68">
        <v>888.3</v>
      </c>
      <c r="U88" s="69">
        <v>1.52</v>
      </c>
      <c r="W88" s="70">
        <v>7.8579999999999997</v>
      </c>
      <c r="X88" s="68">
        <v>926.2</v>
      </c>
      <c r="Y88" s="69">
        <v>1.59</v>
      </c>
      <c r="AA88" s="70">
        <v>7.8579999999999997</v>
      </c>
      <c r="AB88" s="68">
        <v>926.2</v>
      </c>
      <c r="AC88" s="69">
        <v>1.59</v>
      </c>
    </row>
    <row r="89" spans="1:29" ht="14.4" x14ac:dyDescent="0.3">
      <c r="A89" s="1">
        <v>44859</v>
      </c>
      <c r="B89" s="2">
        <v>224</v>
      </c>
      <c r="C89" s="46" t="s">
        <v>27</v>
      </c>
      <c r="D89" s="2" t="s">
        <v>15</v>
      </c>
      <c r="E89" s="2">
        <v>16.399999999999999</v>
      </c>
      <c r="F89" s="6">
        <v>32.770000000000003</v>
      </c>
      <c r="G89" s="4">
        <v>16.899999999999999</v>
      </c>
      <c r="H89" s="5">
        <v>8.25</v>
      </c>
      <c r="I89" s="50">
        <v>2104.23</v>
      </c>
      <c r="J89" s="2"/>
      <c r="K89" s="50">
        <v>2104.23</v>
      </c>
      <c r="L89" s="6">
        <v>1866.01</v>
      </c>
      <c r="O89" s="70">
        <v>8.0996119043223391</v>
      </c>
      <c r="P89" s="68">
        <v>325.22988506386542</v>
      </c>
      <c r="Q89" s="69">
        <v>2.6459665142770459</v>
      </c>
      <c r="S89" s="70">
        <v>8.2582112842485369</v>
      </c>
      <c r="T89" s="68">
        <v>207.40819855389023</v>
      </c>
      <c r="U89" s="69">
        <v>3.5028261026166922</v>
      </c>
      <c r="W89" s="70">
        <v>8.2582281369216286</v>
      </c>
      <c r="X89" s="68">
        <v>217.39403371720138</v>
      </c>
      <c r="Y89" s="69">
        <v>3.6717574451506034</v>
      </c>
      <c r="AA89" s="70">
        <v>8.0996119043223391</v>
      </c>
      <c r="AB89" s="68">
        <v>325.22988506386542</v>
      </c>
      <c r="AC89" s="69">
        <v>2.6459665142770459</v>
      </c>
    </row>
    <row r="90" spans="1:29" ht="14.4" x14ac:dyDescent="0.3">
      <c r="A90" s="1">
        <v>44869</v>
      </c>
      <c r="B90" s="2">
        <v>254</v>
      </c>
      <c r="C90" s="46" t="s">
        <v>27</v>
      </c>
      <c r="D90" s="2" t="s">
        <v>15</v>
      </c>
      <c r="E90" s="2">
        <v>16.899999999999999</v>
      </c>
      <c r="F90" s="6">
        <v>32.35</v>
      </c>
      <c r="G90" s="4">
        <v>17.600000000000001</v>
      </c>
      <c r="H90" s="5">
        <v>8.1029999999999998</v>
      </c>
      <c r="I90" s="50">
        <v>2217.34</v>
      </c>
      <c r="K90" s="50">
        <v>2217.34</v>
      </c>
      <c r="L90" s="6">
        <v>1944.43</v>
      </c>
      <c r="O90" s="70">
        <v>8.1456373135603819</v>
      </c>
      <c r="P90" s="68">
        <v>303.02520334821031</v>
      </c>
      <c r="Q90" s="69">
        <v>3.076557850870604</v>
      </c>
      <c r="S90" s="70">
        <v>8.1143267229128639</v>
      </c>
      <c r="T90" s="68">
        <v>330.6798895611135</v>
      </c>
      <c r="U90" s="69">
        <v>2.9065174664240359</v>
      </c>
      <c r="W90" s="70">
        <v>8.1143228684465427</v>
      </c>
      <c r="X90" s="68">
        <v>327.86008788230811</v>
      </c>
      <c r="Y90" s="69">
        <v>2.881681611816405</v>
      </c>
      <c r="AA90" s="70">
        <v>8.1143267229128639</v>
      </c>
      <c r="AB90" s="68">
        <v>330.6798895611135</v>
      </c>
      <c r="AC90" s="69">
        <v>2.9065174664240359</v>
      </c>
    </row>
    <row r="91" spans="1:29" ht="14.4" x14ac:dyDescent="0.3">
      <c r="A91" s="1">
        <v>44894</v>
      </c>
      <c r="B91" s="2">
        <v>287</v>
      </c>
      <c r="C91" s="46" t="s">
        <v>27</v>
      </c>
      <c r="D91" s="2" t="s">
        <v>15</v>
      </c>
      <c r="E91" s="2">
        <v>8.4</v>
      </c>
      <c r="F91" s="6">
        <v>33.31</v>
      </c>
      <c r="G91" s="4">
        <v>6.6</v>
      </c>
      <c r="H91" s="5">
        <v>8.1029999999999998</v>
      </c>
      <c r="I91" s="50">
        <v>2113.59</v>
      </c>
      <c r="K91" s="50">
        <v>2113.59</v>
      </c>
      <c r="L91" s="6">
        <v>2042.2</v>
      </c>
      <c r="O91" s="70">
        <v>7.7889999999999997</v>
      </c>
      <c r="P91" s="68">
        <v>713.9</v>
      </c>
      <c r="Q91" s="69">
        <v>1.06</v>
      </c>
      <c r="S91" s="70">
        <v>8.0730000000000004</v>
      </c>
      <c r="T91" s="68">
        <v>345.3</v>
      </c>
      <c r="U91" s="69">
        <v>1.89</v>
      </c>
      <c r="W91" s="70">
        <v>8.0730000000000004</v>
      </c>
      <c r="X91" s="68">
        <v>363</v>
      </c>
      <c r="Y91" s="69">
        <v>1.98</v>
      </c>
      <c r="AA91" s="70">
        <v>8.0730000000000004</v>
      </c>
      <c r="AB91" s="68">
        <v>345.3</v>
      </c>
      <c r="AC91" s="69">
        <v>1.89</v>
      </c>
    </row>
    <row r="92" spans="1:29" ht="14.4" x14ac:dyDescent="0.3">
      <c r="A92" s="1">
        <v>44899</v>
      </c>
      <c r="B92" s="2">
        <v>309</v>
      </c>
      <c r="C92" s="46" t="s">
        <v>27</v>
      </c>
      <c r="D92" s="2" t="s">
        <v>15</v>
      </c>
      <c r="E92" s="2">
        <v>8.1999999999999993</v>
      </c>
      <c r="F92" s="6">
        <v>31.91</v>
      </c>
      <c r="G92" s="4">
        <v>4.2</v>
      </c>
      <c r="H92" s="5">
        <v>8.3970000000000002</v>
      </c>
      <c r="I92" s="50">
        <v>2216.85</v>
      </c>
      <c r="K92" s="50">
        <v>2216.85</v>
      </c>
      <c r="L92" s="6">
        <v>1999.39</v>
      </c>
      <c r="O92" s="70">
        <v>8.1864017541851446</v>
      </c>
      <c r="P92" s="68">
        <v>270.22275501856922</v>
      </c>
      <c r="Q92" s="69">
        <v>2.3978867925734559</v>
      </c>
      <c r="S92" s="70">
        <v>8.3272954744515904</v>
      </c>
      <c r="T92" s="68">
        <v>183.13037460539724</v>
      </c>
      <c r="U92" s="69">
        <v>3.1092424074632352</v>
      </c>
      <c r="W92" s="70">
        <v>8.3271633978660518</v>
      </c>
      <c r="X92" s="68">
        <v>190.04345374067458</v>
      </c>
      <c r="Y92" s="69">
        <v>3.2246527939592684</v>
      </c>
      <c r="AA92" s="70">
        <v>8.1864017541851446</v>
      </c>
      <c r="AB92" s="68">
        <v>270.22275501856922</v>
      </c>
      <c r="AC92" s="69">
        <v>2.3978867925734559</v>
      </c>
    </row>
    <row r="93" spans="1:29" ht="14.4" x14ac:dyDescent="0.3">
      <c r="A93" s="1">
        <v>44947</v>
      </c>
      <c r="B93" s="2">
        <v>352</v>
      </c>
      <c r="C93" s="46" t="s">
        <v>27</v>
      </c>
      <c r="D93" s="2" t="s">
        <v>15</v>
      </c>
      <c r="E93" s="2">
        <v>4.4000000000000004</v>
      </c>
      <c r="F93" s="6">
        <v>32.32</v>
      </c>
      <c r="G93" s="4">
        <v>5.8</v>
      </c>
      <c r="H93" s="91">
        <v>7.8680000000000003</v>
      </c>
      <c r="I93" s="169">
        <v>2839.09</v>
      </c>
      <c r="J93" s="144"/>
      <c r="K93" s="169">
        <v>2839.09</v>
      </c>
      <c r="L93" s="129">
        <v>2628.5610000000001</v>
      </c>
      <c r="O93" s="70">
        <v>8.1562216183418137</v>
      </c>
      <c r="P93" s="68">
        <v>370.47617985876064</v>
      </c>
      <c r="Q93" s="69">
        <v>2.5358282405642782</v>
      </c>
      <c r="S93" s="70">
        <v>7.8905883478018009</v>
      </c>
      <c r="T93" s="68">
        <v>729.5883609031456</v>
      </c>
      <c r="U93" s="69">
        <v>1.4695044322482256</v>
      </c>
      <c r="W93" s="70">
        <v>7.8905615058843876</v>
      </c>
      <c r="X93" s="68">
        <v>698.81816634695463</v>
      </c>
      <c r="Y93" s="69">
        <v>1.407354498611362</v>
      </c>
      <c r="AA93" s="70">
        <v>8.1562216183418137</v>
      </c>
      <c r="AB93" s="89">
        <v>370.5</v>
      </c>
      <c r="AC93" s="90">
        <v>2.54</v>
      </c>
    </row>
    <row r="94" spans="1:29" ht="14.4" x14ac:dyDescent="0.3">
      <c r="A94" s="1">
        <v>44978</v>
      </c>
      <c r="B94" s="2">
        <v>371</v>
      </c>
      <c r="C94" s="46" t="s">
        <v>27</v>
      </c>
      <c r="D94" s="2" t="s">
        <v>15</v>
      </c>
      <c r="E94" s="2">
        <v>4.5</v>
      </c>
      <c r="F94" s="6">
        <v>30.99</v>
      </c>
      <c r="G94" s="4">
        <v>7.5</v>
      </c>
      <c r="H94" s="5">
        <v>8.1150000000000002</v>
      </c>
      <c r="I94" s="75">
        <v>2194.62</v>
      </c>
      <c r="K94" s="75">
        <v>2194.62</v>
      </c>
      <c r="L94" s="11">
        <v>1950.431</v>
      </c>
      <c r="O94" s="70">
        <v>8.3210417273654755</v>
      </c>
      <c r="P94" s="68">
        <v>184.48098988319094</v>
      </c>
      <c r="Q94" s="69">
        <v>2.6219664827243343</v>
      </c>
      <c r="S94" s="70">
        <v>8.1659290268556184</v>
      </c>
      <c r="T94" s="68">
        <v>279.94850707054917</v>
      </c>
      <c r="U94" s="69">
        <v>1.9477278322158125</v>
      </c>
      <c r="W94" s="70">
        <v>8.1658409055954593</v>
      </c>
      <c r="X94" s="68">
        <v>270.29240564416256</v>
      </c>
      <c r="Y94" s="69">
        <v>1.8797829902507996</v>
      </c>
      <c r="AA94" s="70">
        <v>8.1659290268556184</v>
      </c>
      <c r="AB94" s="68">
        <v>279.94850707054917</v>
      </c>
      <c r="AC94" s="69">
        <v>1.9477278322158125</v>
      </c>
    </row>
    <row r="95" spans="1:29" ht="14.4" x14ac:dyDescent="0.3">
      <c r="A95" s="1">
        <v>45005</v>
      </c>
      <c r="B95" s="2">
        <v>399</v>
      </c>
      <c r="C95" s="46" t="s">
        <v>27</v>
      </c>
      <c r="D95" s="2" t="s">
        <v>15</v>
      </c>
      <c r="E95" s="43">
        <v>6.4</v>
      </c>
      <c r="F95" s="51">
        <v>31.79</v>
      </c>
      <c r="G95" s="4">
        <v>14.1</v>
      </c>
      <c r="H95" s="5">
        <v>8.0359999999999996</v>
      </c>
      <c r="I95" s="75">
        <v>2242.16</v>
      </c>
      <c r="K95" s="75">
        <v>2242.16</v>
      </c>
      <c r="L95" s="11">
        <v>2023.662</v>
      </c>
      <c r="O95" s="70">
        <v>8.2172470356357827</v>
      </c>
      <c r="P95" s="68">
        <v>250.29874895033527</v>
      </c>
      <c r="Q95" s="69">
        <v>2.3992038241707396</v>
      </c>
      <c r="S95" s="70">
        <v>8.1638691288762679</v>
      </c>
      <c r="T95" s="68">
        <v>288.8047679111134</v>
      </c>
      <c r="U95" s="69">
        <v>2.1649955664717297</v>
      </c>
      <c r="W95" s="70">
        <v>8.1637973340671692</v>
      </c>
      <c r="X95" s="68">
        <v>285.41623101348381</v>
      </c>
      <c r="Y95" s="69">
        <v>2.1388864530861595</v>
      </c>
      <c r="AA95" s="70">
        <v>8.1638691288762679</v>
      </c>
      <c r="AB95" s="68">
        <v>288.8047679111134</v>
      </c>
      <c r="AC95" s="69">
        <v>2.1649955664717297</v>
      </c>
    </row>
    <row r="96" spans="1:29" ht="14.4" x14ac:dyDescent="0.3">
      <c r="A96" s="1">
        <v>45033</v>
      </c>
      <c r="B96" s="2">
        <v>432</v>
      </c>
      <c r="C96" s="46" t="s">
        <v>27</v>
      </c>
      <c r="D96" s="2" t="s">
        <v>15</v>
      </c>
      <c r="E96" s="43">
        <v>12.5</v>
      </c>
      <c r="F96" s="6">
        <v>31.4</v>
      </c>
      <c r="G96" s="4">
        <v>13.9</v>
      </c>
      <c r="H96" s="5">
        <v>8.0399999999999991</v>
      </c>
      <c r="I96" s="75">
        <v>2184.79</v>
      </c>
      <c r="K96" s="75">
        <v>2184.79</v>
      </c>
      <c r="L96" s="11">
        <v>1942.518</v>
      </c>
      <c r="O96" s="70">
        <v>8.1768902809865125</v>
      </c>
      <c r="P96" s="68">
        <v>276.43241199880543</v>
      </c>
      <c r="Q96" s="69">
        <v>2.7007986833215964</v>
      </c>
      <c r="S96" s="70">
        <v>8.0627876543845094</v>
      </c>
      <c r="T96" s="68">
        <v>376.55607532836791</v>
      </c>
      <c r="U96" s="69">
        <v>2.1753425545664271</v>
      </c>
      <c r="W96" s="70">
        <v>8.0627604883145203</v>
      </c>
      <c r="X96" s="68">
        <v>366.4968630528864</v>
      </c>
      <c r="Y96" s="69">
        <v>2.1169662117806523</v>
      </c>
      <c r="AA96" s="70">
        <v>8.0627876543845094</v>
      </c>
      <c r="AB96" s="68">
        <v>376.55607532836791</v>
      </c>
      <c r="AC96" s="69">
        <v>2.1753425545664271</v>
      </c>
    </row>
    <row r="97" spans="1:29" ht="14.4" x14ac:dyDescent="0.3">
      <c r="A97" s="1">
        <v>45056</v>
      </c>
      <c r="B97">
        <v>479</v>
      </c>
      <c r="C97" t="s">
        <v>27</v>
      </c>
      <c r="D97" t="s">
        <v>15</v>
      </c>
      <c r="E97">
        <v>14.4</v>
      </c>
      <c r="F97">
        <v>31.68</v>
      </c>
      <c r="G97" s="4">
        <v>19.2</v>
      </c>
      <c r="H97" s="5">
        <v>8.1039999999999992</v>
      </c>
      <c r="I97" s="6">
        <v>2314.44</v>
      </c>
      <c r="K97" s="6">
        <v>2314.44</v>
      </c>
      <c r="L97">
        <v>1864.78</v>
      </c>
      <c r="S97" s="70">
        <v>8.1822584143465509</v>
      </c>
      <c r="T97" s="68">
        <v>288.46267371904463</v>
      </c>
      <c r="U97" s="69">
        <v>3.1150351483632321</v>
      </c>
      <c r="AA97" s="70">
        <v>8.1822584143465509</v>
      </c>
      <c r="AB97" s="68">
        <v>288.46267371904463</v>
      </c>
      <c r="AC97" s="69">
        <v>3.1150351483632321</v>
      </c>
    </row>
    <row r="98" spans="1:29" ht="14.4" x14ac:dyDescent="0.3">
      <c r="A98" s="7">
        <v>44406</v>
      </c>
      <c r="B98" s="2"/>
      <c r="C98" s="46" t="s">
        <v>22</v>
      </c>
      <c r="D98" s="2" t="s">
        <v>29</v>
      </c>
      <c r="F98" s="52">
        <v>31.7</v>
      </c>
      <c r="G98" s="41">
        <v>19.600000000000001</v>
      </c>
      <c r="H98" s="63">
        <v>7.54</v>
      </c>
      <c r="J98" s="11">
        <v>1911.3446267128702</v>
      </c>
      <c r="K98" s="52"/>
      <c r="L98" s="11">
        <v>1849.2044586405734</v>
      </c>
    </row>
    <row r="99" spans="1:29" ht="14.4" x14ac:dyDescent="0.3">
      <c r="A99" s="7">
        <v>44419</v>
      </c>
      <c r="B99" s="2"/>
      <c r="C99" s="46" t="s">
        <v>22</v>
      </c>
      <c r="D99" s="2" t="s">
        <v>29</v>
      </c>
      <c r="F99" s="52">
        <v>31.55</v>
      </c>
      <c r="G99" s="41">
        <v>20.81</v>
      </c>
      <c r="H99" s="63">
        <v>7.1609999999999996</v>
      </c>
      <c r="I99" s="75"/>
      <c r="J99" s="52">
        <v>2029.4568093370385</v>
      </c>
      <c r="K99" s="52"/>
      <c r="L99" s="52">
        <v>2166.6357382965762</v>
      </c>
    </row>
    <row r="100" spans="1:29" ht="14.4" x14ac:dyDescent="0.3">
      <c r="A100" s="7">
        <v>44504</v>
      </c>
      <c r="B100" s="2"/>
      <c r="C100" s="46" t="s">
        <v>22</v>
      </c>
      <c r="D100" s="2" t="s">
        <v>29</v>
      </c>
      <c r="F100" s="19">
        <v>29.9</v>
      </c>
      <c r="G100" s="41">
        <v>21.12</v>
      </c>
      <c r="H100" s="63">
        <v>7.1811999999999996</v>
      </c>
      <c r="I100" s="75"/>
      <c r="J100" s="52">
        <v>2303.6322180188708</v>
      </c>
      <c r="K100" s="52"/>
      <c r="L100" s="52">
        <v>2422.5009565349164</v>
      </c>
    </row>
    <row r="101" spans="1:29" ht="14.4" x14ac:dyDescent="0.3">
      <c r="A101" s="7">
        <v>44532</v>
      </c>
      <c r="B101" s="2"/>
      <c r="C101" s="46" t="s">
        <v>22</v>
      </c>
      <c r="D101" s="2" t="s">
        <v>29</v>
      </c>
      <c r="F101" s="19">
        <v>30.4</v>
      </c>
      <c r="G101" s="41">
        <v>13.3</v>
      </c>
      <c r="H101" s="33">
        <v>8</v>
      </c>
      <c r="I101" s="6"/>
      <c r="J101" s="52">
        <v>2066.94</v>
      </c>
      <c r="K101" s="52"/>
      <c r="L101" s="52">
        <v>2022.69</v>
      </c>
      <c r="M101" s="22" t="s">
        <v>26</v>
      </c>
    </row>
    <row r="102" spans="1:29" ht="14.4" x14ac:dyDescent="0.3">
      <c r="A102" s="7">
        <v>44621</v>
      </c>
      <c r="B102" s="2"/>
      <c r="C102" s="46" t="s">
        <v>22</v>
      </c>
      <c r="D102" s="2" t="s">
        <v>29</v>
      </c>
      <c r="F102" s="19">
        <v>30.1</v>
      </c>
      <c r="G102" s="18">
        <v>3.2</v>
      </c>
      <c r="H102" s="23">
        <v>8.0519999999999996</v>
      </c>
      <c r="I102" s="6"/>
      <c r="J102" s="52">
        <v>2126.1869999999999</v>
      </c>
      <c r="K102" s="52"/>
      <c r="L102" s="52">
        <v>2015.9110000000001</v>
      </c>
      <c r="M102" s="22" t="s">
        <v>25</v>
      </c>
    </row>
    <row r="103" spans="1:29" ht="14.4" x14ac:dyDescent="0.3">
      <c r="A103" s="1">
        <v>44755</v>
      </c>
      <c r="B103" s="2">
        <v>101</v>
      </c>
      <c r="C103" s="46" t="s">
        <v>22</v>
      </c>
      <c r="D103" s="2" t="s">
        <v>29</v>
      </c>
      <c r="F103" s="6">
        <v>32.74</v>
      </c>
      <c r="G103" s="4">
        <v>24.6</v>
      </c>
      <c r="H103" s="5">
        <v>7.1189999999999998</v>
      </c>
      <c r="I103" s="6"/>
      <c r="L103" s="6">
        <v>4441.3900000000003</v>
      </c>
    </row>
    <row r="104" spans="1:29" ht="14.4" x14ac:dyDescent="0.3">
      <c r="A104" s="1">
        <v>44789</v>
      </c>
      <c r="B104" s="2">
        <v>836</v>
      </c>
      <c r="C104" s="46" t="s">
        <v>22</v>
      </c>
      <c r="D104" s="2" t="s">
        <v>29</v>
      </c>
      <c r="E104">
        <v>21.1</v>
      </c>
      <c r="F104" s="6">
        <v>32.86</v>
      </c>
      <c r="G104" s="4">
        <v>24.8</v>
      </c>
      <c r="H104" s="5">
        <v>7.3360000000000003</v>
      </c>
      <c r="I104" s="54">
        <f>2034.8+44</f>
        <v>2078.8000000000002</v>
      </c>
      <c r="L104" s="6">
        <v>2133.5100000000002</v>
      </c>
      <c r="S104" s="70">
        <v>7.3826975248237119</v>
      </c>
      <c r="T104" s="68">
        <v>2037.6957222005228</v>
      </c>
      <c r="U104" s="69">
        <v>0.72973502031819881</v>
      </c>
    </row>
    <row r="105" spans="1:29" ht="14.4" x14ac:dyDescent="0.3">
      <c r="A105" s="1">
        <v>44861</v>
      </c>
      <c r="B105" s="2">
        <v>234</v>
      </c>
      <c r="C105" s="46" t="s">
        <v>22</v>
      </c>
      <c r="D105" s="2" t="s">
        <v>29</v>
      </c>
      <c r="E105">
        <v>16.100000000000001</v>
      </c>
      <c r="F105" s="6">
        <v>31.01</v>
      </c>
      <c r="G105" s="57">
        <v>16.3</v>
      </c>
      <c r="H105" s="5">
        <v>7.383</v>
      </c>
      <c r="I105" s="76">
        <v>2232.6999999999998</v>
      </c>
      <c r="L105" s="6">
        <v>2256.16</v>
      </c>
      <c r="S105" s="70">
        <v>7.3855137637496489</v>
      </c>
      <c r="T105" s="68">
        <v>2143.6781470095625</v>
      </c>
      <c r="U105" s="69">
        <v>0.61836555363899393</v>
      </c>
    </row>
    <row r="106" spans="1:29" ht="14.4" x14ac:dyDescent="0.3">
      <c r="A106" s="1">
        <v>44870</v>
      </c>
      <c r="B106" s="2">
        <v>259</v>
      </c>
      <c r="C106" s="46" t="s">
        <v>22</v>
      </c>
      <c r="D106" s="2" t="s">
        <v>29</v>
      </c>
      <c r="E106">
        <v>16.5</v>
      </c>
      <c r="F106" s="6">
        <v>31.45</v>
      </c>
      <c r="G106" s="4">
        <v>19.600000000000001</v>
      </c>
      <c r="H106" s="5">
        <v>7.8760000000000003</v>
      </c>
      <c r="I106" s="54">
        <v>1875.93</v>
      </c>
      <c r="L106" s="6">
        <v>2003.5</v>
      </c>
      <c r="S106" s="70">
        <v>7.9241065682304335</v>
      </c>
      <c r="T106" s="68">
        <v>468.05664241449722</v>
      </c>
      <c r="U106" s="69">
        <v>1.6540857303176086</v>
      </c>
    </row>
    <row r="107" spans="1:29" ht="14.4" x14ac:dyDescent="0.3">
      <c r="A107" s="1">
        <v>44901</v>
      </c>
      <c r="B107" s="2">
        <v>319</v>
      </c>
      <c r="C107" s="46" t="s">
        <v>22</v>
      </c>
      <c r="D107" s="2" t="s">
        <v>29</v>
      </c>
      <c r="E107">
        <v>8.4</v>
      </c>
      <c r="F107" s="6">
        <v>31.74</v>
      </c>
      <c r="G107" s="4">
        <v>10.6</v>
      </c>
      <c r="H107" s="5">
        <v>7.9390000000000001</v>
      </c>
      <c r="I107" s="75">
        <v>2221.5700000000002</v>
      </c>
      <c r="L107" s="6">
        <v>2061.1</v>
      </c>
      <c r="S107" s="70">
        <v>7.9746178911361225</v>
      </c>
      <c r="T107" s="68">
        <v>473.82970251646157</v>
      </c>
      <c r="U107" s="69">
        <v>1.5902362220344095</v>
      </c>
    </row>
    <row r="108" spans="1:29" ht="14.4" x14ac:dyDescent="0.3">
      <c r="A108" s="1">
        <v>44945</v>
      </c>
      <c r="B108" s="2">
        <v>334</v>
      </c>
      <c r="C108" s="46" t="s">
        <v>22</v>
      </c>
      <c r="D108" s="2" t="s">
        <v>29</v>
      </c>
      <c r="E108">
        <v>4.3</v>
      </c>
      <c r="F108" s="6">
        <v>28.87</v>
      </c>
      <c r="G108" s="4">
        <v>9.3000000000000007</v>
      </c>
      <c r="H108" s="5">
        <v>7.6550000000000002</v>
      </c>
      <c r="I108" s="75">
        <v>2786.56</v>
      </c>
      <c r="L108" s="11">
        <v>2502.7950000000001</v>
      </c>
      <c r="S108" s="70">
        <v>7.7282226436084942</v>
      </c>
      <c r="T108" s="68">
        <v>1084.7422664890428</v>
      </c>
      <c r="U108" s="69">
        <v>0.942914197376028</v>
      </c>
    </row>
    <row r="109" spans="1:29" ht="14.4" x14ac:dyDescent="0.3">
      <c r="A109" s="1">
        <v>44980</v>
      </c>
      <c r="B109" s="2">
        <v>381</v>
      </c>
      <c r="C109" s="46" t="s">
        <v>22</v>
      </c>
      <c r="D109" s="2" t="s">
        <v>29</v>
      </c>
      <c r="E109">
        <v>4.5</v>
      </c>
      <c r="F109" s="6">
        <v>30.48</v>
      </c>
      <c r="G109" s="4">
        <v>5.0999999999999996</v>
      </c>
      <c r="H109" s="5">
        <v>8.0190000000000001</v>
      </c>
      <c r="I109" s="6">
        <v>1932.48</v>
      </c>
      <c r="L109" s="6">
        <v>2044.85</v>
      </c>
      <c r="S109" s="70">
        <v>8.0289394306556332</v>
      </c>
      <c r="T109" s="68">
        <v>351.76531494621162</v>
      </c>
      <c r="U109" s="69">
        <v>1.2854463017832023</v>
      </c>
    </row>
    <row r="110" spans="1:29" ht="14.4" x14ac:dyDescent="0.3">
      <c r="A110" s="1">
        <v>45006</v>
      </c>
      <c r="B110" s="2">
        <v>404</v>
      </c>
      <c r="C110" s="46" t="s">
        <v>22</v>
      </c>
      <c r="D110" s="2" t="s">
        <v>29</v>
      </c>
      <c r="E110">
        <v>4.5</v>
      </c>
      <c r="F110" s="51">
        <v>30.48</v>
      </c>
      <c r="G110" s="4">
        <v>13.4</v>
      </c>
      <c r="H110" s="5">
        <v>8.1270000000000007</v>
      </c>
      <c r="I110" s="75">
        <v>2173.06</v>
      </c>
      <c r="L110" s="11">
        <v>2097.73</v>
      </c>
      <c r="S110" s="70">
        <v>8.2774481547204477</v>
      </c>
      <c r="T110" s="68">
        <v>206.57138109636148</v>
      </c>
      <c r="U110" s="69">
        <v>2.370765102553154</v>
      </c>
    </row>
    <row r="111" spans="1:29" ht="14.4" x14ac:dyDescent="0.3">
      <c r="A111" s="1">
        <v>45037</v>
      </c>
      <c r="B111" s="2">
        <v>456</v>
      </c>
      <c r="C111" s="46" t="s">
        <v>22</v>
      </c>
      <c r="D111" s="2" t="s">
        <v>29</v>
      </c>
      <c r="E111">
        <v>10.4</v>
      </c>
      <c r="F111" s="51">
        <v>31.14</v>
      </c>
      <c r="G111" s="4">
        <v>10.1</v>
      </c>
      <c r="H111" s="5">
        <v>7.61</v>
      </c>
      <c r="I111" s="75">
        <v>2026.96</v>
      </c>
      <c r="L111" s="52">
        <v>2085.3939999999998</v>
      </c>
      <c r="S111" s="70">
        <v>7.6057591437556864</v>
      </c>
      <c r="T111" s="68">
        <v>1100.5053321019393</v>
      </c>
      <c r="U111" s="69">
        <v>0.71444073497722493</v>
      </c>
    </row>
    <row r="112" spans="1:29" ht="14.4" x14ac:dyDescent="0.3">
      <c r="A112" s="1">
        <v>45055</v>
      </c>
      <c r="B112">
        <v>470</v>
      </c>
      <c r="C112" t="s">
        <v>22</v>
      </c>
      <c r="D112" t="s">
        <v>29</v>
      </c>
      <c r="E112">
        <v>14.8</v>
      </c>
      <c r="F112">
        <v>31.22</v>
      </c>
      <c r="G112" s="4">
        <v>17.399999999999999</v>
      </c>
      <c r="H112" s="5">
        <v>7.5919999999999996</v>
      </c>
      <c r="I112" s="75">
        <v>2050.39</v>
      </c>
      <c r="K112" s="6">
        <v>2050.39</v>
      </c>
      <c r="L112">
        <v>1991.12</v>
      </c>
      <c r="S112" s="70">
        <v>7.6289081437596478</v>
      </c>
      <c r="T112" s="68">
        <v>1079.7629972184659</v>
      </c>
      <c r="U112" s="69">
        <v>0.91545514048000753</v>
      </c>
    </row>
    <row r="113" spans="1:21" ht="14.4" x14ac:dyDescent="0.3">
      <c r="A113" s="7">
        <v>44418</v>
      </c>
      <c r="B113" s="2"/>
      <c r="C113" s="46" t="s">
        <v>41</v>
      </c>
      <c r="D113" s="2" t="s">
        <v>29</v>
      </c>
      <c r="F113" s="52">
        <v>31.61</v>
      </c>
      <c r="G113" s="41">
        <v>20.350000000000001</v>
      </c>
      <c r="H113" s="63">
        <v>7.2169999999999996</v>
      </c>
      <c r="I113" s="6"/>
      <c r="J113" s="52">
        <v>2596.422121618044</v>
      </c>
      <c r="K113" s="52"/>
      <c r="L113" s="52">
        <v>2724.8684610316568</v>
      </c>
      <c r="S113" s="70"/>
      <c r="T113" s="68"/>
      <c r="U113" s="69"/>
    </row>
    <row r="114" spans="1:21" ht="14.4" x14ac:dyDescent="0.3">
      <c r="A114" s="7">
        <v>44505</v>
      </c>
      <c r="B114" s="2"/>
      <c r="C114" s="46" t="s">
        <v>41</v>
      </c>
      <c r="D114" s="2" t="s">
        <v>29</v>
      </c>
      <c r="F114" s="19">
        <v>31.3</v>
      </c>
      <c r="G114" s="41">
        <v>21.24</v>
      </c>
      <c r="H114" s="63">
        <v>7.3998999999999997</v>
      </c>
      <c r="I114" s="6"/>
      <c r="J114" s="52">
        <v>2068.5977092336452</v>
      </c>
      <c r="K114" s="52"/>
      <c r="L114" s="52">
        <v>2048.8100432090168</v>
      </c>
      <c r="S114" s="70"/>
      <c r="T114" s="68"/>
      <c r="U114" s="69"/>
    </row>
    <row r="115" spans="1:21" ht="14.4" x14ac:dyDescent="0.3">
      <c r="A115" s="7">
        <v>44533</v>
      </c>
      <c r="B115" s="2"/>
      <c r="C115" s="46" t="s">
        <v>41</v>
      </c>
      <c r="D115" s="2" t="s">
        <v>29</v>
      </c>
      <c r="F115" s="19">
        <v>29.6</v>
      </c>
      <c r="G115" s="41">
        <v>7.8</v>
      </c>
      <c r="H115" s="33">
        <v>7.83</v>
      </c>
      <c r="I115" s="6"/>
      <c r="J115" s="52">
        <v>2091.268</v>
      </c>
      <c r="K115" s="52"/>
      <c r="L115" s="52">
        <v>2113.3780000000002</v>
      </c>
      <c r="M115" s="22" t="s">
        <v>26</v>
      </c>
      <c r="S115" s="70"/>
      <c r="T115" s="68"/>
      <c r="U115" s="69"/>
    </row>
    <row r="116" spans="1:21" ht="14.4" x14ac:dyDescent="0.3">
      <c r="A116" s="7">
        <v>44726</v>
      </c>
      <c r="B116" s="2"/>
      <c r="C116" s="46" t="s">
        <v>41</v>
      </c>
      <c r="D116" s="2" t="s">
        <v>29</v>
      </c>
      <c r="F116" s="19">
        <v>32.19</v>
      </c>
      <c r="G116" s="4"/>
      <c r="H116" s="5"/>
      <c r="I116" s="6"/>
      <c r="L116" s="19">
        <v>2690.56</v>
      </c>
      <c r="S116" s="70"/>
      <c r="T116" s="68"/>
      <c r="U116" s="69"/>
    </row>
    <row r="117" spans="1:21" ht="14.4" x14ac:dyDescent="0.3">
      <c r="A117" s="1">
        <v>44757</v>
      </c>
      <c r="B117" s="2">
        <v>127</v>
      </c>
      <c r="C117" s="46" t="s">
        <v>41</v>
      </c>
      <c r="D117" s="2" t="s">
        <v>29</v>
      </c>
      <c r="F117" s="6">
        <v>32.590000000000003</v>
      </c>
      <c r="G117" s="4">
        <v>23.3</v>
      </c>
      <c r="H117" s="5">
        <v>7.3</v>
      </c>
      <c r="I117" s="6"/>
      <c r="J117" s="58">
        <v>1930.11</v>
      </c>
      <c r="K117" s="58"/>
      <c r="L117" s="6">
        <v>2039.64</v>
      </c>
      <c r="S117" s="70"/>
      <c r="T117" s="68"/>
      <c r="U117" s="69"/>
    </row>
    <row r="118" spans="1:21" ht="14.4" x14ac:dyDescent="0.3">
      <c r="A118" s="1">
        <v>44786</v>
      </c>
      <c r="B118" s="2">
        <v>801</v>
      </c>
      <c r="C118" s="46" t="s">
        <v>41</v>
      </c>
      <c r="D118" s="2" t="s">
        <v>29</v>
      </c>
      <c r="E118">
        <v>21.9</v>
      </c>
      <c r="F118" s="6">
        <v>32.78</v>
      </c>
      <c r="G118" s="4">
        <v>21.1</v>
      </c>
      <c r="H118" s="5">
        <v>7.4690000000000003</v>
      </c>
      <c r="I118" s="76">
        <f>2159.7+47</f>
        <v>2206.6999999999998</v>
      </c>
      <c r="L118" s="6">
        <v>2399.16</v>
      </c>
      <c r="S118" s="70">
        <v>7.4583300818181568</v>
      </c>
      <c r="T118" s="68">
        <v>1804.8568134157561</v>
      </c>
      <c r="U118" s="69">
        <v>0.94259482011377593</v>
      </c>
    </row>
    <row r="119" spans="1:21" ht="14.4" x14ac:dyDescent="0.3">
      <c r="A119" s="1">
        <v>44862</v>
      </c>
      <c r="B119" s="2">
        <v>239</v>
      </c>
      <c r="C119" s="46" t="s">
        <v>41</v>
      </c>
      <c r="D119" s="2" t="s">
        <v>29</v>
      </c>
      <c r="E119">
        <v>12.4</v>
      </c>
      <c r="F119" s="6">
        <v>31.53</v>
      </c>
      <c r="G119" s="4">
        <v>12.6</v>
      </c>
      <c r="H119" s="5">
        <v>7.5309999999999997</v>
      </c>
      <c r="I119" s="75">
        <v>2467.23</v>
      </c>
      <c r="L119" s="6">
        <v>2209.5300000000002</v>
      </c>
      <c r="S119" s="70">
        <v>7.5337281888054486</v>
      </c>
      <c r="T119" s="68">
        <v>1617.5572036133531</v>
      </c>
      <c r="U119" s="69">
        <v>0.81698836429215393</v>
      </c>
    </row>
    <row r="120" spans="1:21" ht="14.4" x14ac:dyDescent="0.3">
      <c r="A120" s="1">
        <v>44873</v>
      </c>
      <c r="B120" s="2">
        <v>278</v>
      </c>
      <c r="C120" s="46" t="s">
        <v>41</v>
      </c>
      <c r="D120" s="2" t="s">
        <v>29</v>
      </c>
      <c r="E120">
        <v>12.7</v>
      </c>
      <c r="F120" s="6">
        <v>29.89</v>
      </c>
      <c r="G120" s="4">
        <v>8.3000000000000007</v>
      </c>
      <c r="H120" s="5">
        <v>7.516</v>
      </c>
      <c r="I120" s="76">
        <v>2375.92</v>
      </c>
      <c r="L120" s="6">
        <v>2569.4270000000001</v>
      </c>
      <c r="S120" s="70">
        <v>7.4580356918002471</v>
      </c>
      <c r="T120" s="68">
        <v>1887.7918500239348</v>
      </c>
      <c r="U120" s="69">
        <v>0.65274329504323059</v>
      </c>
    </row>
    <row r="121" spans="1:21" ht="14.4" x14ac:dyDescent="0.3">
      <c r="A121" s="1">
        <v>44902</v>
      </c>
      <c r="B121" s="2">
        <v>324</v>
      </c>
      <c r="C121" s="46" t="s">
        <v>41</v>
      </c>
      <c r="D121" s="2" t="s">
        <v>29</v>
      </c>
      <c r="E121">
        <v>9.6</v>
      </c>
      <c r="F121" s="6">
        <v>31.38</v>
      </c>
      <c r="G121" s="4">
        <v>12.1</v>
      </c>
      <c r="H121" s="5">
        <v>7.8929999999999998</v>
      </c>
      <c r="I121" s="75">
        <v>3802.26</v>
      </c>
      <c r="L121" s="6">
        <v>2062.87</v>
      </c>
      <c r="S121" s="70">
        <v>7.9335744388484128</v>
      </c>
      <c r="T121" s="68">
        <v>916.43469476174027</v>
      </c>
      <c r="U121" s="69">
        <v>2.6325393747272203</v>
      </c>
    </row>
    <row r="122" spans="1:21" ht="14.4" x14ac:dyDescent="0.3">
      <c r="A122" s="1">
        <v>44944</v>
      </c>
      <c r="B122" s="2">
        <v>329</v>
      </c>
      <c r="C122" s="46" t="s">
        <v>41</v>
      </c>
      <c r="D122" s="2" t="s">
        <v>29</v>
      </c>
      <c r="E122">
        <v>7.9</v>
      </c>
      <c r="F122" s="52">
        <v>32.08</v>
      </c>
      <c r="G122" s="10">
        <v>11</v>
      </c>
      <c r="H122" s="5">
        <v>8.0459999999999994</v>
      </c>
      <c r="I122" s="75">
        <v>2154.2399999999998</v>
      </c>
      <c r="L122" s="11">
        <v>1992.876</v>
      </c>
      <c r="S122" s="70">
        <v>8.0973019066087506</v>
      </c>
      <c r="T122" s="68">
        <v>332.0894275815304</v>
      </c>
      <c r="U122" s="69">
        <v>1.9424025277344379</v>
      </c>
    </row>
    <row r="123" spans="1:21" ht="14.4" x14ac:dyDescent="0.3">
      <c r="A123" s="1">
        <v>44979</v>
      </c>
      <c r="B123" s="2">
        <v>376</v>
      </c>
      <c r="C123" s="46" t="s">
        <v>41</v>
      </c>
      <c r="D123" s="2" t="s">
        <v>29</v>
      </c>
      <c r="E123">
        <v>4.2</v>
      </c>
      <c r="F123" s="6">
        <v>30.9</v>
      </c>
      <c r="G123" s="4">
        <v>4.0999999999999996</v>
      </c>
      <c r="H123" s="5">
        <v>7.8259999999999996</v>
      </c>
      <c r="I123" s="6">
        <v>1849.92</v>
      </c>
      <c r="L123" s="6">
        <v>2102.9899999999998</v>
      </c>
      <c r="S123" s="70">
        <v>7.8244411219532752</v>
      </c>
      <c r="T123" s="68">
        <v>559.50678534874487</v>
      </c>
      <c r="U123" s="69">
        <v>0.79780510254344872</v>
      </c>
    </row>
    <row r="124" spans="1:21" ht="14.4" x14ac:dyDescent="0.3">
      <c r="A124" s="1">
        <v>45007</v>
      </c>
      <c r="B124" s="2">
        <v>409</v>
      </c>
      <c r="C124" s="46" t="s">
        <v>41</v>
      </c>
      <c r="D124" s="43" t="s">
        <v>29</v>
      </c>
      <c r="E124">
        <v>5.0999999999999996</v>
      </c>
      <c r="F124" s="51">
        <v>30.84</v>
      </c>
      <c r="G124" s="4">
        <v>13</v>
      </c>
      <c r="H124" s="74">
        <v>7.7320000000000002</v>
      </c>
      <c r="I124" s="75">
        <v>1925.38</v>
      </c>
      <c r="L124" s="79">
        <v>2142.8679999999999</v>
      </c>
      <c r="S124" s="70">
        <v>7.8530406822843126</v>
      </c>
      <c r="T124" s="68">
        <v>547.16327686349052</v>
      </c>
      <c r="U124" s="69">
        <v>0.91616423179054041</v>
      </c>
    </row>
    <row r="125" spans="1:21" ht="14.4" x14ac:dyDescent="0.3">
      <c r="A125" s="1">
        <v>45036</v>
      </c>
      <c r="B125" s="2">
        <v>446</v>
      </c>
      <c r="C125" s="46" t="s">
        <v>41</v>
      </c>
      <c r="D125" s="43" t="s">
        <v>29</v>
      </c>
      <c r="E125">
        <v>9.1999999999999993</v>
      </c>
      <c r="F125" s="51">
        <v>30.54</v>
      </c>
      <c r="G125" s="4">
        <v>12.8</v>
      </c>
      <c r="H125" s="74">
        <v>7.4249999999999998</v>
      </c>
      <c r="I125" s="75">
        <v>2136.88</v>
      </c>
      <c r="L125" s="79">
        <v>2187.8470000000002</v>
      </c>
      <c r="S125" s="70">
        <v>7.4715852849251849</v>
      </c>
      <c r="T125" s="68">
        <v>1594.4013400765493</v>
      </c>
      <c r="U125" s="69">
        <v>0.52689139238239135</v>
      </c>
    </row>
    <row r="126" spans="1:21" ht="14.4" x14ac:dyDescent="0.3">
      <c r="A126" s="1">
        <v>45057</v>
      </c>
      <c r="B126">
        <v>484</v>
      </c>
      <c r="C126" t="s">
        <v>41</v>
      </c>
      <c r="D126" t="s">
        <v>29</v>
      </c>
      <c r="E126">
        <v>17</v>
      </c>
      <c r="F126">
        <v>31.99</v>
      </c>
      <c r="G126" s="4">
        <v>18.3</v>
      </c>
      <c r="H126" s="74">
        <v>7.9329999999999998</v>
      </c>
      <c r="I126" s="75">
        <v>1923.49</v>
      </c>
      <c r="K126" s="6">
        <v>1923.49</v>
      </c>
      <c r="L126" s="84">
        <v>1901.52</v>
      </c>
      <c r="S126" s="70">
        <v>7.9533865403538355</v>
      </c>
      <c r="T126" s="68">
        <v>443.04767659992183</v>
      </c>
      <c r="U126" s="69">
        <v>1.8479848623642616</v>
      </c>
    </row>
    <row r="127" spans="1:21" ht="14.4" x14ac:dyDescent="0.3">
      <c r="A127" s="7">
        <v>44446</v>
      </c>
      <c r="B127" s="2"/>
      <c r="C127" s="46" t="s">
        <v>24</v>
      </c>
      <c r="D127" s="2" t="s">
        <v>29</v>
      </c>
      <c r="F127" s="52">
        <v>30.5</v>
      </c>
      <c r="G127" s="41">
        <v>21.65</v>
      </c>
      <c r="H127" s="83">
        <v>7.5049999999999999</v>
      </c>
      <c r="I127" s="75"/>
      <c r="J127" s="52">
        <v>2092.5020411794353</v>
      </c>
      <c r="K127" s="52"/>
      <c r="L127" s="79">
        <v>2082.4462439949325</v>
      </c>
      <c r="S127" s="70"/>
      <c r="T127" s="68"/>
      <c r="U127" s="69"/>
    </row>
    <row r="128" spans="1:21" ht="14.4" x14ac:dyDescent="0.3">
      <c r="A128" s="7">
        <v>44479</v>
      </c>
      <c r="B128" s="2"/>
      <c r="C128" s="46" t="s">
        <v>24</v>
      </c>
      <c r="D128" s="2" t="s">
        <v>29</v>
      </c>
      <c r="F128" s="19">
        <v>30.8</v>
      </c>
      <c r="G128" s="41">
        <v>21.8</v>
      </c>
      <c r="H128" s="63">
        <v>7.3879999999999999</v>
      </c>
      <c r="I128" s="75"/>
      <c r="J128" s="8">
        <v>2025.29</v>
      </c>
      <c r="K128" s="8"/>
      <c r="L128" s="52">
        <v>2068.6670719516997</v>
      </c>
      <c r="S128" s="70"/>
      <c r="T128" s="68"/>
      <c r="U128" s="69"/>
    </row>
    <row r="129" spans="1:21" ht="14.4" x14ac:dyDescent="0.3">
      <c r="A129" s="7">
        <v>44502</v>
      </c>
      <c r="B129" s="2"/>
      <c r="C129" s="46" t="s">
        <v>24</v>
      </c>
      <c r="D129" s="2" t="s">
        <v>29</v>
      </c>
      <c r="F129" s="19">
        <v>30.7</v>
      </c>
      <c r="G129" s="41">
        <v>20.28</v>
      </c>
      <c r="H129" s="63">
        <v>7.4179000000000004</v>
      </c>
      <c r="I129" s="75"/>
      <c r="J129" s="59">
        <v>1964.14</v>
      </c>
      <c r="K129" s="59"/>
      <c r="L129" s="11">
        <v>1916.2</v>
      </c>
      <c r="S129" s="70"/>
      <c r="T129" s="68"/>
      <c r="U129" s="69"/>
    </row>
    <row r="130" spans="1:21" ht="14.4" x14ac:dyDescent="0.3">
      <c r="A130" s="1">
        <v>44760</v>
      </c>
      <c r="B130" s="2">
        <v>137</v>
      </c>
      <c r="C130" s="46" t="s">
        <v>24</v>
      </c>
      <c r="D130" s="2" t="s">
        <v>29</v>
      </c>
      <c r="F130" s="6">
        <v>31.91</v>
      </c>
      <c r="G130" s="4">
        <v>27.9</v>
      </c>
      <c r="H130" s="5">
        <v>7.2889999999999997</v>
      </c>
      <c r="I130" s="75"/>
      <c r="J130" s="36">
        <v>2166.7800000000002</v>
      </c>
      <c r="K130" s="36"/>
      <c r="L130" s="6">
        <v>2263.6999999999998</v>
      </c>
      <c r="S130" s="70"/>
      <c r="T130" s="68"/>
      <c r="U130" s="69"/>
    </row>
    <row r="131" spans="1:21" ht="14.4" x14ac:dyDescent="0.3">
      <c r="A131" s="1">
        <v>44787</v>
      </c>
      <c r="B131" s="2">
        <v>818</v>
      </c>
      <c r="C131" s="46" t="s">
        <v>24</v>
      </c>
      <c r="D131" s="2" t="s">
        <v>29</v>
      </c>
      <c r="E131">
        <v>20</v>
      </c>
      <c r="F131" s="6">
        <v>30.08</v>
      </c>
      <c r="G131" s="4">
        <v>20.6</v>
      </c>
      <c r="H131" s="5">
        <v>7.5229999999999997</v>
      </c>
      <c r="I131" s="76">
        <f>2033+40</f>
        <v>2073</v>
      </c>
      <c r="J131" s="80"/>
      <c r="K131" s="80"/>
      <c r="L131" s="6">
        <v>2233.39</v>
      </c>
      <c r="S131" s="70">
        <v>7.5311689275345266</v>
      </c>
      <c r="T131" s="68">
        <v>1428.9161062475703</v>
      </c>
      <c r="U131" s="69">
        <v>0.9117506177069834</v>
      </c>
    </row>
    <row r="132" spans="1:21" ht="14.4" x14ac:dyDescent="0.3">
      <c r="A132" s="1">
        <v>44860</v>
      </c>
      <c r="B132" s="2">
        <v>229</v>
      </c>
      <c r="C132" s="46" t="s">
        <v>24</v>
      </c>
      <c r="D132" s="2" t="s">
        <v>29</v>
      </c>
      <c r="E132">
        <v>16.7</v>
      </c>
      <c r="F132" s="6">
        <v>32.49</v>
      </c>
      <c r="G132" s="57">
        <v>16.7</v>
      </c>
      <c r="H132" s="5">
        <v>7.3440000000000003</v>
      </c>
      <c r="I132" s="75">
        <v>2238.7399999999998</v>
      </c>
      <c r="J132" s="80"/>
      <c r="K132" s="80"/>
      <c r="L132" s="6">
        <v>2030.02</v>
      </c>
      <c r="S132" s="70">
        <v>7.343999969137772</v>
      </c>
      <c r="T132" s="68">
        <v>2367.4910373403018</v>
      </c>
      <c r="U132" s="69">
        <v>0.59661582370749267</v>
      </c>
    </row>
    <row r="133" spans="1:21" ht="14.4" x14ac:dyDescent="0.3">
      <c r="A133" s="1">
        <v>44872</v>
      </c>
      <c r="B133" s="2">
        <v>273</v>
      </c>
      <c r="C133" s="46" t="s">
        <v>24</v>
      </c>
      <c r="D133" s="2" t="s">
        <v>29</v>
      </c>
      <c r="E133">
        <v>17.5</v>
      </c>
      <c r="F133" s="6">
        <v>32.950000000000003</v>
      </c>
      <c r="G133" s="4">
        <v>18.2</v>
      </c>
      <c r="H133" s="5">
        <v>7.22</v>
      </c>
      <c r="I133" s="54">
        <v>2889.95</v>
      </c>
      <c r="J133" s="80"/>
      <c r="K133" s="80"/>
      <c r="L133" s="6">
        <v>3210.5189999999998</v>
      </c>
      <c r="S133" s="70">
        <v>7.2281125479468118</v>
      </c>
      <c r="T133" s="68">
        <v>4047.2376457395526</v>
      </c>
      <c r="U133" s="69">
        <v>0.62213285211097102</v>
      </c>
    </row>
    <row r="134" spans="1:21" ht="14.4" x14ac:dyDescent="0.3">
      <c r="A134" s="1">
        <v>44898</v>
      </c>
      <c r="B134" s="2">
        <v>300</v>
      </c>
      <c r="C134" s="46" t="s">
        <v>24</v>
      </c>
      <c r="D134" s="2" t="s">
        <v>29</v>
      </c>
      <c r="E134">
        <v>9.4</v>
      </c>
      <c r="F134" s="6">
        <v>31.93</v>
      </c>
      <c r="G134" s="4">
        <v>13.8</v>
      </c>
      <c r="H134" s="5">
        <v>7.4740000000000002</v>
      </c>
      <c r="I134" s="54">
        <v>1938.28</v>
      </c>
      <c r="L134" s="6">
        <v>2134.66</v>
      </c>
      <c r="S134" s="70">
        <v>7.5330983214173477</v>
      </c>
      <c r="T134" s="68">
        <v>1240.7354793755587</v>
      </c>
      <c r="U134" s="69">
        <v>0.56698808368956577</v>
      </c>
    </row>
    <row r="135" spans="1:21" ht="14.4" x14ac:dyDescent="0.3">
      <c r="A135" s="1">
        <v>44948</v>
      </c>
      <c r="B135" s="2">
        <v>357</v>
      </c>
      <c r="C135" s="46" t="s">
        <v>24</v>
      </c>
      <c r="D135" s="2" t="s">
        <v>29</v>
      </c>
      <c r="E135">
        <v>4.7</v>
      </c>
      <c r="F135" s="6">
        <v>31.19</v>
      </c>
      <c r="G135" s="4">
        <v>8.6</v>
      </c>
      <c r="H135" s="5">
        <v>7.5830000000000002</v>
      </c>
      <c r="I135" s="6">
        <v>2068.17</v>
      </c>
      <c r="J135" s="56"/>
      <c r="K135" s="56"/>
      <c r="L135" s="52">
        <v>2129.9560000000001</v>
      </c>
      <c r="S135" s="70">
        <v>7.6381249808638296</v>
      </c>
      <c r="T135" s="68">
        <v>990.32033816651483</v>
      </c>
      <c r="U135" s="69">
        <v>0.61336590525077084</v>
      </c>
    </row>
    <row r="136" spans="1:21" ht="14.4" x14ac:dyDescent="0.3">
      <c r="A136" s="1">
        <v>44973</v>
      </c>
      <c r="B136" s="2">
        <v>362</v>
      </c>
      <c r="C136" s="46" t="s">
        <v>24</v>
      </c>
      <c r="D136" s="2" t="s">
        <v>29</v>
      </c>
      <c r="E136">
        <v>8.6999999999999993</v>
      </c>
      <c r="F136" s="6">
        <v>31.35</v>
      </c>
      <c r="G136" s="4">
        <v>15.8</v>
      </c>
      <c r="H136" s="5">
        <v>7.9630000000000001</v>
      </c>
      <c r="I136" s="6">
        <v>1926.45</v>
      </c>
      <c r="J136" s="77"/>
      <c r="K136" s="77"/>
      <c r="L136" s="52">
        <v>1944.08</v>
      </c>
      <c r="S136" s="70">
        <v>8.0776992211286132</v>
      </c>
      <c r="T136" s="68">
        <v>314.29881896043554</v>
      </c>
      <c r="U136" s="69">
        <v>1.6976720804306491</v>
      </c>
    </row>
    <row r="137" spans="1:21" ht="14.4" x14ac:dyDescent="0.3">
      <c r="A137" s="1">
        <v>45007</v>
      </c>
      <c r="B137" s="2">
        <v>414</v>
      </c>
      <c r="C137" s="46" t="s">
        <v>24</v>
      </c>
      <c r="D137" s="2" t="s">
        <v>29</v>
      </c>
      <c r="E137">
        <v>6.4</v>
      </c>
      <c r="F137" s="51">
        <v>31.69</v>
      </c>
      <c r="G137" s="4">
        <v>12</v>
      </c>
      <c r="H137" s="5">
        <v>7.77</v>
      </c>
      <c r="I137" s="6">
        <v>1851.47</v>
      </c>
      <c r="J137" s="77"/>
      <c r="K137" s="77"/>
      <c r="L137" s="52">
        <v>2002.923</v>
      </c>
      <c r="S137" s="70">
        <v>7.8564742619219627</v>
      </c>
      <c r="T137" s="68">
        <v>524.1138000736388</v>
      </c>
      <c r="U137" s="69">
        <v>0.95162098157542119</v>
      </c>
    </row>
    <row r="138" spans="1:21" ht="14.4" x14ac:dyDescent="0.3">
      <c r="A138" s="1">
        <v>45036</v>
      </c>
      <c r="B138" s="2">
        <v>451</v>
      </c>
      <c r="C138" s="46" t="s">
        <v>24</v>
      </c>
      <c r="D138" s="2" t="s">
        <v>29</v>
      </c>
      <c r="E138">
        <v>11.2</v>
      </c>
      <c r="F138" s="51">
        <v>30.58</v>
      </c>
      <c r="G138" s="4">
        <v>8.8000000000000007</v>
      </c>
      <c r="H138" s="5">
        <v>8.0129999999999999</v>
      </c>
      <c r="I138" s="6">
        <v>2024.89</v>
      </c>
      <c r="J138" s="77"/>
      <c r="K138" s="77"/>
      <c r="L138" s="11">
        <v>2027.17</v>
      </c>
      <c r="S138" s="70">
        <v>7.9740803354898055</v>
      </c>
      <c r="T138" s="68">
        <v>440.59541280461951</v>
      </c>
      <c r="U138" s="69">
        <v>1.5824674370176299</v>
      </c>
    </row>
    <row r="139" spans="1:21" ht="14.4" x14ac:dyDescent="0.3">
      <c r="A139" s="1">
        <v>45058</v>
      </c>
      <c r="B139">
        <v>489</v>
      </c>
      <c r="C139" t="s">
        <v>24</v>
      </c>
      <c r="D139" t="s">
        <v>29</v>
      </c>
      <c r="E139">
        <v>15.5</v>
      </c>
      <c r="F139">
        <v>31.12</v>
      </c>
      <c r="G139" s="4">
        <v>25.9</v>
      </c>
      <c r="H139" s="5">
        <v>7.202</v>
      </c>
      <c r="I139" s="6">
        <v>2411.61</v>
      </c>
      <c r="J139" s="80"/>
      <c r="K139" s="50">
        <v>2411.61</v>
      </c>
      <c r="L139">
        <v>2433.79</v>
      </c>
      <c r="S139" s="70">
        <v>7.324573966076505</v>
      </c>
      <c r="T139" s="68">
        <v>2669.698592008277</v>
      </c>
      <c r="U139" s="69">
        <v>0.57044535639991645</v>
      </c>
    </row>
    <row r="140" spans="1:21" ht="14.4" x14ac:dyDescent="0.3">
      <c r="A140" s="7">
        <v>44403</v>
      </c>
      <c r="B140" s="2"/>
      <c r="C140" s="46" t="s">
        <v>13</v>
      </c>
      <c r="D140" s="2" t="s">
        <v>29</v>
      </c>
      <c r="F140" s="19">
        <v>31.5</v>
      </c>
      <c r="G140" s="41">
        <v>20.25</v>
      </c>
      <c r="H140" s="63">
        <v>7.5</v>
      </c>
      <c r="J140" s="59">
        <v>1960.4468582236773</v>
      </c>
      <c r="K140" s="59"/>
      <c r="L140" s="52">
        <v>1882.6725277701241</v>
      </c>
      <c r="S140" s="70"/>
      <c r="T140" s="68"/>
      <c r="U140" s="69"/>
    </row>
    <row r="141" spans="1:21" ht="14.4" x14ac:dyDescent="0.3">
      <c r="A141" s="7">
        <v>44421</v>
      </c>
      <c r="B141" s="2"/>
      <c r="C141" s="46" t="s">
        <v>13</v>
      </c>
      <c r="D141" s="2" t="s">
        <v>29</v>
      </c>
      <c r="F141" s="52">
        <v>31.29</v>
      </c>
      <c r="G141" s="41">
        <v>20.56</v>
      </c>
      <c r="H141" s="63">
        <v>7.5090000000000003</v>
      </c>
      <c r="I141" s="6"/>
      <c r="J141" s="52">
        <v>1951.6478143830404</v>
      </c>
      <c r="K141" s="52"/>
      <c r="L141" s="52">
        <v>1855.2890441897698</v>
      </c>
      <c r="S141" s="70"/>
      <c r="T141" s="68"/>
      <c r="U141" s="69"/>
    </row>
    <row r="142" spans="1:21" ht="14.4" x14ac:dyDescent="0.3">
      <c r="A142" s="7">
        <v>44475</v>
      </c>
      <c r="B142" s="2"/>
      <c r="C142" s="46" t="s">
        <v>13</v>
      </c>
      <c r="D142" s="2" t="s">
        <v>29</v>
      </c>
      <c r="F142" s="19">
        <v>29.4</v>
      </c>
      <c r="G142" s="41">
        <v>21.1</v>
      </c>
      <c r="H142" s="63">
        <v>7.6740000000000004</v>
      </c>
      <c r="I142" s="6"/>
      <c r="J142" s="79">
        <v>1939.3159176279703</v>
      </c>
      <c r="K142" s="79"/>
      <c r="L142" s="52">
        <v>1924.9372494180941</v>
      </c>
      <c r="S142" s="70"/>
      <c r="T142" s="68"/>
      <c r="U142" s="69"/>
    </row>
    <row r="143" spans="1:21" ht="14.4" x14ac:dyDescent="0.3">
      <c r="A143" s="7">
        <v>44508</v>
      </c>
      <c r="B143" s="2"/>
      <c r="C143" s="46" t="s">
        <v>13</v>
      </c>
      <c r="D143" s="2" t="s">
        <v>29</v>
      </c>
      <c r="F143" s="19">
        <v>30.5</v>
      </c>
      <c r="G143" s="41">
        <v>20.98</v>
      </c>
      <c r="H143" s="63">
        <v>7.7303600000000001</v>
      </c>
      <c r="I143" s="6"/>
      <c r="J143" s="59">
        <v>1941.8051123578325</v>
      </c>
      <c r="K143" s="59"/>
      <c r="L143" s="52">
        <v>1947.1448378918747</v>
      </c>
      <c r="S143" s="70"/>
      <c r="T143" s="68"/>
      <c r="U143" s="69"/>
    </row>
    <row r="144" spans="1:21" ht="14.4" x14ac:dyDescent="0.3">
      <c r="A144" s="7">
        <v>44531</v>
      </c>
      <c r="B144" s="2"/>
      <c r="C144" s="46" t="s">
        <v>13</v>
      </c>
      <c r="D144" s="2" t="s">
        <v>29</v>
      </c>
      <c r="F144" s="19">
        <v>30.1</v>
      </c>
      <c r="G144" s="41">
        <v>12.1</v>
      </c>
      <c r="H144" s="33">
        <v>8.0399999999999991</v>
      </c>
      <c r="I144" s="6"/>
      <c r="J144" s="52">
        <v>2034.66</v>
      </c>
      <c r="K144" s="52"/>
      <c r="L144" s="47">
        <v>1972.42</v>
      </c>
      <c r="M144" s="22" t="s">
        <v>25</v>
      </c>
      <c r="S144" s="70"/>
      <c r="T144" s="68"/>
      <c r="U144" s="69"/>
    </row>
    <row r="145" spans="1:21" ht="14.4" x14ac:dyDescent="0.3">
      <c r="A145" s="7">
        <v>44622</v>
      </c>
      <c r="B145" s="2"/>
      <c r="C145" s="46" t="s">
        <v>13</v>
      </c>
      <c r="D145" s="2" t="s">
        <v>29</v>
      </c>
      <c r="F145" s="19">
        <v>29.9</v>
      </c>
      <c r="G145" s="41">
        <v>3.3</v>
      </c>
      <c r="H145" s="33">
        <v>8.093</v>
      </c>
      <c r="I145" s="6"/>
      <c r="J145" s="59">
        <v>2005.673</v>
      </c>
      <c r="K145" s="59"/>
      <c r="L145" s="11">
        <v>1941.893</v>
      </c>
      <c r="M145" s="22" t="s">
        <v>25</v>
      </c>
      <c r="S145" s="70"/>
      <c r="T145" s="68"/>
      <c r="U145" s="69"/>
    </row>
    <row r="146" spans="1:21" ht="14.4" x14ac:dyDescent="0.3">
      <c r="A146" s="7">
        <v>44729</v>
      </c>
      <c r="B146" s="2"/>
      <c r="C146" s="46" t="s">
        <v>13</v>
      </c>
      <c r="D146" s="2" t="s">
        <v>29</v>
      </c>
      <c r="F146" s="19">
        <v>31.4</v>
      </c>
      <c r="G146" s="4"/>
      <c r="H146" s="5"/>
      <c r="I146" s="6"/>
      <c r="J146" s="59">
        <v>2540.17</v>
      </c>
      <c r="K146" s="59"/>
      <c r="L146" s="52">
        <v>2530.038</v>
      </c>
      <c r="S146" s="70"/>
      <c r="T146" s="68"/>
      <c r="U146" s="69"/>
    </row>
    <row r="147" spans="1:21" ht="14.4" x14ac:dyDescent="0.3">
      <c r="A147" s="1">
        <v>44757</v>
      </c>
      <c r="B147" s="2">
        <v>121</v>
      </c>
      <c r="C147" s="46" t="s">
        <v>13</v>
      </c>
      <c r="D147" s="2" t="s">
        <v>29</v>
      </c>
      <c r="F147" s="6">
        <v>31.42</v>
      </c>
      <c r="G147" s="4">
        <v>25.8</v>
      </c>
      <c r="H147" s="5">
        <v>7.1779999999999999</v>
      </c>
      <c r="I147" s="6"/>
      <c r="J147" s="81">
        <v>2715.8</v>
      </c>
      <c r="K147" s="81"/>
      <c r="L147" s="6">
        <v>2771.18</v>
      </c>
      <c r="S147" s="70"/>
      <c r="T147" s="68"/>
      <c r="U147" s="69"/>
    </row>
    <row r="148" spans="1:21" ht="14.4" x14ac:dyDescent="0.3">
      <c r="A148" s="1">
        <v>44788</v>
      </c>
      <c r="B148" s="2">
        <v>826</v>
      </c>
      <c r="C148" s="46" t="s">
        <v>13</v>
      </c>
      <c r="D148" s="2" t="s">
        <v>29</v>
      </c>
      <c r="E148">
        <v>23.9</v>
      </c>
      <c r="F148" s="6">
        <v>32.799999999999997</v>
      </c>
      <c r="G148" s="4">
        <v>26.7</v>
      </c>
      <c r="H148" s="5">
        <v>7.173</v>
      </c>
      <c r="I148" s="54">
        <f>2394.8+44</f>
        <v>2438.8000000000002</v>
      </c>
      <c r="J148" s="80"/>
      <c r="K148" s="80"/>
      <c r="L148" s="6">
        <v>2546.48</v>
      </c>
      <c r="S148" s="70">
        <v>7.2050281918288643</v>
      </c>
      <c r="T148" s="68">
        <v>3708.3754235666729</v>
      </c>
      <c r="U148" s="69">
        <v>0.65196877016955468</v>
      </c>
    </row>
    <row r="149" spans="1:21" ht="14.4" x14ac:dyDescent="0.3">
      <c r="A149" s="1">
        <v>44858</v>
      </c>
      <c r="B149" s="2">
        <v>211</v>
      </c>
      <c r="C149" s="46" t="s">
        <v>13</v>
      </c>
      <c r="D149" s="2" t="s">
        <v>29</v>
      </c>
      <c r="E149">
        <v>16.100000000000001</v>
      </c>
      <c r="F149" s="6">
        <v>31.75</v>
      </c>
      <c r="G149" s="4">
        <v>16.7</v>
      </c>
      <c r="H149" s="5">
        <v>7.4939999999999998</v>
      </c>
      <c r="I149" s="6">
        <v>3069.27</v>
      </c>
      <c r="J149" s="80"/>
      <c r="K149" s="80"/>
      <c r="L149" s="6">
        <v>2718.66</v>
      </c>
      <c r="S149" s="70">
        <v>7.5020775311238523</v>
      </c>
      <c r="T149" s="68">
        <v>2221.8411837894282</v>
      </c>
      <c r="U149" s="69">
        <v>1.1156030225740428</v>
      </c>
    </row>
    <row r="150" spans="1:21" ht="14.4" x14ac:dyDescent="0.3">
      <c r="A150" s="1">
        <v>44871</v>
      </c>
      <c r="B150" s="2">
        <v>264</v>
      </c>
      <c r="C150" s="46" t="s">
        <v>13</v>
      </c>
      <c r="D150" s="2" t="s">
        <v>29</v>
      </c>
      <c r="E150">
        <v>17.3</v>
      </c>
      <c r="F150" s="6">
        <v>32.29</v>
      </c>
      <c r="G150" s="4">
        <v>18.2</v>
      </c>
      <c r="H150" s="5">
        <v>7.57</v>
      </c>
      <c r="I150" s="54">
        <v>1832.56</v>
      </c>
      <c r="J150" s="77"/>
      <c r="K150" s="77"/>
      <c r="L150" s="6">
        <v>2053.4499999999998</v>
      </c>
      <c r="S150" s="70">
        <v>7.5826100814019499</v>
      </c>
      <c r="T150" s="68">
        <v>1086.3365437649186</v>
      </c>
      <c r="U150" s="69">
        <v>0.83633746621569016</v>
      </c>
    </row>
    <row r="151" spans="1:21" ht="14.4" x14ac:dyDescent="0.3">
      <c r="A151" s="1">
        <v>44900</v>
      </c>
      <c r="B151" s="2">
        <v>314</v>
      </c>
      <c r="C151" s="46" t="s">
        <v>13</v>
      </c>
      <c r="D151" s="2" t="s">
        <v>29</v>
      </c>
      <c r="E151">
        <v>8.1</v>
      </c>
      <c r="F151" s="6">
        <v>31.28</v>
      </c>
      <c r="G151" s="4">
        <v>8.3000000000000007</v>
      </c>
      <c r="H151" s="5">
        <v>7.6210000000000004</v>
      </c>
      <c r="I151" s="54">
        <v>2096.0100000000002</v>
      </c>
      <c r="L151" s="6">
        <v>2333.12</v>
      </c>
      <c r="S151" s="70">
        <v>7.6238480825104933</v>
      </c>
      <c r="T151" s="68">
        <v>1070.0416824580593</v>
      </c>
      <c r="U151" s="69">
        <v>0.6988645465547898</v>
      </c>
    </row>
    <row r="152" spans="1:21" ht="14.4" x14ac:dyDescent="0.3">
      <c r="A152" s="1">
        <v>44946</v>
      </c>
      <c r="B152" s="2">
        <v>339</v>
      </c>
      <c r="C152" s="46" t="s">
        <v>13</v>
      </c>
      <c r="D152" s="2" t="s">
        <v>29</v>
      </c>
      <c r="E152">
        <v>4.5</v>
      </c>
      <c r="F152" s="6">
        <v>29.8</v>
      </c>
      <c r="G152" s="4">
        <v>8.1999999999999993</v>
      </c>
      <c r="H152" s="5">
        <v>7.8220000000000001</v>
      </c>
      <c r="I152" s="6">
        <v>2196.64</v>
      </c>
      <c r="J152" s="77"/>
      <c r="K152" s="77"/>
      <c r="L152" s="52">
        <v>2234.846</v>
      </c>
      <c r="S152" s="70">
        <v>7.8802006985570197</v>
      </c>
      <c r="T152" s="68">
        <v>585.44213854585348</v>
      </c>
      <c r="U152" s="69">
        <v>1.0590578738076308</v>
      </c>
    </row>
    <row r="153" spans="1:21" ht="14.4" x14ac:dyDescent="0.3">
      <c r="A153" s="1">
        <v>44981</v>
      </c>
      <c r="B153" s="2">
        <v>386</v>
      </c>
      <c r="C153" s="46" t="s">
        <v>13</v>
      </c>
      <c r="D153" s="2" t="s">
        <v>29</v>
      </c>
      <c r="E153">
        <v>5</v>
      </c>
      <c r="F153" s="6">
        <v>30.2</v>
      </c>
      <c r="G153" s="4">
        <v>11.2</v>
      </c>
      <c r="H153" s="5">
        <v>7.5060000000000002</v>
      </c>
      <c r="I153" s="6">
        <v>1949.29</v>
      </c>
      <c r="J153" s="77"/>
      <c r="K153" s="77"/>
      <c r="L153" s="6">
        <v>2343.84</v>
      </c>
      <c r="S153" s="70">
        <v>7.5904599750225454</v>
      </c>
      <c r="T153" s="68">
        <v>1054.2633920403885</v>
      </c>
      <c r="U153" s="69">
        <v>0.51635892041671272</v>
      </c>
    </row>
    <row r="154" spans="1:21" ht="14.4" x14ac:dyDescent="0.3">
      <c r="A154" s="1">
        <v>45008</v>
      </c>
      <c r="B154" s="2">
        <v>419</v>
      </c>
      <c r="C154" s="46" t="s">
        <v>13</v>
      </c>
      <c r="D154" s="2" t="s">
        <v>29</v>
      </c>
      <c r="E154">
        <v>7.6</v>
      </c>
      <c r="F154" s="51">
        <v>29.51</v>
      </c>
      <c r="G154" s="4">
        <v>17.8</v>
      </c>
      <c r="H154" s="5">
        <v>7.5439999999999996</v>
      </c>
      <c r="I154" s="6">
        <v>1950.83</v>
      </c>
      <c r="L154" s="52">
        <v>2249.6999999999998</v>
      </c>
      <c r="S154" s="70">
        <v>7.6879930016065368</v>
      </c>
      <c r="T154" s="68">
        <v>855.81029084833312</v>
      </c>
      <c r="U154" s="69">
        <v>0.70488561139370365</v>
      </c>
    </row>
    <row r="155" spans="1:21" ht="14.4" x14ac:dyDescent="0.3">
      <c r="A155" s="1">
        <v>45035</v>
      </c>
      <c r="B155" s="2">
        <v>437</v>
      </c>
      <c r="C155" s="46" t="s">
        <v>13</v>
      </c>
      <c r="D155" s="2" t="s">
        <v>29</v>
      </c>
      <c r="E155">
        <v>12.7</v>
      </c>
      <c r="F155" s="51">
        <v>30</v>
      </c>
      <c r="G155" s="4">
        <v>12.8</v>
      </c>
      <c r="H155" s="5">
        <v>7.5519999999999996</v>
      </c>
      <c r="I155" s="6">
        <v>2097.0300000000002</v>
      </c>
      <c r="J155" s="56"/>
      <c r="K155" s="56"/>
      <c r="L155" s="52">
        <v>2249.9569999999999</v>
      </c>
      <c r="S155" s="70">
        <v>7.5533697652717837</v>
      </c>
      <c r="T155" s="68">
        <v>1321.6357834830342</v>
      </c>
      <c r="U155" s="69">
        <v>0.71094249743703908</v>
      </c>
    </row>
    <row r="156" spans="1:21" ht="14.4" x14ac:dyDescent="0.3">
      <c r="A156" s="1">
        <v>45054</v>
      </c>
      <c r="B156">
        <v>461</v>
      </c>
      <c r="C156" t="s">
        <v>13</v>
      </c>
      <c r="D156" t="s">
        <v>29</v>
      </c>
      <c r="E156">
        <v>15.2</v>
      </c>
      <c r="F156">
        <v>30.59</v>
      </c>
      <c r="G156" s="4">
        <v>21.5</v>
      </c>
      <c r="H156" s="5">
        <v>7.3280000000000003</v>
      </c>
      <c r="I156" s="6">
        <v>2711.38</v>
      </c>
      <c r="J156" s="80"/>
      <c r="K156" s="50">
        <v>2711.38</v>
      </c>
      <c r="L156">
        <v>2761.74</v>
      </c>
      <c r="S156" s="70">
        <v>7.4063784724032669</v>
      </c>
      <c r="T156" s="68">
        <v>2471.470592013497</v>
      </c>
      <c r="U156" s="69">
        <v>0.75137382804720354</v>
      </c>
    </row>
    <row r="157" spans="1:21" ht="14.4" x14ac:dyDescent="0.3">
      <c r="A157" s="7">
        <v>44727</v>
      </c>
      <c r="B157" s="2"/>
      <c r="C157" s="46" t="s">
        <v>27</v>
      </c>
      <c r="D157" s="2" t="s">
        <v>29</v>
      </c>
      <c r="F157" s="19">
        <v>32.57</v>
      </c>
      <c r="G157" s="4"/>
      <c r="H157" s="5"/>
      <c r="I157" s="6"/>
      <c r="J157" s="56"/>
      <c r="K157" s="56"/>
      <c r="L157" s="19">
        <v>2781.87</v>
      </c>
      <c r="S157" s="70"/>
      <c r="T157" s="68"/>
      <c r="U157" s="69"/>
    </row>
    <row r="158" spans="1:21" ht="14.4" x14ac:dyDescent="0.3">
      <c r="A158" s="1">
        <v>44756</v>
      </c>
      <c r="B158" s="2">
        <v>111</v>
      </c>
      <c r="C158" s="46" t="s">
        <v>27</v>
      </c>
      <c r="D158" s="2" t="s">
        <v>29</v>
      </c>
      <c r="F158" s="6">
        <v>32.950000000000003</v>
      </c>
      <c r="G158" s="4">
        <v>23</v>
      </c>
      <c r="H158" s="5">
        <v>7.3090000000000002</v>
      </c>
      <c r="I158" s="6"/>
      <c r="J158" s="58">
        <v>2315.73</v>
      </c>
      <c r="K158" s="58"/>
      <c r="L158" s="6">
        <v>2376.86</v>
      </c>
      <c r="S158" s="70"/>
      <c r="T158" s="68"/>
      <c r="U158" s="69"/>
    </row>
    <row r="159" spans="1:21" ht="14.4" x14ac:dyDescent="0.3">
      <c r="A159" s="1">
        <v>44787</v>
      </c>
      <c r="B159" s="2">
        <v>807</v>
      </c>
      <c r="C159" s="46" t="s">
        <v>27</v>
      </c>
      <c r="D159" s="2" t="s">
        <v>29</v>
      </c>
      <c r="E159">
        <v>16.600000000000001</v>
      </c>
      <c r="F159" s="6">
        <v>32.99</v>
      </c>
      <c r="G159" s="4">
        <v>23.2</v>
      </c>
      <c r="H159" s="5">
        <v>7.125</v>
      </c>
      <c r="I159" s="54">
        <f>2759.6+47</f>
        <v>2806.6</v>
      </c>
      <c r="L159" s="6">
        <v>3027.63</v>
      </c>
      <c r="S159" s="70">
        <v>7.1991209084328789</v>
      </c>
      <c r="T159" s="68">
        <v>4187.8553323511469</v>
      </c>
      <c r="U159" s="69">
        <v>0.545249479801032</v>
      </c>
    </row>
    <row r="160" spans="1:21" ht="14.4" x14ac:dyDescent="0.3">
      <c r="A160" s="1">
        <v>44859</v>
      </c>
      <c r="B160" s="2">
        <v>220</v>
      </c>
      <c r="C160" s="46" t="s">
        <v>27</v>
      </c>
      <c r="D160" s="2" t="s">
        <v>29</v>
      </c>
      <c r="E160">
        <v>16.399999999999999</v>
      </c>
      <c r="F160" s="6">
        <v>32.770000000000003</v>
      </c>
      <c r="G160" s="4">
        <v>16.7</v>
      </c>
      <c r="H160" s="5">
        <v>7.3570000000000002</v>
      </c>
      <c r="I160" s="6">
        <v>3171.19</v>
      </c>
      <c r="L160" s="6">
        <v>2919.1</v>
      </c>
      <c r="S160" s="70">
        <v>7.3607404496770386</v>
      </c>
      <c r="T160" s="68">
        <v>3220.1331806406429</v>
      </c>
      <c r="U160" s="69">
        <v>0.87201674120072703</v>
      </c>
    </row>
    <row r="161" spans="1:21" ht="14.4" x14ac:dyDescent="0.3">
      <c r="A161" s="1">
        <v>44869</v>
      </c>
      <c r="B161" s="2">
        <v>250</v>
      </c>
      <c r="C161" s="46" t="s">
        <v>27</v>
      </c>
      <c r="D161" s="2" t="s">
        <v>29</v>
      </c>
      <c r="E161">
        <v>16.899999999999999</v>
      </c>
      <c r="F161" s="6">
        <v>32.35</v>
      </c>
      <c r="G161" s="4">
        <v>18.100000000000001</v>
      </c>
      <c r="H161" s="5">
        <v>7.8490000000000002</v>
      </c>
      <c r="I161" s="6">
        <v>2096.73</v>
      </c>
      <c r="L161" s="6">
        <v>2095.4899999999998</v>
      </c>
      <c r="S161" s="70">
        <v>7.8675717297692449</v>
      </c>
      <c r="T161" s="68">
        <v>604.98759550832756</v>
      </c>
      <c r="U161" s="69">
        <v>1.7068746838550526</v>
      </c>
    </row>
    <row r="162" spans="1:21" ht="14.4" x14ac:dyDescent="0.3">
      <c r="A162" s="1">
        <v>44899</v>
      </c>
      <c r="B162" s="2">
        <v>305</v>
      </c>
      <c r="C162" s="46" t="s">
        <v>27</v>
      </c>
      <c r="D162" s="2" t="s">
        <v>29</v>
      </c>
      <c r="E162">
        <v>8.1999999999999993</v>
      </c>
      <c r="F162" s="6">
        <v>31.91</v>
      </c>
      <c r="G162" s="4">
        <v>3.9</v>
      </c>
      <c r="H162" s="5">
        <v>8.1820000000000004</v>
      </c>
      <c r="I162" s="37">
        <v>1924.65</v>
      </c>
      <c r="L162" s="6">
        <v>2313.8000000000002</v>
      </c>
      <c r="S162" s="70">
        <v>8.1094358596789373</v>
      </c>
      <c r="T162" s="68">
        <v>286.96850121569742</v>
      </c>
      <c r="U162" s="69">
        <v>1.7865254142501859</v>
      </c>
    </row>
    <row r="163" spans="1:21" ht="14.4" x14ac:dyDescent="0.3">
      <c r="A163" s="1">
        <v>44947</v>
      </c>
      <c r="B163" s="2">
        <v>348</v>
      </c>
      <c r="C163" s="46" t="s">
        <v>27</v>
      </c>
      <c r="D163" s="2" t="s">
        <v>29</v>
      </c>
      <c r="E163">
        <v>4.4000000000000004</v>
      </c>
      <c r="F163" s="6">
        <v>32.32</v>
      </c>
      <c r="G163" s="4">
        <v>5.9</v>
      </c>
      <c r="H163" s="5">
        <v>7.7789999999999999</v>
      </c>
      <c r="I163" s="6">
        <v>2441.98</v>
      </c>
      <c r="J163" s="77"/>
      <c r="K163" s="77"/>
      <c r="L163" s="11">
        <v>2693.194</v>
      </c>
      <c r="S163" s="70">
        <v>7.8022782206618517</v>
      </c>
      <c r="T163" s="68">
        <v>779.29551465625786</v>
      </c>
      <c r="U163" s="69">
        <v>1.0451410973721134</v>
      </c>
    </row>
    <row r="164" spans="1:21" ht="14.4" x14ac:dyDescent="0.3">
      <c r="A164" s="1">
        <v>44978</v>
      </c>
      <c r="B164" s="2">
        <v>367</v>
      </c>
      <c r="C164" s="46" t="s">
        <v>27</v>
      </c>
      <c r="D164" s="2" t="s">
        <v>29</v>
      </c>
      <c r="E164">
        <v>4.5</v>
      </c>
      <c r="F164" s="6">
        <v>30.99</v>
      </c>
      <c r="G164" s="4">
        <v>6.9</v>
      </c>
      <c r="H164" s="5">
        <v>7.61</v>
      </c>
      <c r="I164" s="6">
        <v>2249.8000000000002</v>
      </c>
      <c r="J164" s="77"/>
      <c r="K164" s="77"/>
      <c r="L164" s="11">
        <v>2337.6170000000002</v>
      </c>
      <c r="S164" s="70">
        <v>7.6441914661080625</v>
      </c>
      <c r="T164" s="68">
        <v>1061.420389658562</v>
      </c>
      <c r="U164" s="69">
        <v>0.66813222507753167</v>
      </c>
    </row>
    <row r="165" spans="1:21" ht="14.4" x14ac:dyDescent="0.3">
      <c r="A165" s="1">
        <v>45005</v>
      </c>
      <c r="B165" s="2">
        <v>395</v>
      </c>
      <c r="C165" s="46" t="s">
        <v>27</v>
      </c>
      <c r="D165" s="2" t="s">
        <v>29</v>
      </c>
      <c r="E165">
        <v>6.4</v>
      </c>
      <c r="F165" s="51">
        <v>31.79</v>
      </c>
      <c r="G165" s="4">
        <v>12.4</v>
      </c>
      <c r="H165" s="5">
        <v>8.1630000000000003</v>
      </c>
      <c r="I165" s="50">
        <v>2151.37</v>
      </c>
      <c r="J165" s="77"/>
      <c r="K165" s="77"/>
      <c r="L165" s="52">
        <v>2042.1410000000001</v>
      </c>
      <c r="S165" s="70">
        <v>8.2642814692467326</v>
      </c>
      <c r="T165" s="68">
        <v>211.00529941217374</v>
      </c>
      <c r="U165" s="69">
        <v>2.5117169482012747</v>
      </c>
    </row>
    <row r="166" spans="1:21" ht="14.4" x14ac:dyDescent="0.3">
      <c r="A166" s="1">
        <v>45033</v>
      </c>
      <c r="B166" s="2">
        <v>428</v>
      </c>
      <c r="C166" s="46" t="s">
        <v>27</v>
      </c>
      <c r="D166" s="2" t="s">
        <v>29</v>
      </c>
      <c r="E166">
        <v>12.5</v>
      </c>
      <c r="F166" s="6">
        <v>31.4</v>
      </c>
      <c r="G166" s="4">
        <v>12.5</v>
      </c>
      <c r="H166" s="5">
        <v>7.66</v>
      </c>
      <c r="I166" s="50">
        <v>2277.15</v>
      </c>
      <c r="L166" s="52">
        <v>2289.6129999999998</v>
      </c>
      <c r="S166" s="70">
        <v>7.6599998448620061</v>
      </c>
      <c r="T166" s="68">
        <v>1097.5208933830829</v>
      </c>
      <c r="U166" s="69">
        <v>0.99205368443619479</v>
      </c>
    </row>
    <row r="167" spans="1:21" ht="14.4" x14ac:dyDescent="0.3">
      <c r="A167" s="1">
        <v>45056</v>
      </c>
      <c r="B167">
        <v>475</v>
      </c>
      <c r="C167" t="s">
        <v>27</v>
      </c>
      <c r="D167" t="s">
        <v>29</v>
      </c>
      <c r="E167">
        <v>14.4</v>
      </c>
      <c r="F167">
        <v>31.68</v>
      </c>
      <c r="G167" s="4">
        <v>17.7</v>
      </c>
      <c r="H167" s="5">
        <v>7.8390000000000004</v>
      </c>
      <c r="I167" s="6">
        <v>1907.1</v>
      </c>
      <c r="K167" s="6">
        <v>1907.1</v>
      </c>
      <c r="L167">
        <v>1939.63</v>
      </c>
      <c r="S167" s="70">
        <v>7.8900942040559405</v>
      </c>
      <c r="T167" s="68">
        <v>516.84968148932967</v>
      </c>
      <c r="U167" s="69">
        <v>1.4534803310887705</v>
      </c>
    </row>
    <row r="168" spans="1:21" ht="14.4" x14ac:dyDescent="0.3">
      <c r="A168" s="7">
        <v>44406</v>
      </c>
      <c r="B168" s="2"/>
      <c r="C168" s="46" t="s">
        <v>22</v>
      </c>
      <c r="D168" s="2" t="s">
        <v>34</v>
      </c>
      <c r="F168" s="52">
        <v>31.7</v>
      </c>
      <c r="G168" s="41">
        <v>19.16</v>
      </c>
      <c r="H168" s="63">
        <v>7.47</v>
      </c>
      <c r="I168" s="80"/>
      <c r="J168" s="52">
        <v>2131.1661706441823</v>
      </c>
      <c r="K168" s="52"/>
      <c r="L168" s="52">
        <v>2122.4325480084972</v>
      </c>
      <c r="S168" s="70"/>
      <c r="T168" s="68"/>
      <c r="U168" s="69"/>
    </row>
    <row r="169" spans="1:21" ht="14.4" x14ac:dyDescent="0.3">
      <c r="A169" s="7">
        <v>44419</v>
      </c>
      <c r="B169" s="2"/>
      <c r="C169" s="46" t="s">
        <v>22</v>
      </c>
      <c r="D169" s="2" t="s">
        <v>34</v>
      </c>
      <c r="F169" s="52">
        <v>31.55</v>
      </c>
      <c r="G169" s="41">
        <v>20.62</v>
      </c>
      <c r="H169" s="63">
        <v>7.2679999999999998</v>
      </c>
      <c r="I169" s="50"/>
      <c r="J169" s="52">
        <v>2119.3261386957088</v>
      </c>
      <c r="K169" s="52"/>
      <c r="L169" s="52">
        <v>2303.9314002873107</v>
      </c>
      <c r="S169" s="70"/>
      <c r="T169" s="68"/>
      <c r="U169" s="69"/>
    </row>
    <row r="170" spans="1:21" ht="14.4" x14ac:dyDescent="0.3">
      <c r="A170" s="7">
        <v>44504</v>
      </c>
      <c r="B170" s="2"/>
      <c r="C170" s="46" t="s">
        <v>22</v>
      </c>
      <c r="D170" s="2" t="s">
        <v>34</v>
      </c>
      <c r="F170" s="19">
        <v>29.9</v>
      </c>
      <c r="G170" s="41">
        <v>21.13</v>
      </c>
      <c r="H170" s="63">
        <v>7.1384999999999996</v>
      </c>
      <c r="I170" s="75"/>
      <c r="J170" s="52">
        <v>1980.1899264791675</v>
      </c>
      <c r="K170" s="52"/>
      <c r="L170" s="11">
        <v>2142.6401036833176</v>
      </c>
      <c r="S170" s="70"/>
      <c r="T170" s="68"/>
      <c r="U170" s="69"/>
    </row>
    <row r="171" spans="1:21" ht="14.4" x14ac:dyDescent="0.3">
      <c r="A171" s="7">
        <v>44532</v>
      </c>
      <c r="B171" s="2"/>
      <c r="C171" s="46" t="s">
        <v>22</v>
      </c>
      <c r="D171" s="2" t="s">
        <v>34</v>
      </c>
      <c r="F171" s="19">
        <v>30.4</v>
      </c>
      <c r="G171" s="41">
        <v>13.1</v>
      </c>
      <c r="H171" s="33">
        <v>7.51</v>
      </c>
      <c r="I171" s="6"/>
      <c r="J171" s="52">
        <v>2280.59</v>
      </c>
      <c r="K171" s="52"/>
      <c r="L171" s="52">
        <v>2423.09</v>
      </c>
      <c r="M171" s="22" t="s">
        <v>26</v>
      </c>
      <c r="S171" s="70"/>
      <c r="T171" s="68"/>
      <c r="U171" s="69"/>
    </row>
    <row r="172" spans="1:21" ht="14.4" x14ac:dyDescent="0.3">
      <c r="A172" s="7">
        <v>44621</v>
      </c>
      <c r="B172" s="2"/>
      <c r="C172" s="46" t="s">
        <v>22</v>
      </c>
      <c r="D172" s="2" t="s">
        <v>34</v>
      </c>
      <c r="F172" s="19">
        <v>30.1</v>
      </c>
      <c r="G172" s="18">
        <v>3.2</v>
      </c>
      <c r="H172" s="23">
        <v>8.1180000000000003</v>
      </c>
      <c r="I172" s="6"/>
      <c r="J172" s="52">
        <v>2173.0770000000002</v>
      </c>
      <c r="K172" s="52"/>
      <c r="L172" s="52">
        <v>2036.64</v>
      </c>
      <c r="M172" s="22" t="s">
        <v>25</v>
      </c>
      <c r="S172" s="70"/>
      <c r="T172" s="68"/>
      <c r="U172" s="69"/>
    </row>
    <row r="173" spans="1:21" ht="14.4" x14ac:dyDescent="0.3">
      <c r="A173" s="1">
        <v>44755</v>
      </c>
      <c r="B173" s="2">
        <v>102</v>
      </c>
      <c r="C173" s="46" t="s">
        <v>22</v>
      </c>
      <c r="D173" s="2" t="s">
        <v>34</v>
      </c>
      <c r="F173" s="6">
        <v>32.74</v>
      </c>
      <c r="G173" s="4">
        <v>24.4</v>
      </c>
      <c r="H173" s="5">
        <v>7.0860000000000003</v>
      </c>
      <c r="I173" s="75"/>
      <c r="L173" s="6">
        <v>5110.67</v>
      </c>
      <c r="S173" s="70"/>
      <c r="T173" s="68"/>
      <c r="U173" s="69"/>
    </row>
    <row r="174" spans="1:21" ht="14.4" x14ac:dyDescent="0.3">
      <c r="A174" s="1">
        <v>44789</v>
      </c>
      <c r="B174" s="2">
        <v>837</v>
      </c>
      <c r="C174" s="46" t="s">
        <v>22</v>
      </c>
      <c r="D174" s="2" t="s">
        <v>34</v>
      </c>
      <c r="E174" s="71">
        <v>20.466666666666669</v>
      </c>
      <c r="F174" s="6">
        <v>32.86</v>
      </c>
      <c r="G174" s="4">
        <v>24.7</v>
      </c>
      <c r="H174" s="5">
        <v>6.9729999999999999</v>
      </c>
      <c r="I174" s="37">
        <f>2270+44</f>
        <v>2314</v>
      </c>
      <c r="L174" s="6">
        <v>2479.2600000000002</v>
      </c>
      <c r="S174" s="70">
        <v>7.0170867656142342</v>
      </c>
      <c r="T174" s="68">
        <v>5418.4050770927533</v>
      </c>
      <c r="U174" s="69">
        <v>0.35172024662927531</v>
      </c>
    </row>
    <row r="175" spans="1:21" ht="14.4" x14ac:dyDescent="0.3">
      <c r="A175" s="1">
        <v>44861</v>
      </c>
      <c r="B175" s="2">
        <v>235</v>
      </c>
      <c r="C175" s="46" t="s">
        <v>22</v>
      </c>
      <c r="D175" s="2" t="s">
        <v>34</v>
      </c>
      <c r="E175" s="71">
        <v>15.7</v>
      </c>
      <c r="F175" s="6">
        <v>31.01</v>
      </c>
      <c r="G175" s="57">
        <v>16.3</v>
      </c>
      <c r="H175" s="5">
        <v>7.1280000000000001</v>
      </c>
      <c r="I175" s="54">
        <v>2412.61</v>
      </c>
      <c r="L175" s="6">
        <v>2503.98</v>
      </c>
      <c r="S175" s="70">
        <v>7.1346290718421699</v>
      </c>
      <c r="T175" s="68">
        <v>4197.431222520222</v>
      </c>
      <c r="U175" s="69">
        <v>0.37573995998971488</v>
      </c>
    </row>
    <row r="176" spans="1:21" ht="14.4" x14ac:dyDescent="0.3">
      <c r="A176" s="1">
        <v>44870</v>
      </c>
      <c r="B176" s="2">
        <v>260</v>
      </c>
      <c r="C176" s="46" t="s">
        <v>22</v>
      </c>
      <c r="D176" s="2" t="s">
        <v>34</v>
      </c>
      <c r="E176" s="71">
        <v>16.066666666666666</v>
      </c>
      <c r="F176" s="6">
        <v>31.45</v>
      </c>
      <c r="G176" s="4">
        <v>19.2</v>
      </c>
      <c r="H176" s="5">
        <v>7.391</v>
      </c>
      <c r="I176" s="37">
        <v>1979.84</v>
      </c>
      <c r="L176" s="6">
        <v>2211.36</v>
      </c>
      <c r="S176" s="70">
        <v>7.4311672028310802</v>
      </c>
      <c r="T176" s="68">
        <v>1697.4098644006897</v>
      </c>
      <c r="U176" s="69">
        <v>0.60982776234150826</v>
      </c>
    </row>
    <row r="177" spans="1:21" ht="14.4" x14ac:dyDescent="0.3">
      <c r="A177" s="1">
        <v>44901</v>
      </c>
      <c r="B177" s="2">
        <v>320</v>
      </c>
      <c r="C177" s="46" t="s">
        <v>22</v>
      </c>
      <c r="D177" s="2" t="s">
        <v>34</v>
      </c>
      <c r="E177" s="71">
        <v>8.4333333333333336</v>
      </c>
      <c r="F177" s="6">
        <v>31.74</v>
      </c>
      <c r="G177" s="4">
        <v>10.3</v>
      </c>
      <c r="H177" s="5">
        <v>7.47</v>
      </c>
      <c r="I177" s="50">
        <v>2326.21</v>
      </c>
      <c r="L177" s="6">
        <v>2251.33</v>
      </c>
      <c r="S177" s="70">
        <v>7.4947085293016409</v>
      </c>
      <c r="T177" s="68">
        <v>1624.2813762529638</v>
      </c>
      <c r="U177" s="69">
        <v>0.59866787644802777</v>
      </c>
    </row>
    <row r="178" spans="1:21" ht="14.4" x14ac:dyDescent="0.3">
      <c r="A178" s="1">
        <v>44945</v>
      </c>
      <c r="B178" s="2">
        <v>335</v>
      </c>
      <c r="C178" s="46" t="s">
        <v>22</v>
      </c>
      <c r="D178" s="2" t="s">
        <v>34</v>
      </c>
      <c r="E178" s="71">
        <v>4.5333333333333332</v>
      </c>
      <c r="F178" s="6">
        <v>28.87</v>
      </c>
      <c r="G178" s="4">
        <v>10.1</v>
      </c>
      <c r="H178" s="5">
        <v>7.7009999999999996</v>
      </c>
      <c r="I178" s="6">
        <v>4681.1499999999996</v>
      </c>
      <c r="L178" s="52">
        <v>4219.2690000000002</v>
      </c>
      <c r="S178" s="70">
        <v>7.7852068334258542</v>
      </c>
      <c r="T178" s="68">
        <v>1595.9500976750246</v>
      </c>
      <c r="U178" s="69">
        <v>1.8178955791533207</v>
      </c>
    </row>
    <row r="179" spans="1:21" ht="14.4" x14ac:dyDescent="0.3">
      <c r="A179" s="1">
        <v>44980</v>
      </c>
      <c r="B179" s="2">
        <v>382</v>
      </c>
      <c r="C179" s="46" t="s">
        <v>22</v>
      </c>
      <c r="D179" s="2" t="s">
        <v>34</v>
      </c>
      <c r="E179" s="71">
        <v>4.666666666666667</v>
      </c>
      <c r="F179" s="6">
        <v>30.48</v>
      </c>
      <c r="G179" s="4">
        <v>5.2</v>
      </c>
      <c r="H179" s="5">
        <v>7.609</v>
      </c>
      <c r="I179" s="50">
        <v>2207.35</v>
      </c>
      <c r="L179" s="6">
        <v>2382.9299999999998</v>
      </c>
      <c r="S179" s="70">
        <v>7.6165194709542074</v>
      </c>
      <c r="T179" s="68">
        <v>1117.4488768960698</v>
      </c>
      <c r="U179" s="69">
        <v>0.61466489271393587</v>
      </c>
    </row>
    <row r="180" spans="1:21" ht="14.4" x14ac:dyDescent="0.3">
      <c r="A180" s="1">
        <v>45006</v>
      </c>
      <c r="B180" s="2">
        <v>405</v>
      </c>
      <c r="C180" s="46" t="s">
        <v>22</v>
      </c>
      <c r="D180" s="2" t="s">
        <v>34</v>
      </c>
      <c r="E180" s="71">
        <v>4.833333333333333</v>
      </c>
      <c r="F180" s="51">
        <v>30.48</v>
      </c>
      <c r="G180" s="4">
        <v>14.8</v>
      </c>
      <c r="H180" s="5">
        <v>7.3369999999999997</v>
      </c>
      <c r="I180" s="50">
        <v>2866.23</v>
      </c>
      <c r="L180" s="52">
        <v>3009.1030000000001</v>
      </c>
      <c r="S180" s="70">
        <v>7.4622143831248415</v>
      </c>
      <c r="T180" s="68">
        <v>2104.975854370135</v>
      </c>
      <c r="U180" s="69">
        <v>0.57213797459507743</v>
      </c>
    </row>
    <row r="181" spans="1:21" ht="14.4" x14ac:dyDescent="0.3">
      <c r="A181" s="1">
        <v>45037</v>
      </c>
      <c r="B181" s="2">
        <v>457</v>
      </c>
      <c r="C181" s="46" t="s">
        <v>22</v>
      </c>
      <c r="D181" s="2" t="s">
        <v>34</v>
      </c>
      <c r="E181" s="71">
        <v>10.066666666666666</v>
      </c>
      <c r="F181" s="51">
        <v>31.14</v>
      </c>
      <c r="G181" s="4">
        <v>10.4</v>
      </c>
      <c r="H181" s="5">
        <v>7.4290000000000003</v>
      </c>
      <c r="I181" s="50">
        <v>4235.9799999999996</v>
      </c>
      <c r="L181" s="52">
        <v>3968.3739999999998</v>
      </c>
      <c r="S181" s="70">
        <v>7.4332698543925941</v>
      </c>
      <c r="T181" s="68">
        <v>3491.5802669089035</v>
      </c>
      <c r="U181" s="69">
        <v>1.0122762993442362</v>
      </c>
    </row>
    <row r="182" spans="1:21" ht="14.4" x14ac:dyDescent="0.3">
      <c r="A182" s="1">
        <v>45055</v>
      </c>
      <c r="B182">
        <v>471</v>
      </c>
      <c r="C182" t="s">
        <v>22</v>
      </c>
      <c r="D182" t="s">
        <v>34</v>
      </c>
      <c r="E182" s="71">
        <v>13.866666666666667</v>
      </c>
      <c r="F182">
        <v>31.22</v>
      </c>
      <c r="G182" s="4">
        <v>17.2</v>
      </c>
      <c r="H182" s="5">
        <v>7.2220000000000004</v>
      </c>
      <c r="I182" s="6">
        <v>2163.5</v>
      </c>
      <c r="K182" s="6">
        <v>2163.5</v>
      </c>
      <c r="L182">
        <v>2279.58</v>
      </c>
      <c r="S182" s="70">
        <v>7.2608068500162011</v>
      </c>
      <c r="T182" s="68">
        <v>2755.0401507927049</v>
      </c>
      <c r="U182" s="69">
        <v>0.41442929991672822</v>
      </c>
    </row>
    <row r="183" spans="1:21" ht="14.4" x14ac:dyDescent="0.3">
      <c r="A183" s="7">
        <v>44418</v>
      </c>
      <c r="B183" s="2"/>
      <c r="C183" s="46" t="s">
        <v>41</v>
      </c>
      <c r="D183" s="2" t="s">
        <v>34</v>
      </c>
      <c r="F183" s="52">
        <v>31.61</v>
      </c>
      <c r="G183" s="41">
        <v>20.39</v>
      </c>
      <c r="H183" s="63">
        <v>7.2859999999999996</v>
      </c>
      <c r="I183" s="75"/>
      <c r="J183" s="52">
        <v>2383.2229632897916</v>
      </c>
      <c r="K183" s="52"/>
      <c r="L183" s="42">
        <v>2487.2497078424867</v>
      </c>
      <c r="S183" s="70"/>
      <c r="T183" s="68"/>
      <c r="U183" s="69"/>
    </row>
    <row r="184" spans="1:21" ht="14.4" x14ac:dyDescent="0.3">
      <c r="A184" s="7">
        <v>44505</v>
      </c>
      <c r="B184" s="2"/>
      <c r="C184" s="46" t="s">
        <v>41</v>
      </c>
      <c r="D184" s="2" t="s">
        <v>34</v>
      </c>
      <c r="F184" s="19">
        <v>31.3</v>
      </c>
      <c r="G184" s="41">
        <v>21.22</v>
      </c>
      <c r="H184" s="63">
        <v>7.4701000000000004</v>
      </c>
      <c r="I184" s="6"/>
      <c r="J184" s="52">
        <v>1984.1386359163241</v>
      </c>
      <c r="K184" s="52"/>
      <c r="L184" s="52">
        <v>1986.3205650686589</v>
      </c>
      <c r="S184" s="70"/>
      <c r="T184" s="68"/>
      <c r="U184" s="69"/>
    </row>
    <row r="185" spans="1:21" ht="14.4" x14ac:dyDescent="0.3">
      <c r="A185" s="7">
        <v>44533</v>
      </c>
      <c r="B185" s="2"/>
      <c r="C185" s="46" t="s">
        <v>41</v>
      </c>
      <c r="D185" s="2" t="s">
        <v>34</v>
      </c>
      <c r="F185" s="19">
        <v>29.6</v>
      </c>
      <c r="G185" s="41">
        <v>7.9</v>
      </c>
      <c r="H185" s="33">
        <v>7.7</v>
      </c>
      <c r="I185" s="75"/>
      <c r="J185" s="52">
        <v>2063.1570000000002</v>
      </c>
      <c r="K185" s="52"/>
      <c r="L185" s="52">
        <v>2139.54</v>
      </c>
      <c r="M185" s="22" t="s">
        <v>26</v>
      </c>
      <c r="S185" s="70"/>
      <c r="T185" s="68"/>
      <c r="U185" s="69"/>
    </row>
    <row r="186" spans="1:21" ht="14.4" x14ac:dyDescent="0.3">
      <c r="A186" s="7">
        <v>44726</v>
      </c>
      <c r="B186" s="2"/>
      <c r="C186" s="46" t="s">
        <v>41</v>
      </c>
      <c r="D186" s="2" t="s">
        <v>34</v>
      </c>
      <c r="F186" s="19">
        <v>32.19</v>
      </c>
      <c r="G186" s="4"/>
      <c r="H186" s="5"/>
      <c r="I186" s="75"/>
      <c r="L186" s="52">
        <v>2635.14</v>
      </c>
      <c r="S186" s="70"/>
      <c r="T186" s="68"/>
      <c r="U186" s="69"/>
    </row>
    <row r="187" spans="1:21" ht="14.4" x14ac:dyDescent="0.3">
      <c r="A187" s="1">
        <v>44757</v>
      </c>
      <c r="B187" s="2">
        <v>128</v>
      </c>
      <c r="C187" s="46" t="s">
        <v>41</v>
      </c>
      <c r="D187" s="2" t="s">
        <v>34</v>
      </c>
      <c r="F187" s="6">
        <v>32.590000000000003</v>
      </c>
      <c r="G187" s="4">
        <v>22.9</v>
      </c>
      <c r="H187" s="5">
        <v>7.2549999999999999</v>
      </c>
      <c r="I187" s="50"/>
      <c r="J187" s="58">
        <v>2084.4</v>
      </c>
      <c r="K187" s="58"/>
      <c r="L187" s="6">
        <v>2231.33</v>
      </c>
      <c r="S187" s="70"/>
      <c r="T187" s="68"/>
      <c r="U187" s="69"/>
    </row>
    <row r="188" spans="1:21" ht="14.4" x14ac:dyDescent="0.3">
      <c r="A188" s="1">
        <v>44786</v>
      </c>
      <c r="B188" s="2">
        <v>802</v>
      </c>
      <c r="C188" s="46" t="s">
        <v>41</v>
      </c>
      <c r="D188" s="2" t="s">
        <v>34</v>
      </c>
      <c r="E188" s="71">
        <v>22.033333333333331</v>
      </c>
      <c r="F188" s="6">
        <v>32.78</v>
      </c>
      <c r="G188" s="4">
        <v>20.399999999999999</v>
      </c>
      <c r="H188" s="5">
        <v>7.5</v>
      </c>
      <c r="I188" s="50">
        <f>2143.1+47</f>
        <v>2190.1</v>
      </c>
      <c r="L188" s="6">
        <v>2149.69</v>
      </c>
      <c r="S188" s="70">
        <v>7.4779343867074735</v>
      </c>
      <c r="T188" s="68">
        <v>1707.5263417872281</v>
      </c>
      <c r="U188" s="69">
        <v>0.98103165782270874</v>
      </c>
    </row>
    <row r="189" spans="1:21" ht="14.4" x14ac:dyDescent="0.3">
      <c r="A189" s="1">
        <v>44862</v>
      </c>
      <c r="B189" s="2">
        <v>240</v>
      </c>
      <c r="C189" s="46" t="s">
        <v>41</v>
      </c>
      <c r="D189" s="2" t="s">
        <v>34</v>
      </c>
      <c r="E189" s="71">
        <v>12.4</v>
      </c>
      <c r="F189" s="6">
        <v>31.53</v>
      </c>
      <c r="G189" s="4">
        <v>12.3</v>
      </c>
      <c r="H189" s="5">
        <v>7.492</v>
      </c>
      <c r="I189" s="37">
        <v>2339.3000000000002</v>
      </c>
      <c r="L189" s="6">
        <v>2826.25</v>
      </c>
      <c r="S189" s="70">
        <v>7.4906673292214974</v>
      </c>
      <c r="T189" s="68">
        <v>1701.0869710390389</v>
      </c>
      <c r="U189" s="69">
        <v>0.70462982590459322</v>
      </c>
    </row>
    <row r="190" spans="1:21" ht="14.4" x14ac:dyDescent="0.3">
      <c r="A190" s="1">
        <v>44873</v>
      </c>
      <c r="B190" s="2">
        <v>279</v>
      </c>
      <c r="C190" s="46" t="s">
        <v>41</v>
      </c>
      <c r="D190" s="2" t="s">
        <v>34</v>
      </c>
      <c r="E190" s="71">
        <v>12.7</v>
      </c>
      <c r="F190" s="6">
        <v>29.89</v>
      </c>
      <c r="G190" s="4">
        <v>8.4</v>
      </c>
      <c r="H190" s="5">
        <v>7.4980000000000002</v>
      </c>
      <c r="I190" s="37">
        <v>2428.7600000000002</v>
      </c>
      <c r="L190" s="6">
        <v>2619.1979999999999</v>
      </c>
      <c r="S190" s="70">
        <v>7.4418970138718317</v>
      </c>
      <c r="T190" s="68">
        <v>2006.2464662156613</v>
      </c>
      <c r="U190" s="69">
        <v>0.64401390083466958</v>
      </c>
    </row>
    <row r="191" spans="1:21" ht="14.4" x14ac:dyDescent="0.3">
      <c r="A191" s="1">
        <v>44902</v>
      </c>
      <c r="B191" s="2">
        <v>325</v>
      </c>
      <c r="C191" s="46" t="s">
        <v>41</v>
      </c>
      <c r="D191" s="2" t="s">
        <v>34</v>
      </c>
      <c r="E191" s="71">
        <v>9.4333333333333336</v>
      </c>
      <c r="F191" s="55">
        <v>31.38</v>
      </c>
      <c r="G191" s="4"/>
      <c r="H191" s="5"/>
      <c r="I191" s="50">
        <v>3856.41</v>
      </c>
      <c r="L191" s="6">
        <v>2124.4699999999998</v>
      </c>
      <c r="S191" s="70"/>
      <c r="T191" s="68"/>
      <c r="U191" s="69"/>
    </row>
    <row r="192" spans="1:21" ht="14.4" x14ac:dyDescent="0.3">
      <c r="A192" s="1">
        <v>44944</v>
      </c>
      <c r="B192" s="2">
        <v>330</v>
      </c>
      <c r="C192" s="46" t="s">
        <v>41</v>
      </c>
      <c r="D192" s="2" t="s">
        <v>34</v>
      </c>
      <c r="E192" s="71">
        <v>7.1333333333333337</v>
      </c>
      <c r="F192" s="52">
        <v>32.08</v>
      </c>
      <c r="G192" s="41">
        <v>11.1</v>
      </c>
      <c r="H192" s="5">
        <v>7.8090000000000002</v>
      </c>
      <c r="I192" s="54">
        <v>1793.21</v>
      </c>
      <c r="L192" s="52">
        <v>2043.4680000000001</v>
      </c>
      <c r="S192" s="70">
        <v>7.870769822343779</v>
      </c>
      <c r="T192" s="68">
        <v>490.92180553279536</v>
      </c>
      <c r="U192" s="69">
        <v>0.98521010934054354</v>
      </c>
    </row>
    <row r="193" spans="1:21" ht="14.4" x14ac:dyDescent="0.3">
      <c r="A193" s="1">
        <v>44979</v>
      </c>
      <c r="B193" s="2">
        <v>377</v>
      </c>
      <c r="C193" s="46" t="s">
        <v>41</v>
      </c>
      <c r="D193" s="2" t="s">
        <v>34</v>
      </c>
      <c r="E193" s="71">
        <v>4.6333333333333337</v>
      </c>
      <c r="F193" s="6">
        <v>30.9</v>
      </c>
      <c r="G193" s="4">
        <v>4</v>
      </c>
      <c r="H193" s="60">
        <v>7.734</v>
      </c>
      <c r="I193" s="50">
        <v>1849.92</v>
      </c>
      <c r="L193" s="50">
        <v>2063.15</v>
      </c>
      <c r="S193" s="70">
        <v>7.7245249152713713</v>
      </c>
      <c r="T193" s="68">
        <v>717.80699221698819</v>
      </c>
      <c r="U193" s="69">
        <v>0.65557490221175885</v>
      </c>
    </row>
    <row r="194" spans="1:21" ht="14.4" x14ac:dyDescent="0.3">
      <c r="A194" s="1">
        <v>45007</v>
      </c>
      <c r="B194" s="2">
        <v>410</v>
      </c>
      <c r="C194" s="46" t="s">
        <v>41</v>
      </c>
      <c r="D194" s="43" t="s">
        <v>34</v>
      </c>
      <c r="E194" s="71">
        <v>5.3666666666666663</v>
      </c>
      <c r="F194" s="51">
        <v>30.84</v>
      </c>
      <c r="G194" s="4">
        <v>13.8</v>
      </c>
      <c r="H194" s="60">
        <v>7.67</v>
      </c>
      <c r="I194" s="50">
        <v>2123.23</v>
      </c>
      <c r="L194" s="59">
        <v>2101.3829999999998</v>
      </c>
      <c r="S194" s="70">
        <v>7.7964296974252791</v>
      </c>
      <c r="T194" s="68">
        <v>696.6983071605697</v>
      </c>
      <c r="U194" s="69">
        <v>0.90702006765730236</v>
      </c>
    </row>
    <row r="195" spans="1:21" ht="14.4" x14ac:dyDescent="0.3">
      <c r="A195" s="1">
        <v>45036</v>
      </c>
      <c r="B195" s="2">
        <v>447</v>
      </c>
      <c r="C195" s="46" t="s">
        <v>41</v>
      </c>
      <c r="D195" s="43" t="s">
        <v>34</v>
      </c>
      <c r="E195" s="71">
        <v>9.7999999999999989</v>
      </c>
      <c r="F195" s="51">
        <v>30.54</v>
      </c>
      <c r="G195" s="4">
        <v>13.6</v>
      </c>
      <c r="H195" s="60">
        <v>7.3550000000000004</v>
      </c>
      <c r="I195" s="50">
        <v>2106.8200000000002</v>
      </c>
      <c r="L195" s="59">
        <v>2205.5610000000001</v>
      </c>
      <c r="S195" s="70">
        <v>7.4023567122475331</v>
      </c>
      <c r="T195" s="68">
        <v>1863.5670266827401</v>
      </c>
      <c r="U195" s="69">
        <v>0.45728066247881477</v>
      </c>
    </row>
    <row r="196" spans="1:21" ht="14.4" x14ac:dyDescent="0.3">
      <c r="A196" s="1">
        <v>45057</v>
      </c>
      <c r="B196">
        <v>485</v>
      </c>
      <c r="C196" t="s">
        <v>41</v>
      </c>
      <c r="D196" t="s">
        <v>34</v>
      </c>
      <c r="E196" s="71">
        <v>16.266666666666666</v>
      </c>
      <c r="F196">
        <v>31.99</v>
      </c>
      <c r="G196" s="4">
        <v>18.3</v>
      </c>
      <c r="H196" s="60">
        <v>7.4450000000000003</v>
      </c>
      <c r="I196" s="50">
        <v>2117.79</v>
      </c>
      <c r="K196" s="6">
        <v>2117.79</v>
      </c>
      <c r="L196" s="80">
        <v>2106.4899999999998</v>
      </c>
      <c r="S196" s="70">
        <v>7.4718129627484293</v>
      </c>
      <c r="T196" s="68">
        <v>1644.2602485884506</v>
      </c>
      <c r="U196" s="69">
        <v>0.72656501668677254</v>
      </c>
    </row>
    <row r="197" spans="1:21" ht="14.4" x14ac:dyDescent="0.3">
      <c r="A197" s="7">
        <v>44446</v>
      </c>
      <c r="B197" s="2"/>
      <c r="C197" s="46" t="s">
        <v>24</v>
      </c>
      <c r="D197" s="2" t="s">
        <v>34</v>
      </c>
      <c r="E197">
        <v>20.9</v>
      </c>
      <c r="F197" s="52">
        <v>30.5</v>
      </c>
      <c r="G197" s="41">
        <v>21.48</v>
      </c>
      <c r="H197" s="63">
        <v>7.0709999999999997</v>
      </c>
      <c r="I197" s="50"/>
      <c r="J197" s="52">
        <v>2096.5041649157138</v>
      </c>
      <c r="K197" s="52"/>
      <c r="L197" s="11">
        <v>2248.8400671103059</v>
      </c>
      <c r="S197" s="70"/>
      <c r="T197" s="68"/>
      <c r="U197" s="69"/>
    </row>
    <row r="198" spans="1:21" ht="14.4" x14ac:dyDescent="0.3">
      <c r="A198" s="7">
        <v>44479</v>
      </c>
      <c r="B198" s="2"/>
      <c r="C198" s="46" t="s">
        <v>24</v>
      </c>
      <c r="D198" s="2" t="s">
        <v>34</v>
      </c>
      <c r="F198" s="19">
        <v>30.8</v>
      </c>
      <c r="G198" s="41">
        <v>21.91</v>
      </c>
      <c r="H198" s="63">
        <v>7.1449999999999996</v>
      </c>
      <c r="I198" s="50"/>
      <c r="J198" s="8">
        <v>1940.64</v>
      </c>
      <c r="K198" s="8"/>
      <c r="L198" s="11">
        <v>2129.9727437559227</v>
      </c>
      <c r="S198" s="70"/>
      <c r="T198" s="68"/>
      <c r="U198" s="69"/>
    </row>
    <row r="199" spans="1:21" ht="14.4" x14ac:dyDescent="0.3">
      <c r="A199" s="7">
        <v>44502</v>
      </c>
      <c r="B199" s="2"/>
      <c r="C199" s="46" t="s">
        <v>24</v>
      </c>
      <c r="D199" s="2" t="s">
        <v>34</v>
      </c>
      <c r="F199" s="19">
        <v>30.7</v>
      </c>
      <c r="G199" s="41">
        <v>20.27</v>
      </c>
      <c r="H199" s="63">
        <v>7.3742000000000001</v>
      </c>
      <c r="I199" s="50"/>
      <c r="J199" s="79">
        <v>2029.84</v>
      </c>
      <c r="K199" s="79"/>
      <c r="L199" s="52">
        <v>2096.67</v>
      </c>
      <c r="S199" s="70"/>
      <c r="T199" s="68"/>
      <c r="U199" s="69"/>
    </row>
    <row r="200" spans="1:21" ht="14.4" x14ac:dyDescent="0.3">
      <c r="A200" s="1">
        <v>44760</v>
      </c>
      <c r="B200" s="2">
        <v>138</v>
      </c>
      <c r="C200" s="46" t="s">
        <v>24</v>
      </c>
      <c r="D200" s="2" t="s">
        <v>34</v>
      </c>
      <c r="F200" s="6">
        <v>31.91</v>
      </c>
      <c r="G200" s="4">
        <v>27.6</v>
      </c>
      <c r="H200" s="5">
        <v>7.0529999999999999</v>
      </c>
      <c r="I200" s="50"/>
      <c r="J200" s="81">
        <v>2513.81</v>
      </c>
      <c r="K200" s="81"/>
      <c r="L200" s="6">
        <v>2700.76</v>
      </c>
      <c r="S200" s="70"/>
      <c r="T200" s="68"/>
      <c r="U200" s="69"/>
    </row>
    <row r="201" spans="1:21" ht="14.4" x14ac:dyDescent="0.3">
      <c r="A201" s="1">
        <v>44787</v>
      </c>
      <c r="B201" s="2">
        <v>819</v>
      </c>
      <c r="C201" s="46" t="s">
        <v>24</v>
      </c>
      <c r="D201" s="2" t="s">
        <v>34</v>
      </c>
      <c r="E201" s="71">
        <v>19.866666666666667</v>
      </c>
      <c r="F201" s="6">
        <v>30.08</v>
      </c>
      <c r="G201" s="4">
        <v>20.7</v>
      </c>
      <c r="H201" s="5">
        <v>7.0229999999999997</v>
      </c>
      <c r="I201" s="37">
        <f>2393.8+40</f>
        <v>2433.8000000000002</v>
      </c>
      <c r="J201" s="84"/>
      <c r="K201" s="84"/>
      <c r="L201" s="6">
        <v>2627.44</v>
      </c>
      <c r="S201" s="70">
        <v>7.0317437018225109</v>
      </c>
      <c r="T201" s="68">
        <v>5552.4188624177814</v>
      </c>
      <c r="U201" s="69">
        <v>0.35342408267084807</v>
      </c>
    </row>
    <row r="202" spans="1:21" ht="14.4" x14ac:dyDescent="0.3">
      <c r="A202" s="1">
        <v>44860</v>
      </c>
      <c r="B202" s="2">
        <v>230</v>
      </c>
      <c r="C202" s="46" t="s">
        <v>24</v>
      </c>
      <c r="D202" s="2" t="s">
        <v>34</v>
      </c>
      <c r="E202" s="71">
        <v>16.7</v>
      </c>
      <c r="F202" s="6">
        <v>32.49</v>
      </c>
      <c r="G202" s="57">
        <v>16.7</v>
      </c>
      <c r="H202" s="5">
        <v>7.2850000000000001</v>
      </c>
      <c r="I202" s="6">
        <v>3056</v>
      </c>
      <c r="J202" s="84"/>
      <c r="K202" s="84"/>
      <c r="L202" s="6">
        <v>2063.56</v>
      </c>
      <c r="S202" s="70">
        <v>7.284999860976848</v>
      </c>
      <c r="T202" s="68">
        <v>3728.1701268215988</v>
      </c>
      <c r="U202" s="69">
        <v>0.71598171297324398</v>
      </c>
    </row>
    <row r="203" spans="1:21" ht="14.4" x14ac:dyDescent="0.3">
      <c r="A203" s="1">
        <v>44872</v>
      </c>
      <c r="B203" s="2">
        <v>274</v>
      </c>
      <c r="C203" s="46" t="s">
        <v>24</v>
      </c>
      <c r="D203" s="2" t="s">
        <v>34</v>
      </c>
      <c r="E203" s="71">
        <v>16.899999999999999</v>
      </c>
      <c r="F203" s="6">
        <v>32.950000000000003</v>
      </c>
      <c r="G203" s="4">
        <v>18.2</v>
      </c>
      <c r="H203" s="74">
        <v>7.1840000000000002</v>
      </c>
      <c r="I203" s="76">
        <v>3662.71</v>
      </c>
      <c r="J203" s="84"/>
      <c r="K203" s="84"/>
      <c r="L203" s="75">
        <v>3920.1880000000001</v>
      </c>
      <c r="S203" s="70">
        <v>7.198789651796373</v>
      </c>
      <c r="T203" s="68">
        <v>5485.5050876939786</v>
      </c>
      <c r="U203" s="69">
        <v>0.72047901265886893</v>
      </c>
    </row>
    <row r="204" spans="1:21" ht="14.4" x14ac:dyDescent="0.3">
      <c r="A204" s="1">
        <v>44898</v>
      </c>
      <c r="B204" s="2">
        <v>301</v>
      </c>
      <c r="C204" s="46" t="s">
        <v>24</v>
      </c>
      <c r="D204" s="2" t="s">
        <v>34</v>
      </c>
      <c r="E204" s="71">
        <v>9.1666666666666661</v>
      </c>
      <c r="F204" s="6">
        <v>31.93</v>
      </c>
      <c r="G204" s="4">
        <v>13.5</v>
      </c>
      <c r="H204" s="74">
        <v>7.2359999999999998</v>
      </c>
      <c r="I204" s="76">
        <v>2211</v>
      </c>
      <c r="L204" s="75">
        <v>2280.75</v>
      </c>
      <c r="S204" s="70">
        <v>7.2871771560135752</v>
      </c>
      <c r="T204" s="68">
        <v>2543.3078718397383</v>
      </c>
      <c r="U204" s="69">
        <v>0.37144988329396278</v>
      </c>
    </row>
    <row r="205" spans="1:21" ht="14.4" x14ac:dyDescent="0.3">
      <c r="A205" s="1">
        <v>44948</v>
      </c>
      <c r="B205" s="2">
        <v>358</v>
      </c>
      <c r="C205" s="46" t="s">
        <v>24</v>
      </c>
      <c r="D205" s="2" t="s">
        <v>34</v>
      </c>
      <c r="E205" s="71">
        <v>4.7333333333333334</v>
      </c>
      <c r="F205" s="6">
        <v>31.19</v>
      </c>
      <c r="G205" s="4">
        <v>8.9</v>
      </c>
      <c r="H205" s="74">
        <v>7.3840000000000003</v>
      </c>
      <c r="I205" s="75">
        <v>2145.42</v>
      </c>
      <c r="J205" s="84"/>
      <c r="K205" s="84"/>
      <c r="L205" s="79">
        <v>2354.154</v>
      </c>
      <c r="S205" s="70">
        <v>7.4368826232384562</v>
      </c>
      <c r="T205" s="68">
        <v>1664.0146445790917</v>
      </c>
      <c r="U205" s="69">
        <v>0.40841923403755809</v>
      </c>
    </row>
    <row r="206" spans="1:21" ht="14.4" x14ac:dyDescent="0.3">
      <c r="A206" s="1">
        <v>44973</v>
      </c>
      <c r="B206" s="2">
        <v>363</v>
      </c>
      <c r="C206" s="46" t="s">
        <v>24</v>
      </c>
      <c r="D206" s="2" t="s">
        <v>34</v>
      </c>
      <c r="E206" s="71">
        <v>7.6666666666666661</v>
      </c>
      <c r="F206" s="6">
        <v>31.35</v>
      </c>
      <c r="G206" s="4">
        <v>15.7</v>
      </c>
      <c r="H206" s="74">
        <v>7.2629999999999999</v>
      </c>
      <c r="I206" s="75">
        <v>2674.31</v>
      </c>
      <c r="L206" s="79">
        <v>2979.7040000000002</v>
      </c>
      <c r="S206" s="70">
        <v>7.3598002566633838</v>
      </c>
      <c r="T206" s="68">
        <v>2563.7541585912104</v>
      </c>
      <c r="U206" s="69">
        <v>0.48975758882546627</v>
      </c>
    </row>
    <row r="207" spans="1:21" ht="14.4" x14ac:dyDescent="0.3">
      <c r="A207" s="1">
        <v>45007</v>
      </c>
      <c r="B207" s="2">
        <v>415</v>
      </c>
      <c r="C207" s="46" t="s">
        <v>24</v>
      </c>
      <c r="D207" s="2" t="s">
        <v>34</v>
      </c>
      <c r="E207" s="71">
        <v>6.8666666666666671</v>
      </c>
      <c r="F207" s="51">
        <v>31.69</v>
      </c>
      <c r="G207" s="4">
        <v>11.9</v>
      </c>
      <c r="H207" s="5">
        <v>7.4660000000000002</v>
      </c>
      <c r="I207" s="75">
        <v>2148.79</v>
      </c>
      <c r="L207" s="52">
        <v>2191.54</v>
      </c>
      <c r="S207" s="70">
        <v>7.5332616787426536</v>
      </c>
      <c r="T207" s="68">
        <v>1348.8277428551376</v>
      </c>
      <c r="U207" s="69">
        <v>0.56173024842352248</v>
      </c>
    </row>
    <row r="208" spans="1:21" ht="14.4" x14ac:dyDescent="0.3">
      <c r="A208" s="1">
        <v>45036</v>
      </c>
      <c r="B208" s="2">
        <v>452</v>
      </c>
      <c r="C208" s="46" t="s">
        <v>24</v>
      </c>
      <c r="D208" s="2" t="s">
        <v>34</v>
      </c>
      <c r="E208" s="71">
        <v>10.833333333333332</v>
      </c>
      <c r="F208" s="51">
        <v>30.58</v>
      </c>
      <c r="G208" s="4">
        <v>8.3000000000000007</v>
      </c>
      <c r="H208" s="5">
        <v>7.2930000000000001</v>
      </c>
      <c r="I208" s="75">
        <v>2139.6999999999998</v>
      </c>
      <c r="L208" s="52">
        <v>2302.6840000000002</v>
      </c>
      <c r="S208" s="70">
        <v>7.2629530554380839</v>
      </c>
      <c r="T208" s="68">
        <v>2656.8549053109373</v>
      </c>
      <c r="U208" s="69">
        <v>0.35623566079911428</v>
      </c>
    </row>
    <row r="209" spans="1:21" ht="14.4" x14ac:dyDescent="0.3">
      <c r="A209" s="1">
        <v>45058</v>
      </c>
      <c r="B209">
        <v>490</v>
      </c>
      <c r="C209" t="s">
        <v>24</v>
      </c>
      <c r="D209" t="s">
        <v>34</v>
      </c>
      <c r="E209" s="71">
        <v>14.633333333333333</v>
      </c>
      <c r="F209">
        <v>31.12</v>
      </c>
      <c r="G209" s="4">
        <v>25.8</v>
      </c>
      <c r="H209" s="5">
        <v>7.1859999999999999</v>
      </c>
      <c r="I209" s="6">
        <v>3278.59</v>
      </c>
      <c r="J209" s="84"/>
      <c r="K209" s="75">
        <v>3278.59</v>
      </c>
      <c r="L209">
        <v>3274.68</v>
      </c>
      <c r="S209" s="70">
        <v>7.3162875257930189</v>
      </c>
      <c r="T209" s="68">
        <v>3687.3708266905701</v>
      </c>
      <c r="U209" s="69">
        <v>0.73466663296401502</v>
      </c>
    </row>
    <row r="210" spans="1:21" ht="14.4" x14ac:dyDescent="0.3">
      <c r="A210" s="7">
        <v>44403</v>
      </c>
      <c r="B210" s="2"/>
      <c r="C210" s="46" t="s">
        <v>13</v>
      </c>
      <c r="D210" s="2" t="s">
        <v>34</v>
      </c>
      <c r="F210" s="19">
        <v>31.5</v>
      </c>
      <c r="G210" s="41">
        <v>20.420000000000002</v>
      </c>
      <c r="H210" s="63">
        <v>7.48</v>
      </c>
      <c r="I210" s="77"/>
      <c r="J210" s="79">
        <v>2272.9805893164548</v>
      </c>
      <c r="K210" s="79"/>
      <c r="L210" s="11">
        <v>2279.8778779469671</v>
      </c>
      <c r="S210" s="70"/>
      <c r="T210" s="68"/>
      <c r="U210" s="69"/>
    </row>
    <row r="211" spans="1:21" ht="14.4" x14ac:dyDescent="0.3">
      <c r="A211" s="7">
        <v>44421</v>
      </c>
      <c r="B211" s="2"/>
      <c r="C211" s="46" t="s">
        <v>13</v>
      </c>
      <c r="D211" s="2" t="s">
        <v>34</v>
      </c>
      <c r="F211" s="52">
        <v>31.29</v>
      </c>
      <c r="G211" s="41">
        <v>20.46</v>
      </c>
      <c r="H211" s="63">
        <v>7.1150000000000002</v>
      </c>
      <c r="I211" s="75"/>
      <c r="J211" s="52">
        <v>2095.9282126904136</v>
      </c>
      <c r="K211" s="52"/>
      <c r="L211" s="52">
        <v>2240.7980805481407</v>
      </c>
      <c r="S211" s="70"/>
      <c r="T211" s="68"/>
      <c r="U211" s="69"/>
    </row>
    <row r="212" spans="1:21" ht="14.4" x14ac:dyDescent="0.3">
      <c r="A212" s="7">
        <v>44475</v>
      </c>
      <c r="B212" s="2"/>
      <c r="C212" s="46" t="s">
        <v>13</v>
      </c>
      <c r="D212" s="2" t="s">
        <v>34</v>
      </c>
      <c r="F212" s="19">
        <v>29.4</v>
      </c>
      <c r="G212" s="41">
        <v>21.05</v>
      </c>
      <c r="H212" s="63">
        <v>7.2073</v>
      </c>
      <c r="I212" s="75"/>
      <c r="J212" s="52">
        <v>2405.4111418144967</v>
      </c>
      <c r="K212" s="52"/>
      <c r="L212" s="11">
        <v>2468.7144266645919</v>
      </c>
      <c r="S212" s="70"/>
      <c r="T212" s="68"/>
      <c r="U212" s="69"/>
    </row>
    <row r="213" spans="1:21" ht="14.4" x14ac:dyDescent="0.3">
      <c r="A213" s="7">
        <v>44531</v>
      </c>
      <c r="B213" s="2"/>
      <c r="C213" s="46" t="s">
        <v>13</v>
      </c>
      <c r="D213" s="2" t="s">
        <v>34</v>
      </c>
      <c r="F213" s="19">
        <v>30.1</v>
      </c>
      <c r="G213" s="41">
        <v>12.4</v>
      </c>
      <c r="H213" s="33">
        <v>7.77</v>
      </c>
      <c r="I213" s="6"/>
      <c r="J213" s="79">
        <v>2041.73</v>
      </c>
      <c r="K213" s="79"/>
      <c r="L213" s="52">
        <v>2080.98</v>
      </c>
      <c r="M213" s="22" t="s">
        <v>25</v>
      </c>
      <c r="S213" s="70"/>
      <c r="T213" s="68"/>
      <c r="U213" s="69"/>
    </row>
    <row r="214" spans="1:21" ht="14.4" x14ac:dyDescent="0.3">
      <c r="A214" s="7">
        <v>44622</v>
      </c>
      <c r="B214" s="2"/>
      <c r="C214" s="46" t="s">
        <v>13</v>
      </c>
      <c r="D214" s="2" t="s">
        <v>34</v>
      </c>
      <c r="F214" s="9">
        <v>29.9</v>
      </c>
      <c r="G214" s="41">
        <v>3.4</v>
      </c>
      <c r="H214" s="33">
        <v>7.7779999999999996</v>
      </c>
      <c r="I214" s="6"/>
      <c r="J214" s="52">
        <v>2162.3969999999999</v>
      </c>
      <c r="K214" s="52"/>
      <c r="L214" s="52">
        <v>2169.3180000000002</v>
      </c>
      <c r="M214" s="22" t="s">
        <v>25</v>
      </c>
      <c r="S214" s="70"/>
      <c r="T214" s="68"/>
      <c r="U214" s="69"/>
    </row>
    <row r="215" spans="1:21" ht="14.4" x14ac:dyDescent="0.3">
      <c r="A215" s="7">
        <v>44729</v>
      </c>
      <c r="B215" s="2"/>
      <c r="C215" s="46" t="s">
        <v>13</v>
      </c>
      <c r="D215" s="2" t="s">
        <v>34</v>
      </c>
      <c r="F215" s="19">
        <v>31.4</v>
      </c>
      <c r="G215" s="4"/>
      <c r="H215" s="5"/>
      <c r="I215" s="6"/>
      <c r="J215" s="79">
        <v>2668.12</v>
      </c>
      <c r="K215" s="79"/>
      <c r="L215" s="52">
        <v>2728.4609999999998</v>
      </c>
      <c r="S215" s="70"/>
      <c r="T215" s="68"/>
      <c r="U215" s="69"/>
    </row>
    <row r="216" spans="1:21" ht="14.4" x14ac:dyDescent="0.3">
      <c r="A216" s="1">
        <v>44757</v>
      </c>
      <c r="B216" s="2">
        <v>122</v>
      </c>
      <c r="C216" s="46" t="s">
        <v>13</v>
      </c>
      <c r="D216" s="2" t="s">
        <v>34</v>
      </c>
      <c r="F216" s="6">
        <v>31.42</v>
      </c>
      <c r="G216" s="4">
        <v>25.3</v>
      </c>
      <c r="H216" s="5">
        <v>7.2720000000000002</v>
      </c>
      <c r="I216" s="6"/>
      <c r="J216" s="81">
        <v>1927.67</v>
      </c>
      <c r="K216" s="81"/>
      <c r="L216" s="6">
        <v>2095.4299999999998</v>
      </c>
      <c r="S216" s="70"/>
      <c r="T216" s="68"/>
      <c r="U216" s="69"/>
    </row>
    <row r="217" spans="1:21" ht="14.4" x14ac:dyDescent="0.3">
      <c r="A217" s="1">
        <v>44788</v>
      </c>
      <c r="B217" s="2">
        <v>827</v>
      </c>
      <c r="C217" s="46" t="s">
        <v>13</v>
      </c>
      <c r="D217" s="2" t="s">
        <v>34</v>
      </c>
      <c r="E217" s="71">
        <v>24.033333333333331</v>
      </c>
      <c r="F217" s="6">
        <v>32.799999999999997</v>
      </c>
      <c r="G217" s="4">
        <v>26.8</v>
      </c>
      <c r="H217" s="5">
        <v>7.1520000000000001</v>
      </c>
      <c r="I217" s="54">
        <f>2397.2+44</f>
        <v>2441.1999999999998</v>
      </c>
      <c r="L217" s="6">
        <v>2564.5100000000002</v>
      </c>
      <c r="S217" s="70">
        <v>7.1832633890694204</v>
      </c>
      <c r="T217" s="68">
        <v>3912.0756991026606</v>
      </c>
      <c r="U217" s="69">
        <v>0.62542658045961075</v>
      </c>
    </row>
    <row r="218" spans="1:21" ht="14.4" x14ac:dyDescent="0.3">
      <c r="A218" s="1">
        <v>44858</v>
      </c>
      <c r="B218" s="2">
        <v>212</v>
      </c>
      <c r="C218" s="46" t="s">
        <v>13</v>
      </c>
      <c r="D218" s="2" t="s">
        <v>34</v>
      </c>
      <c r="E218" s="71">
        <v>16.066666666666666</v>
      </c>
      <c r="F218" s="6">
        <v>31.75</v>
      </c>
      <c r="G218" s="4">
        <v>17</v>
      </c>
      <c r="H218" s="5">
        <v>7.4790000000000001</v>
      </c>
      <c r="I218" s="6">
        <v>4988.07</v>
      </c>
      <c r="J218" s="84"/>
      <c r="K218" s="84"/>
      <c r="L218" s="6">
        <v>4124.8500000000004</v>
      </c>
      <c r="S218" s="70">
        <v>7.4914833322199863</v>
      </c>
      <c r="T218" s="68">
        <v>3714.3349699510527</v>
      </c>
      <c r="U218" s="69">
        <v>1.7740057873721493</v>
      </c>
    </row>
    <row r="219" spans="1:21" ht="14.4" x14ac:dyDescent="0.3">
      <c r="A219" s="1">
        <v>44871</v>
      </c>
      <c r="B219" s="2">
        <v>265</v>
      </c>
      <c r="C219" s="46" t="s">
        <v>13</v>
      </c>
      <c r="D219" s="2" t="s">
        <v>34</v>
      </c>
      <c r="E219" s="71">
        <v>17.033333333333335</v>
      </c>
      <c r="F219" s="6">
        <v>32.29</v>
      </c>
      <c r="G219" s="4">
        <v>18.7</v>
      </c>
      <c r="H219" s="5">
        <v>7.4269999999999996</v>
      </c>
      <c r="I219" s="54">
        <v>2107.3000000000002</v>
      </c>
      <c r="J219" s="84"/>
      <c r="K219" s="84"/>
      <c r="L219" s="6">
        <v>2288.75</v>
      </c>
      <c r="S219" s="70">
        <v>7.4487721542441756</v>
      </c>
      <c r="T219" s="68">
        <v>1734.4395779694753</v>
      </c>
      <c r="U219" s="69">
        <v>0.71383283661231922</v>
      </c>
    </row>
    <row r="220" spans="1:21" ht="14.4" x14ac:dyDescent="0.3">
      <c r="A220" s="1">
        <v>44900</v>
      </c>
      <c r="B220" s="2">
        <v>315</v>
      </c>
      <c r="C220" s="46" t="s">
        <v>13</v>
      </c>
      <c r="D220" s="2" t="s">
        <v>34</v>
      </c>
      <c r="E220" s="71">
        <v>8.3333333333333339</v>
      </c>
      <c r="F220" s="6">
        <v>31.28</v>
      </c>
      <c r="G220" s="4">
        <v>8.4</v>
      </c>
      <c r="H220" s="5">
        <v>7.5750000000000002</v>
      </c>
      <c r="I220" s="54">
        <v>2338.2600000000002</v>
      </c>
      <c r="L220" s="6">
        <v>2446.1799999999998</v>
      </c>
      <c r="S220" s="70">
        <v>7.5759267902614598</v>
      </c>
      <c r="T220" s="68">
        <v>1344.499487695525</v>
      </c>
      <c r="U220" s="69">
        <v>0.70996383072836478</v>
      </c>
    </row>
    <row r="221" spans="1:21" ht="14.4" x14ac:dyDescent="0.3">
      <c r="A221" s="1">
        <v>44946</v>
      </c>
      <c r="B221" s="2">
        <v>340</v>
      </c>
      <c r="C221" s="46" t="s">
        <v>13</v>
      </c>
      <c r="D221" s="2" t="s">
        <v>34</v>
      </c>
      <c r="E221" s="71">
        <v>4.5333333333333332</v>
      </c>
      <c r="F221" s="6">
        <v>29.8</v>
      </c>
      <c r="G221" s="4">
        <v>7.9</v>
      </c>
      <c r="H221" s="5">
        <v>7.6539999999999999</v>
      </c>
      <c r="I221" s="6">
        <v>2505.2399999999998</v>
      </c>
      <c r="L221" s="11">
        <v>2402.7890000000002</v>
      </c>
      <c r="S221" s="70">
        <v>7.7030974579077531</v>
      </c>
      <c r="T221" s="68">
        <v>1032.3979273373679</v>
      </c>
      <c r="U221" s="69">
        <v>0.82711648459164222</v>
      </c>
    </row>
    <row r="222" spans="1:21" ht="14.4" x14ac:dyDescent="0.3">
      <c r="A222" s="1">
        <v>44981</v>
      </c>
      <c r="B222" s="2">
        <v>387</v>
      </c>
      <c r="C222" s="46" t="s">
        <v>13</v>
      </c>
      <c r="D222" s="2" t="s">
        <v>34</v>
      </c>
      <c r="E222" s="71">
        <v>5</v>
      </c>
      <c r="F222" s="6">
        <v>30.2</v>
      </c>
      <c r="G222" s="4">
        <v>11.6</v>
      </c>
      <c r="H222" s="5">
        <v>7.4850000000000003</v>
      </c>
      <c r="I222" s="6">
        <v>2447.0500000000002</v>
      </c>
      <c r="L222" s="6">
        <v>2593.41</v>
      </c>
      <c r="S222" s="70">
        <v>7.5739896749600675</v>
      </c>
      <c r="T222" s="68">
        <v>1379.4187113509861</v>
      </c>
      <c r="U222" s="69">
        <v>0.62626489802439089</v>
      </c>
    </row>
    <row r="223" spans="1:21" ht="14.4" x14ac:dyDescent="0.3">
      <c r="A223" s="1">
        <v>45008</v>
      </c>
      <c r="B223" s="2">
        <v>420</v>
      </c>
      <c r="C223" s="46" t="s">
        <v>13</v>
      </c>
      <c r="D223" s="2" t="s">
        <v>34</v>
      </c>
      <c r="E223" s="71">
        <v>7.233333333</v>
      </c>
      <c r="F223" s="51">
        <v>29.51</v>
      </c>
      <c r="G223" s="4">
        <v>18.899999999999999</v>
      </c>
      <c r="H223" s="5">
        <v>7.4989999999999997</v>
      </c>
      <c r="I223" s="6">
        <v>2189.3200000000002</v>
      </c>
      <c r="L223" s="11">
        <v>2395.8119999999999</v>
      </c>
      <c r="S223" s="70">
        <v>7.6608716861653363</v>
      </c>
      <c r="T223" s="68">
        <v>1024.1513483004928</v>
      </c>
      <c r="U223" s="69">
        <v>0.73508583625399881</v>
      </c>
    </row>
    <row r="224" spans="1:21" ht="14.4" x14ac:dyDescent="0.3">
      <c r="A224" s="1">
        <v>45035</v>
      </c>
      <c r="B224" s="2">
        <v>438</v>
      </c>
      <c r="C224" s="46" t="s">
        <v>13</v>
      </c>
      <c r="D224" s="2" t="s">
        <v>34</v>
      </c>
      <c r="E224" s="71">
        <v>12.53333333</v>
      </c>
      <c r="F224" s="51">
        <v>30</v>
      </c>
      <c r="G224" s="4">
        <v>14.3</v>
      </c>
      <c r="H224" s="5">
        <v>7.3810000000000002</v>
      </c>
      <c r="I224" s="6">
        <v>2914.51</v>
      </c>
      <c r="L224" s="11">
        <v>2948.1019999999999</v>
      </c>
      <c r="S224" s="70">
        <v>7.4031075232309602</v>
      </c>
      <c r="T224" s="68">
        <v>2639.7546087464566</v>
      </c>
      <c r="U224" s="69">
        <v>0.70656060581993974</v>
      </c>
    </row>
    <row r="225" spans="1:21" ht="14.4" x14ac:dyDescent="0.3">
      <c r="A225" s="1">
        <v>45054</v>
      </c>
      <c r="B225">
        <v>462</v>
      </c>
      <c r="C225" t="s">
        <v>13</v>
      </c>
      <c r="D225" t="s">
        <v>34</v>
      </c>
      <c r="E225" s="71">
        <v>14.833333333333332</v>
      </c>
      <c r="F225">
        <v>30.59</v>
      </c>
      <c r="G225" s="4">
        <v>21.3</v>
      </c>
      <c r="H225" s="5">
        <v>7.2309999999999999</v>
      </c>
      <c r="I225" s="6">
        <v>2513.13</v>
      </c>
      <c r="J225" s="84"/>
      <c r="K225" s="75">
        <v>2513.13</v>
      </c>
      <c r="L225">
        <v>2447.9499999999998</v>
      </c>
      <c r="S225" s="70">
        <v>7.3070946632605844</v>
      </c>
      <c r="T225" s="68">
        <v>2895.9684476556235</v>
      </c>
      <c r="U225" s="69">
        <v>0.54989788524065364</v>
      </c>
    </row>
    <row r="226" spans="1:21" ht="14.4" x14ac:dyDescent="0.3">
      <c r="A226" s="7">
        <v>44727</v>
      </c>
      <c r="B226" s="2"/>
      <c r="C226" s="46" t="s">
        <v>27</v>
      </c>
      <c r="D226" s="2" t="s">
        <v>34</v>
      </c>
      <c r="F226" s="19">
        <v>32.57</v>
      </c>
      <c r="G226" s="4"/>
      <c r="H226" s="5"/>
      <c r="I226" s="6"/>
      <c r="J226" s="84"/>
      <c r="K226" s="84"/>
      <c r="L226" s="19">
        <v>2667.51</v>
      </c>
      <c r="S226" s="70"/>
      <c r="T226" s="68"/>
      <c r="U226" s="69"/>
    </row>
    <row r="227" spans="1:21" ht="14.4" x14ac:dyDescent="0.3">
      <c r="A227" s="1">
        <v>44756</v>
      </c>
      <c r="B227" s="2">
        <v>112</v>
      </c>
      <c r="C227" s="46" t="s">
        <v>27</v>
      </c>
      <c r="D227" s="2" t="s">
        <v>34</v>
      </c>
      <c r="F227" s="6">
        <v>32.950000000000003</v>
      </c>
      <c r="G227" s="4">
        <v>22.9</v>
      </c>
      <c r="H227" s="5">
        <v>7.3570000000000002</v>
      </c>
      <c r="I227" s="6"/>
      <c r="J227" s="81">
        <v>2289.38</v>
      </c>
      <c r="K227" s="81"/>
      <c r="L227" s="6">
        <v>2343.63</v>
      </c>
      <c r="S227" s="70"/>
      <c r="T227" s="68"/>
      <c r="U227" s="69"/>
    </row>
    <row r="228" spans="1:21" ht="14.4" x14ac:dyDescent="0.3">
      <c r="A228" s="1">
        <v>44787</v>
      </c>
      <c r="B228" s="2">
        <v>808</v>
      </c>
      <c r="C228" s="46" t="s">
        <v>27</v>
      </c>
      <c r="D228" s="2" t="s">
        <v>34</v>
      </c>
      <c r="E228" s="71">
        <v>16.866666666666667</v>
      </c>
      <c r="F228" s="6">
        <v>32.99</v>
      </c>
      <c r="G228" s="4">
        <v>23.4</v>
      </c>
      <c r="H228" s="5">
        <v>7.2729999999999997</v>
      </c>
      <c r="I228" s="54">
        <f>3014.8+47</f>
        <v>3061.8</v>
      </c>
      <c r="L228" s="6">
        <v>3272.94</v>
      </c>
      <c r="S228" s="70">
        <v>7.3527296746899724</v>
      </c>
      <c r="T228" s="68">
        <v>3174.2790901991666</v>
      </c>
      <c r="U228" s="69">
        <v>0.84674146034354314</v>
      </c>
    </row>
    <row r="229" spans="1:21" ht="14.4" x14ac:dyDescent="0.3">
      <c r="A229" s="1">
        <v>44859</v>
      </c>
      <c r="B229" s="2">
        <v>221</v>
      </c>
      <c r="C229" s="46" t="s">
        <v>27</v>
      </c>
      <c r="D229" s="2" t="s">
        <v>34</v>
      </c>
      <c r="E229" s="71">
        <v>16.166666666666664</v>
      </c>
      <c r="F229" s="6">
        <v>32.770000000000003</v>
      </c>
      <c r="G229" s="4">
        <v>16.7</v>
      </c>
      <c r="H229" s="5">
        <v>7.1970000000000001</v>
      </c>
      <c r="I229" s="6">
        <v>5132.08</v>
      </c>
      <c r="L229" s="6">
        <v>4031.44</v>
      </c>
      <c r="S229" s="70">
        <v>7.2030800228156764</v>
      </c>
      <c r="T229" s="68">
        <v>7586.7319041600176</v>
      </c>
      <c r="U229" s="69">
        <v>0.98547721141439015</v>
      </c>
    </row>
    <row r="230" spans="1:21" ht="14.4" x14ac:dyDescent="0.3">
      <c r="A230" s="1">
        <v>44869</v>
      </c>
      <c r="B230" s="2">
        <v>251</v>
      </c>
      <c r="C230" s="46" t="s">
        <v>27</v>
      </c>
      <c r="D230" s="2" t="s">
        <v>34</v>
      </c>
      <c r="E230" s="71">
        <v>16.099999999999998</v>
      </c>
      <c r="F230" s="6">
        <v>32.35</v>
      </c>
      <c r="G230" s="4">
        <v>18.2</v>
      </c>
      <c r="H230" s="5">
        <v>7.0110000000000001</v>
      </c>
      <c r="I230" s="54">
        <v>3005.94</v>
      </c>
      <c r="L230" s="6">
        <v>3363.03</v>
      </c>
      <c r="S230" s="70">
        <v>7.0332902108379516</v>
      </c>
      <c r="T230" s="68">
        <v>6626.1633920161412</v>
      </c>
      <c r="U230" s="69">
        <v>0.38931984524640839</v>
      </c>
    </row>
    <row r="231" spans="1:21" ht="14.4" x14ac:dyDescent="0.3">
      <c r="A231" s="1">
        <v>44899</v>
      </c>
      <c r="B231" s="2">
        <v>306</v>
      </c>
      <c r="C231" s="46" t="s">
        <v>27</v>
      </c>
      <c r="D231" s="2" t="s">
        <v>34</v>
      </c>
      <c r="E231" s="71">
        <v>8.3333333333333321</v>
      </c>
      <c r="F231" s="6">
        <v>31.91</v>
      </c>
      <c r="G231" s="4">
        <v>3.8</v>
      </c>
      <c r="H231" s="5">
        <v>7.4610000000000003</v>
      </c>
      <c r="I231" s="54">
        <v>1979.19</v>
      </c>
      <c r="L231" s="6">
        <v>2379.44</v>
      </c>
      <c r="S231" s="70">
        <v>7.4026161013505778</v>
      </c>
      <c r="T231" s="68">
        <v>1717.500346083905</v>
      </c>
      <c r="U231" s="69">
        <v>0.41442451862805924</v>
      </c>
    </row>
    <row r="232" spans="1:21" ht="14.4" x14ac:dyDescent="0.3">
      <c r="A232" s="1">
        <v>44947</v>
      </c>
      <c r="B232" s="2">
        <v>349</v>
      </c>
      <c r="C232" s="46" t="s">
        <v>27</v>
      </c>
      <c r="D232" s="2" t="s">
        <v>34</v>
      </c>
      <c r="E232" s="71">
        <v>4.7333333333333334</v>
      </c>
      <c r="F232" s="6">
        <v>32.32</v>
      </c>
      <c r="G232" s="4">
        <v>6.4</v>
      </c>
      <c r="H232" s="5">
        <v>7.5069999999999997</v>
      </c>
      <c r="I232" s="75">
        <v>2627.67</v>
      </c>
      <c r="L232" s="52">
        <v>2793.8409999999999</v>
      </c>
      <c r="S232" s="70">
        <v>7.5294879644325636</v>
      </c>
      <c r="T232" s="68">
        <v>1629.9560186819519</v>
      </c>
      <c r="U232" s="69">
        <v>0.6294339102979023</v>
      </c>
    </row>
    <row r="233" spans="1:21" ht="14.4" x14ac:dyDescent="0.3">
      <c r="A233" s="1">
        <v>44978</v>
      </c>
      <c r="B233" s="2">
        <v>368</v>
      </c>
      <c r="C233" s="46" t="s">
        <v>27</v>
      </c>
      <c r="D233" s="2" t="s">
        <v>34</v>
      </c>
      <c r="E233" s="71">
        <v>4.5666666666666664</v>
      </c>
      <c r="F233" s="6">
        <v>30.99</v>
      </c>
      <c r="G233" s="4">
        <v>6.7</v>
      </c>
      <c r="H233" s="5">
        <v>7.5860000000000003</v>
      </c>
      <c r="I233" s="6">
        <v>3115.76</v>
      </c>
      <c r="L233" s="52">
        <v>3180.9349999999999</v>
      </c>
      <c r="S233" s="70">
        <v>7.6159882088003519</v>
      </c>
      <c r="T233" s="68">
        <v>1578.2300841385445</v>
      </c>
      <c r="U233" s="69">
        <v>0.87441449192917509</v>
      </c>
    </row>
    <row r="234" spans="1:21" ht="14.4" x14ac:dyDescent="0.3">
      <c r="A234" s="1">
        <v>45005</v>
      </c>
      <c r="B234" s="2">
        <v>396</v>
      </c>
      <c r="C234" s="46" t="s">
        <v>27</v>
      </c>
      <c r="D234" s="2" t="s">
        <v>34</v>
      </c>
      <c r="E234" s="71">
        <v>6</v>
      </c>
      <c r="F234" s="51">
        <v>31.79</v>
      </c>
      <c r="G234" s="4">
        <v>15.3</v>
      </c>
      <c r="H234" s="5">
        <v>7.7370000000000001</v>
      </c>
      <c r="I234" s="6">
        <v>2382.1</v>
      </c>
      <c r="L234" s="52">
        <v>2298.59</v>
      </c>
      <c r="S234" s="70">
        <v>7.8812373682451247</v>
      </c>
      <c r="T234" s="68">
        <v>634.47155977061129</v>
      </c>
      <c r="U234" s="69">
        <v>1.2766123565484708</v>
      </c>
    </row>
    <row r="235" spans="1:21" ht="14.4" x14ac:dyDescent="0.3">
      <c r="A235" s="1">
        <v>45033</v>
      </c>
      <c r="B235" s="2">
        <v>429</v>
      </c>
      <c r="C235" s="46" t="s">
        <v>27</v>
      </c>
      <c r="D235" s="2" t="s">
        <v>34</v>
      </c>
      <c r="E235" s="71">
        <v>11.933333333333334</v>
      </c>
      <c r="F235" s="6">
        <v>31.4</v>
      </c>
      <c r="G235" s="4">
        <v>12.9</v>
      </c>
      <c r="H235" s="5">
        <v>7.1980000000000004</v>
      </c>
      <c r="I235" s="75">
        <v>2603.2399999999998</v>
      </c>
      <c r="L235" s="11">
        <v>2903.299</v>
      </c>
      <c r="S235" s="70">
        <v>7.2090745516410211</v>
      </c>
      <c r="T235" s="68">
        <v>3694.1092468315674</v>
      </c>
      <c r="U235" s="69">
        <v>0.41015787118716834</v>
      </c>
    </row>
    <row r="236" spans="1:21" ht="14.4" x14ac:dyDescent="0.3">
      <c r="A236" s="1">
        <v>45056</v>
      </c>
      <c r="B236">
        <v>476</v>
      </c>
      <c r="C236" t="s">
        <v>27</v>
      </c>
      <c r="D236" t="s">
        <v>34</v>
      </c>
      <c r="E236" s="71">
        <v>13.666666666666666</v>
      </c>
      <c r="F236">
        <v>31.68</v>
      </c>
      <c r="G236" s="4">
        <v>17.5</v>
      </c>
      <c r="H236" s="5">
        <v>7.2030000000000003</v>
      </c>
      <c r="I236" s="75">
        <v>2206.1999999999998</v>
      </c>
      <c r="K236" s="6">
        <v>2206.1999999999998</v>
      </c>
      <c r="L236">
        <v>2193.21</v>
      </c>
      <c r="S236" s="70">
        <v>7.2473454458163031</v>
      </c>
      <c r="T236" s="68">
        <v>2891.4501694109344</v>
      </c>
      <c r="U236" s="69">
        <v>0.41028343255410549</v>
      </c>
    </row>
    <row r="237" spans="1:21" ht="14.4" x14ac:dyDescent="0.3">
      <c r="A237" s="7">
        <v>44406</v>
      </c>
      <c r="B237" s="2"/>
      <c r="C237" s="46" t="s">
        <v>22</v>
      </c>
      <c r="D237" s="2" t="s">
        <v>35</v>
      </c>
      <c r="E237" s="8">
        <v>21.6</v>
      </c>
      <c r="F237" s="52">
        <v>31.7</v>
      </c>
      <c r="G237" s="41">
        <v>19.690000000000001</v>
      </c>
      <c r="H237" s="63">
        <v>7.47</v>
      </c>
      <c r="J237" s="52">
        <v>5599.9343540922127</v>
      </c>
      <c r="K237" s="52"/>
      <c r="L237" s="11">
        <v>6047.586399953977</v>
      </c>
      <c r="S237" s="70"/>
      <c r="T237" s="68"/>
      <c r="U237" s="69"/>
    </row>
    <row r="238" spans="1:21" ht="14.4" x14ac:dyDescent="0.3">
      <c r="A238" s="7">
        <v>44419</v>
      </c>
      <c r="B238" s="2"/>
      <c r="C238" s="46" t="s">
        <v>22</v>
      </c>
      <c r="D238" s="2" t="s">
        <v>35</v>
      </c>
      <c r="F238" s="52">
        <v>31.55</v>
      </c>
      <c r="G238" s="41">
        <v>20.38</v>
      </c>
      <c r="H238" s="63">
        <v>7.085</v>
      </c>
      <c r="I238" s="6"/>
      <c r="J238" s="52">
        <v>2042.3734693536805</v>
      </c>
      <c r="K238" s="52"/>
      <c r="L238" s="11">
        <v>2247.4830697289258</v>
      </c>
      <c r="S238" s="70"/>
      <c r="T238" s="68"/>
      <c r="U238" s="69"/>
    </row>
    <row r="239" spans="1:21" ht="14.4" x14ac:dyDescent="0.3">
      <c r="A239" s="7">
        <v>44504</v>
      </c>
      <c r="B239" s="2"/>
      <c r="C239" s="46" t="s">
        <v>22</v>
      </c>
      <c r="D239" s="2" t="s">
        <v>35</v>
      </c>
      <c r="F239" s="19">
        <v>29.9</v>
      </c>
      <c r="G239" s="18"/>
      <c r="H239" s="34"/>
      <c r="I239" s="6"/>
      <c r="J239" s="11">
        <v>3631.1147092886204</v>
      </c>
      <c r="K239" s="52"/>
      <c r="L239" s="11">
        <v>4330.2750162243692</v>
      </c>
      <c r="S239" s="70"/>
      <c r="T239" s="68"/>
      <c r="U239" s="69"/>
    </row>
    <row r="240" spans="1:21" ht="14.4" x14ac:dyDescent="0.3">
      <c r="A240" s="7">
        <v>44532</v>
      </c>
      <c r="B240" s="2"/>
      <c r="C240" s="46" t="s">
        <v>22</v>
      </c>
      <c r="D240" s="2" t="s">
        <v>35</v>
      </c>
      <c r="F240" s="9">
        <v>30.4</v>
      </c>
      <c r="G240" s="41">
        <v>13.2</v>
      </c>
      <c r="H240" s="33">
        <v>7.23</v>
      </c>
      <c r="I240" s="6"/>
      <c r="J240" s="11">
        <v>2831.12</v>
      </c>
      <c r="K240" s="52"/>
      <c r="L240" s="11">
        <v>3306.12</v>
      </c>
      <c r="M240" s="22" t="s">
        <v>26</v>
      </c>
      <c r="S240" s="70"/>
      <c r="T240" s="68"/>
      <c r="U240" s="69"/>
    </row>
    <row r="241" spans="1:21" ht="14.4" x14ac:dyDescent="0.3">
      <c r="A241" s="7">
        <v>44621</v>
      </c>
      <c r="B241" s="2"/>
      <c r="C241" s="46" t="s">
        <v>22</v>
      </c>
      <c r="D241" s="2" t="s">
        <v>35</v>
      </c>
      <c r="F241" s="19">
        <v>30.1</v>
      </c>
      <c r="G241" s="18">
        <v>3.2</v>
      </c>
      <c r="H241" s="23">
        <v>8</v>
      </c>
      <c r="I241" s="6"/>
      <c r="J241" s="52">
        <v>2195.6480000000001</v>
      </c>
      <c r="K241" s="52"/>
      <c r="L241" s="52">
        <v>2145.9360000000001</v>
      </c>
      <c r="M241" s="22" t="s">
        <v>25</v>
      </c>
      <c r="S241" s="70"/>
      <c r="T241" s="68"/>
      <c r="U241" s="69"/>
    </row>
    <row r="242" spans="1:21" ht="14.4" x14ac:dyDescent="0.3">
      <c r="A242" s="1">
        <v>44755</v>
      </c>
      <c r="B242" s="2">
        <v>103</v>
      </c>
      <c r="C242" s="46" t="s">
        <v>22</v>
      </c>
      <c r="D242" s="2" t="s">
        <v>35</v>
      </c>
      <c r="F242" s="6">
        <v>32.74</v>
      </c>
      <c r="G242" s="4">
        <v>24.5</v>
      </c>
      <c r="H242" s="5">
        <v>6.81</v>
      </c>
      <c r="I242" s="6"/>
      <c r="L242" s="6">
        <v>5702.04</v>
      </c>
      <c r="S242" s="70"/>
      <c r="T242" s="68"/>
      <c r="U242" s="69"/>
    </row>
    <row r="243" spans="1:21" ht="14.4" x14ac:dyDescent="0.3">
      <c r="A243" s="1">
        <v>44789</v>
      </c>
      <c r="B243" s="2">
        <v>838</v>
      </c>
      <c r="C243" s="46" t="s">
        <v>22</v>
      </c>
      <c r="D243" s="2" t="s">
        <v>35</v>
      </c>
      <c r="E243" s="71">
        <v>19.833333333333332</v>
      </c>
      <c r="F243" s="6">
        <v>32.86</v>
      </c>
      <c r="G243" s="4">
        <v>24.9</v>
      </c>
      <c r="H243" s="5">
        <v>6.9470000000000001</v>
      </c>
      <c r="I243" s="54">
        <f>2297.7+44</f>
        <v>2341.6999999999998</v>
      </c>
      <c r="L243" s="6">
        <v>2586</v>
      </c>
      <c r="S243" s="70">
        <v>6.9993548579960816</v>
      </c>
      <c r="T243" s="68">
        <v>5699.1916289984556</v>
      </c>
      <c r="U243" s="69">
        <v>0.33284626470808354</v>
      </c>
    </row>
    <row r="244" spans="1:21" ht="14.4" x14ac:dyDescent="0.3">
      <c r="A244" s="1">
        <v>44861</v>
      </c>
      <c r="B244" s="2">
        <v>236</v>
      </c>
      <c r="C244" s="46" t="s">
        <v>22</v>
      </c>
      <c r="D244" s="2" t="s">
        <v>35</v>
      </c>
      <c r="E244" s="71">
        <v>15.3</v>
      </c>
      <c r="F244" s="6">
        <v>31.01</v>
      </c>
      <c r="G244" s="57">
        <v>16.3</v>
      </c>
      <c r="H244" s="5">
        <v>7.0640000000000001</v>
      </c>
      <c r="I244" s="54">
        <v>2943.11</v>
      </c>
      <c r="L244" s="6">
        <v>3222.86</v>
      </c>
      <c r="S244" s="70">
        <v>7.0747841717402329</v>
      </c>
      <c r="T244" s="68">
        <v>5882.7744399733965</v>
      </c>
      <c r="U244" s="69">
        <v>0.39391505408741834</v>
      </c>
    </row>
    <row r="245" spans="1:21" ht="14.4" x14ac:dyDescent="0.3">
      <c r="A245" s="1">
        <v>44870</v>
      </c>
      <c r="B245" s="2">
        <v>261</v>
      </c>
      <c r="C245" s="46" t="s">
        <v>22</v>
      </c>
      <c r="D245" s="2" t="s">
        <v>35</v>
      </c>
      <c r="E245" s="71">
        <v>15.633333333333333</v>
      </c>
      <c r="F245" s="6">
        <v>31.45</v>
      </c>
      <c r="G245" s="4">
        <v>19</v>
      </c>
      <c r="H245" s="5">
        <v>6.9320000000000004</v>
      </c>
      <c r="I245" s="54">
        <v>4006.06</v>
      </c>
      <c r="L245" s="6">
        <v>4489.1400000000003</v>
      </c>
      <c r="S245" s="70">
        <v>6.966846821112239</v>
      </c>
      <c r="T245" s="68">
        <v>10324.412166373986</v>
      </c>
      <c r="U245" s="69">
        <v>0.43023600041114418</v>
      </c>
    </row>
    <row r="246" spans="1:21" ht="14.4" x14ac:dyDescent="0.3">
      <c r="A246" s="1">
        <v>44901</v>
      </c>
      <c r="B246" s="2">
        <v>321</v>
      </c>
      <c r="C246" s="46" t="s">
        <v>22</v>
      </c>
      <c r="D246" s="2" t="s">
        <v>35</v>
      </c>
      <c r="E246" s="71">
        <v>8.4666666666666668</v>
      </c>
      <c r="F246" s="6">
        <v>31.74</v>
      </c>
      <c r="G246" s="4">
        <v>10.3</v>
      </c>
      <c r="H246" s="5">
        <v>7.2069999999999999</v>
      </c>
      <c r="I246" s="54">
        <v>2535.4899999999998</v>
      </c>
      <c r="L246" s="6">
        <v>2588.4</v>
      </c>
      <c r="S246" s="70">
        <v>7.2282600250794529</v>
      </c>
      <c r="T246" s="68">
        <v>3334.9004660925762</v>
      </c>
      <c r="U246" s="69">
        <v>0.3607569698297709</v>
      </c>
    </row>
    <row r="247" spans="1:21" ht="14.4" x14ac:dyDescent="0.3">
      <c r="A247" s="1">
        <v>44945</v>
      </c>
      <c r="B247" s="2">
        <v>336</v>
      </c>
      <c r="C247" s="46" t="s">
        <v>22</v>
      </c>
      <c r="D247" s="2" t="s">
        <v>35</v>
      </c>
      <c r="E247" s="71">
        <v>4.7666666666666666</v>
      </c>
      <c r="F247" s="6">
        <v>28.87</v>
      </c>
      <c r="G247" s="4">
        <v>10.4</v>
      </c>
      <c r="H247" s="5">
        <v>7.702</v>
      </c>
      <c r="I247" s="6">
        <v>7333.59</v>
      </c>
      <c r="L247" s="52">
        <v>6120.5320000000002</v>
      </c>
      <c r="S247" s="70">
        <v>7.7876144040468045</v>
      </c>
      <c r="T247" s="68">
        <v>2496.01438343777</v>
      </c>
      <c r="U247" s="69">
        <v>2.8977043766550787</v>
      </c>
    </row>
    <row r="248" spans="1:21" ht="14.4" x14ac:dyDescent="0.3">
      <c r="A248" s="1">
        <v>44980</v>
      </c>
      <c r="B248" s="2">
        <v>383</v>
      </c>
      <c r="C248" s="46" t="s">
        <v>22</v>
      </c>
      <c r="D248" s="2" t="s">
        <v>35</v>
      </c>
      <c r="E248" s="71">
        <v>4.833333333333333</v>
      </c>
      <c r="F248" s="6">
        <v>30.48</v>
      </c>
      <c r="G248" s="4">
        <v>5.5</v>
      </c>
      <c r="H248" s="5">
        <v>7.681</v>
      </c>
      <c r="I248" s="6">
        <v>2207.35</v>
      </c>
      <c r="L248" s="6">
        <v>2248.98</v>
      </c>
      <c r="S248" s="70">
        <v>7.6907710239365787</v>
      </c>
      <c r="T248" s="68">
        <v>935.42448554292662</v>
      </c>
      <c r="U248" s="69">
        <v>0.72840961705302909</v>
      </c>
    </row>
    <row r="249" spans="1:21" ht="14.4" x14ac:dyDescent="0.3">
      <c r="A249" s="1">
        <v>45006</v>
      </c>
      <c r="B249" s="2">
        <v>406</v>
      </c>
      <c r="C249" s="46" t="s">
        <v>22</v>
      </c>
      <c r="D249" s="2" t="s">
        <v>35</v>
      </c>
      <c r="E249" s="71">
        <v>5.166666666666667</v>
      </c>
      <c r="F249" s="51">
        <v>30.48</v>
      </c>
      <c r="G249" s="4">
        <v>16.100000000000001</v>
      </c>
      <c r="H249" s="5">
        <v>7.218</v>
      </c>
      <c r="I249" s="6">
        <v>2660.85</v>
      </c>
      <c r="L249" s="52">
        <v>3221.0830000000001</v>
      </c>
      <c r="S249" s="70">
        <v>7.3475293350715924</v>
      </c>
      <c r="T249" s="68">
        <v>2571.3344540225576</v>
      </c>
      <c r="U249" s="69">
        <v>0.41682935958500145</v>
      </c>
    </row>
    <row r="250" spans="1:21" ht="14.4" x14ac:dyDescent="0.3">
      <c r="A250" s="1">
        <v>45037</v>
      </c>
      <c r="B250" s="2">
        <v>458</v>
      </c>
      <c r="C250" s="46" t="s">
        <v>22</v>
      </c>
      <c r="D250" s="2" t="s">
        <v>35</v>
      </c>
      <c r="E250" s="71">
        <v>9.7333333333333343</v>
      </c>
      <c r="F250" s="51">
        <v>31.14</v>
      </c>
      <c r="G250" s="4">
        <v>10.6</v>
      </c>
      <c r="H250" s="5">
        <v>7.468</v>
      </c>
      <c r="I250" s="6">
        <v>6190.12</v>
      </c>
      <c r="L250" s="11">
        <v>5336.2960000000003</v>
      </c>
      <c r="S250" s="70">
        <v>7.4793736100430239</v>
      </c>
      <c r="T250" s="68">
        <v>4564.3391036601752</v>
      </c>
      <c r="U250" s="69">
        <v>1.6171758346176304</v>
      </c>
    </row>
    <row r="251" spans="1:21" ht="14.4" x14ac:dyDescent="0.3">
      <c r="A251" s="1">
        <v>45055</v>
      </c>
      <c r="B251">
        <v>472</v>
      </c>
      <c r="C251" t="s">
        <v>22</v>
      </c>
      <c r="D251" t="s">
        <v>35</v>
      </c>
      <c r="E251" s="71">
        <v>12.933333333333334</v>
      </c>
      <c r="F251">
        <v>31.22</v>
      </c>
      <c r="G251" s="4">
        <v>17.100000000000001</v>
      </c>
      <c r="H251" s="5">
        <v>7.2220000000000004</v>
      </c>
      <c r="I251" s="6">
        <v>3124.9</v>
      </c>
      <c r="K251" s="6">
        <v>3124.9</v>
      </c>
      <c r="L251">
        <v>3002.35</v>
      </c>
      <c r="S251" s="70">
        <v>7.2704759770437288</v>
      </c>
      <c r="T251" s="68">
        <v>3870.0380257400261</v>
      </c>
      <c r="U251" s="69">
        <v>0.58843109469143429</v>
      </c>
    </row>
    <row r="252" spans="1:21" ht="14.4" x14ac:dyDescent="0.3">
      <c r="A252" s="7">
        <v>44418</v>
      </c>
      <c r="B252" s="2"/>
      <c r="C252" s="46" t="s">
        <v>41</v>
      </c>
      <c r="D252" s="2" t="s">
        <v>35</v>
      </c>
      <c r="F252" s="52">
        <v>31.61</v>
      </c>
      <c r="G252" s="41">
        <v>20.37</v>
      </c>
      <c r="H252" s="63">
        <v>7.3250000000000002</v>
      </c>
      <c r="I252" s="6"/>
      <c r="J252" s="52">
        <v>2383.1870753712456</v>
      </c>
      <c r="K252" s="52"/>
      <c r="L252" s="52">
        <v>2489.6147934338428</v>
      </c>
      <c r="S252" s="70"/>
      <c r="T252" s="68"/>
      <c r="U252" s="69"/>
    </row>
    <row r="253" spans="1:21" ht="14.4" x14ac:dyDescent="0.3">
      <c r="A253" s="7">
        <v>44505</v>
      </c>
      <c r="B253" s="2"/>
      <c r="C253" s="46" t="s">
        <v>41</v>
      </c>
      <c r="D253" s="2" t="s">
        <v>35</v>
      </c>
      <c r="F253" s="9">
        <v>31.3</v>
      </c>
      <c r="G253" s="10">
        <v>21.19</v>
      </c>
      <c r="H253" s="63">
        <v>7.2911999999999999</v>
      </c>
      <c r="I253" s="6"/>
      <c r="J253" s="52">
        <v>2222.652486942528</v>
      </c>
      <c r="K253" s="52"/>
      <c r="L253" s="11">
        <v>2265.9657720580781</v>
      </c>
      <c r="S253" s="70"/>
      <c r="T253" s="68"/>
      <c r="U253" s="69"/>
    </row>
    <row r="254" spans="1:21" ht="14.4" x14ac:dyDescent="0.3">
      <c r="A254" s="7">
        <v>44533</v>
      </c>
      <c r="B254" s="2"/>
      <c r="C254" s="46" t="s">
        <v>41</v>
      </c>
      <c r="D254" s="2" t="s">
        <v>35</v>
      </c>
      <c r="F254" s="19">
        <v>29.6</v>
      </c>
      <c r="G254" s="10">
        <v>8</v>
      </c>
      <c r="H254" s="33">
        <v>7.82</v>
      </c>
      <c r="I254" s="6"/>
      <c r="J254" s="11">
        <v>2065.8969999999999</v>
      </c>
      <c r="K254" s="52"/>
      <c r="L254" s="11">
        <v>2124.4110000000001</v>
      </c>
      <c r="M254" s="22" t="s">
        <v>26</v>
      </c>
      <c r="S254" s="70"/>
      <c r="T254" s="68"/>
      <c r="U254" s="69"/>
    </row>
    <row r="255" spans="1:21" ht="14.4" x14ac:dyDescent="0.3">
      <c r="A255" s="7">
        <v>44726</v>
      </c>
      <c r="B255" s="2"/>
      <c r="C255" s="46" t="s">
        <v>41</v>
      </c>
      <c r="D255" s="2" t="s">
        <v>35</v>
      </c>
      <c r="F255" s="19">
        <v>32.19</v>
      </c>
      <c r="G255" s="4"/>
      <c r="H255" s="5"/>
      <c r="I255" s="6"/>
      <c r="L255" s="52">
        <v>2760.6</v>
      </c>
      <c r="S255" s="70"/>
      <c r="T255" s="68"/>
      <c r="U255" s="69"/>
    </row>
    <row r="256" spans="1:21" ht="14.4" x14ac:dyDescent="0.3">
      <c r="A256" s="1">
        <v>44757</v>
      </c>
      <c r="B256" s="2">
        <v>129</v>
      </c>
      <c r="C256" s="46" t="s">
        <v>41</v>
      </c>
      <c r="D256" s="2" t="s">
        <v>35</v>
      </c>
      <c r="F256" s="6">
        <v>32.590000000000003</v>
      </c>
      <c r="G256" s="4">
        <v>22.7</v>
      </c>
      <c r="H256" s="5">
        <v>7.61</v>
      </c>
      <c r="I256" s="6"/>
      <c r="J256" s="2">
        <v>1932.15</v>
      </c>
      <c r="K256" s="2"/>
      <c r="L256" s="6">
        <v>1915.69</v>
      </c>
      <c r="S256" s="70"/>
      <c r="T256" s="68"/>
      <c r="U256" s="69"/>
    </row>
    <row r="257" spans="1:21" ht="14.4" x14ac:dyDescent="0.3">
      <c r="A257" s="1">
        <v>44786</v>
      </c>
      <c r="B257" s="2">
        <v>803</v>
      </c>
      <c r="C257" s="46" t="s">
        <v>41</v>
      </c>
      <c r="D257" s="2" t="s">
        <v>35</v>
      </c>
      <c r="E257" s="71">
        <v>22.166666666666668</v>
      </c>
      <c r="F257" s="6">
        <v>32.78</v>
      </c>
      <c r="G257" s="4">
        <v>20.2</v>
      </c>
      <c r="H257" s="5">
        <v>7.5759999999999996</v>
      </c>
      <c r="I257" s="6">
        <f>1956.6+47</f>
        <v>2003.6</v>
      </c>
      <c r="L257" s="6">
        <v>1992.31</v>
      </c>
      <c r="S257" s="70">
        <v>7.5485040950504585</v>
      </c>
      <c r="T257" s="68">
        <v>1310.6291947288478</v>
      </c>
      <c r="U257" s="69">
        <v>1.0475183452840182</v>
      </c>
    </row>
    <row r="258" spans="1:21" ht="14.4" x14ac:dyDescent="0.3">
      <c r="A258" s="1">
        <v>44862</v>
      </c>
      <c r="B258" s="2">
        <v>241</v>
      </c>
      <c r="C258" s="46" t="s">
        <v>41</v>
      </c>
      <c r="D258" s="2" t="s">
        <v>35</v>
      </c>
      <c r="E258" s="71">
        <v>12.4</v>
      </c>
      <c r="F258" s="6">
        <v>31.53</v>
      </c>
      <c r="G258" s="4">
        <v>13.3</v>
      </c>
      <c r="H258" s="5">
        <v>7.3639999999999999</v>
      </c>
      <c r="I258" s="54">
        <v>2372.58</v>
      </c>
      <c r="L258" s="6">
        <v>3772.27</v>
      </c>
      <c r="S258" s="70">
        <v>7.3752081978320225</v>
      </c>
      <c r="T258" s="68">
        <v>2276.0504725140668</v>
      </c>
      <c r="U258" s="69">
        <v>0.5539851582504941</v>
      </c>
    </row>
    <row r="259" spans="1:21" ht="14.4" x14ac:dyDescent="0.3">
      <c r="A259" s="1">
        <v>44873</v>
      </c>
      <c r="B259" s="2">
        <v>280</v>
      </c>
      <c r="C259" s="46" t="s">
        <v>41</v>
      </c>
      <c r="D259" s="2" t="s">
        <v>35</v>
      </c>
      <c r="E259" s="71">
        <v>12.7</v>
      </c>
      <c r="F259" s="6">
        <v>29.89</v>
      </c>
      <c r="G259" s="4">
        <v>8.4</v>
      </c>
      <c r="H259" s="5">
        <v>7.4219999999999997</v>
      </c>
      <c r="I259" s="54">
        <v>2058.88</v>
      </c>
      <c r="L259" s="6">
        <v>2144.857</v>
      </c>
      <c r="S259" s="70">
        <v>7.3681155528753095</v>
      </c>
      <c r="T259" s="68">
        <v>2026.5129717019045</v>
      </c>
      <c r="U259" s="69">
        <v>0.46312414419412495</v>
      </c>
    </row>
    <row r="260" spans="1:21" ht="14.4" x14ac:dyDescent="0.3">
      <c r="A260" s="1">
        <v>44902</v>
      </c>
      <c r="B260" s="2">
        <v>326</v>
      </c>
      <c r="C260" s="46" t="s">
        <v>41</v>
      </c>
      <c r="D260" s="2" t="s">
        <v>35</v>
      </c>
      <c r="E260" s="71">
        <v>9.2666666666666657</v>
      </c>
      <c r="F260" s="6">
        <v>31.38</v>
      </c>
      <c r="G260" s="4">
        <v>12.3</v>
      </c>
      <c r="H260" s="5">
        <v>7.5049999999999999</v>
      </c>
      <c r="I260" s="6">
        <v>4262.51</v>
      </c>
      <c r="L260" s="6">
        <v>2432.2399999999998</v>
      </c>
      <c r="S260" s="70">
        <v>7.5461522512958092</v>
      </c>
      <c r="T260" s="68">
        <v>2662.2231461856859</v>
      </c>
      <c r="U260" s="69">
        <v>1.2693725418339648</v>
      </c>
    </row>
    <row r="261" spans="1:21" ht="14.4" x14ac:dyDescent="0.3">
      <c r="A261" s="1">
        <v>44944</v>
      </c>
      <c r="B261" s="2">
        <v>331</v>
      </c>
      <c r="C261" s="46" t="s">
        <v>41</v>
      </c>
      <c r="D261" s="2" t="s">
        <v>35</v>
      </c>
      <c r="E261" s="71">
        <v>6.3666666666666663</v>
      </c>
      <c r="F261" s="52">
        <v>32.08</v>
      </c>
      <c r="G261" s="41">
        <v>11</v>
      </c>
      <c r="H261" s="5">
        <v>7.774</v>
      </c>
      <c r="I261" s="54">
        <v>1947.94</v>
      </c>
      <c r="L261" s="52">
        <v>2076.4380000000001</v>
      </c>
      <c r="S261" s="70">
        <v>7.8456896169498886</v>
      </c>
      <c r="T261" s="68">
        <v>565.77211035855248</v>
      </c>
      <c r="U261" s="69">
        <v>0.98529036793718205</v>
      </c>
    </row>
    <row r="262" spans="1:21" ht="14.4" x14ac:dyDescent="0.3">
      <c r="A262" s="1">
        <v>44979</v>
      </c>
      <c r="B262" s="2">
        <v>378</v>
      </c>
      <c r="C262" s="46" t="s">
        <v>41</v>
      </c>
      <c r="D262" s="2" t="s">
        <v>35</v>
      </c>
      <c r="E262" s="71">
        <v>5.0666666666666664</v>
      </c>
      <c r="F262" s="6">
        <v>30.9</v>
      </c>
      <c r="G262" s="4">
        <v>4.2</v>
      </c>
      <c r="H262" s="5">
        <v>7.4669999999999996</v>
      </c>
      <c r="I262" s="6">
        <v>1949.34</v>
      </c>
      <c r="L262" s="6">
        <v>2087.21</v>
      </c>
      <c r="S262" s="70">
        <v>7.455712992434977</v>
      </c>
      <c r="T262" s="68">
        <v>1451.4183593850366</v>
      </c>
      <c r="U262" s="69">
        <v>0.39008705182719294</v>
      </c>
    </row>
    <row r="263" spans="1:21" ht="14.4" x14ac:dyDescent="0.3">
      <c r="A263" s="1">
        <v>45007</v>
      </c>
      <c r="B263" s="2">
        <v>411</v>
      </c>
      <c r="C263" s="46" t="s">
        <v>41</v>
      </c>
      <c r="D263" s="43" t="s">
        <v>35</v>
      </c>
      <c r="E263" s="71">
        <v>5.6333333333333337</v>
      </c>
      <c r="F263" s="51">
        <v>30.84</v>
      </c>
      <c r="G263" s="4">
        <v>14.4</v>
      </c>
      <c r="H263" s="5">
        <v>7.6230000000000002</v>
      </c>
      <c r="I263" s="6">
        <v>2094.9699999999998</v>
      </c>
      <c r="L263" s="52">
        <v>2129.893</v>
      </c>
      <c r="S263" s="70">
        <v>7.7517273945210796</v>
      </c>
      <c r="T263" s="68">
        <v>768.8131834875503</v>
      </c>
      <c r="U263" s="69">
        <v>0.82211883623929627</v>
      </c>
    </row>
    <row r="264" spans="1:21" ht="14.4" x14ac:dyDescent="0.3">
      <c r="A264" s="1">
        <v>45036</v>
      </c>
      <c r="B264" s="2">
        <v>448</v>
      </c>
      <c r="C264" s="46" t="s">
        <v>41</v>
      </c>
      <c r="D264" s="43" t="s">
        <v>35</v>
      </c>
      <c r="E264" s="71">
        <v>10.4</v>
      </c>
      <c r="F264" s="51">
        <v>30.54</v>
      </c>
      <c r="G264" s="4">
        <v>14</v>
      </c>
      <c r="H264" s="5">
        <v>7.2720000000000002</v>
      </c>
      <c r="I264" s="6">
        <v>2046.72</v>
      </c>
      <c r="L264" s="11">
        <v>2095.1309999999999</v>
      </c>
      <c r="S264" s="70">
        <v>7.3149437165044953</v>
      </c>
      <c r="T264" s="68">
        <v>2239.0224429601121</v>
      </c>
      <c r="U264" s="69">
        <v>0.37521892926072126</v>
      </c>
    </row>
    <row r="265" spans="1:21" ht="14.4" x14ac:dyDescent="0.3">
      <c r="A265" s="1">
        <v>45057</v>
      </c>
      <c r="B265">
        <v>486</v>
      </c>
      <c r="C265" t="s">
        <v>41</v>
      </c>
      <c r="D265" t="s">
        <v>35</v>
      </c>
      <c r="E265" s="71">
        <v>15.533333333333333</v>
      </c>
      <c r="F265">
        <v>31.99</v>
      </c>
      <c r="G265" s="4">
        <v>18.600000000000001</v>
      </c>
      <c r="H265" s="5">
        <v>7.2569999999999997</v>
      </c>
      <c r="I265" s="6">
        <v>2228.8200000000002</v>
      </c>
      <c r="K265" s="6">
        <v>2228.8200000000002</v>
      </c>
      <c r="L265">
        <v>2231.54</v>
      </c>
      <c r="S265" s="70">
        <v>7.2934570109190391</v>
      </c>
      <c r="T265" s="68">
        <v>2646.9874877732595</v>
      </c>
      <c r="U265" s="69">
        <v>0.50073776880978049</v>
      </c>
    </row>
    <row r="266" spans="1:21" ht="14.4" x14ac:dyDescent="0.3">
      <c r="A266" s="7">
        <v>44446</v>
      </c>
      <c r="B266" s="2"/>
      <c r="C266" s="46" t="s">
        <v>24</v>
      </c>
      <c r="D266" s="2" t="s">
        <v>35</v>
      </c>
      <c r="E266" s="8">
        <v>20.9</v>
      </c>
      <c r="F266" s="52">
        <v>30.5</v>
      </c>
      <c r="G266" s="10">
        <v>21.41</v>
      </c>
      <c r="H266" s="63">
        <v>7.1589999999999998</v>
      </c>
      <c r="I266" s="6"/>
      <c r="J266" s="11">
        <v>2515.0165079142339</v>
      </c>
      <c r="K266" s="52"/>
      <c r="L266" s="11">
        <v>2670.0947494868742</v>
      </c>
      <c r="S266" s="70"/>
      <c r="T266" s="68"/>
      <c r="U266" s="69"/>
    </row>
    <row r="267" spans="1:21" ht="14.4" x14ac:dyDescent="0.3">
      <c r="A267" s="7">
        <v>44479</v>
      </c>
      <c r="B267" s="2"/>
      <c r="C267" s="46" t="s">
        <v>24</v>
      </c>
      <c r="D267" s="2" t="s">
        <v>35</v>
      </c>
      <c r="F267" s="9">
        <v>30.8</v>
      </c>
      <c r="G267" s="41">
        <v>21.81</v>
      </c>
      <c r="H267" s="63">
        <v>7.5369999999999999</v>
      </c>
      <c r="I267" s="6"/>
      <c r="J267" s="8">
        <v>2164.0500000000002</v>
      </c>
      <c r="K267" s="8"/>
      <c r="L267" s="11">
        <v>2358.5308255260184</v>
      </c>
      <c r="S267" s="70"/>
      <c r="T267" s="68"/>
      <c r="U267" s="69"/>
    </row>
    <row r="268" spans="1:21" ht="14.4" x14ac:dyDescent="0.3">
      <c r="A268" s="7">
        <v>44502</v>
      </c>
      <c r="B268" s="2"/>
      <c r="C268" s="46" t="s">
        <v>24</v>
      </c>
      <c r="D268" s="2" t="s">
        <v>35</v>
      </c>
      <c r="F268" s="19">
        <v>30.7</v>
      </c>
      <c r="G268" s="41">
        <v>20.32</v>
      </c>
      <c r="H268" s="63">
        <v>7.1513999999999998</v>
      </c>
      <c r="I268" s="6"/>
      <c r="J268" s="52">
        <v>2086.69</v>
      </c>
      <c r="K268" s="52"/>
      <c r="L268" s="52">
        <v>2289.75</v>
      </c>
      <c r="S268" s="70"/>
      <c r="T268" s="68"/>
      <c r="U268" s="69"/>
    </row>
    <row r="269" spans="1:21" ht="14.4" x14ac:dyDescent="0.3">
      <c r="A269" s="1">
        <v>44760</v>
      </c>
      <c r="B269" s="2">
        <v>139</v>
      </c>
      <c r="C269" s="46" t="s">
        <v>24</v>
      </c>
      <c r="D269" s="2" t="s">
        <v>35</v>
      </c>
      <c r="F269" s="6">
        <v>31.91</v>
      </c>
      <c r="G269" s="4">
        <v>27.7</v>
      </c>
      <c r="H269" s="5">
        <v>7.085</v>
      </c>
      <c r="I269" s="6"/>
      <c r="J269" s="58">
        <v>2378.61</v>
      </c>
      <c r="K269" s="58"/>
      <c r="L269" s="6">
        <v>2570.6999999999998</v>
      </c>
      <c r="S269" s="70"/>
      <c r="T269" s="68"/>
      <c r="U269" s="69"/>
    </row>
    <row r="270" spans="1:21" ht="14.4" x14ac:dyDescent="0.3">
      <c r="A270" s="1">
        <v>44787</v>
      </c>
      <c r="B270" s="2">
        <v>820</v>
      </c>
      <c r="C270" s="46" t="s">
        <v>24</v>
      </c>
      <c r="D270" s="2" t="s">
        <v>35</v>
      </c>
      <c r="E270" s="71">
        <v>19.733333333333334</v>
      </c>
      <c r="F270" s="6">
        <v>30.08</v>
      </c>
      <c r="G270" s="4">
        <v>20.6</v>
      </c>
      <c r="H270" s="5">
        <v>7.0279999999999996</v>
      </c>
      <c r="I270" s="54">
        <f>3801.7+40</f>
        <v>3841.7</v>
      </c>
      <c r="L270" s="6">
        <v>4140.26</v>
      </c>
      <c r="S270" s="70">
        <v>7.0370818040201026</v>
      </c>
      <c r="T270" s="68">
        <v>8659.4689044745919</v>
      </c>
      <c r="U270" s="69">
        <v>0.56205459869212149</v>
      </c>
    </row>
    <row r="271" spans="1:21" ht="14.4" x14ac:dyDescent="0.3">
      <c r="A271" s="1">
        <v>44860</v>
      </c>
      <c r="B271" s="2">
        <v>231</v>
      </c>
      <c r="C271" s="46" t="s">
        <v>24</v>
      </c>
      <c r="D271" s="2" t="s">
        <v>35</v>
      </c>
      <c r="E271" s="71">
        <v>16.7</v>
      </c>
      <c r="F271" s="6">
        <v>32.49</v>
      </c>
      <c r="G271" s="57">
        <v>16.7</v>
      </c>
      <c r="H271" s="5">
        <v>7.3650000000000002</v>
      </c>
      <c r="I271" s="6">
        <v>3744.77</v>
      </c>
      <c r="L271" s="6">
        <v>2107.1</v>
      </c>
      <c r="S271" s="70">
        <v>7.3649998227168512</v>
      </c>
      <c r="T271" s="68">
        <v>3777.1998531325394</v>
      </c>
      <c r="U271" s="69">
        <v>1.048518494971894</v>
      </c>
    </row>
    <row r="272" spans="1:21" ht="14.4" x14ac:dyDescent="0.3">
      <c r="A272" s="1">
        <v>44872</v>
      </c>
      <c r="B272" s="2">
        <v>275</v>
      </c>
      <c r="C272" s="46" t="s">
        <v>24</v>
      </c>
      <c r="D272" s="2" t="s">
        <v>35</v>
      </c>
      <c r="E272" s="71">
        <v>16.3</v>
      </c>
      <c r="F272" s="6">
        <v>32.950000000000003</v>
      </c>
      <c r="G272" s="4">
        <v>17.8</v>
      </c>
      <c r="H272" s="5">
        <v>7.1740000000000004</v>
      </c>
      <c r="I272" s="54">
        <v>4302.25</v>
      </c>
      <c r="L272" s="6">
        <v>4447.451</v>
      </c>
      <c r="S272" s="70">
        <v>7.1909765581902381</v>
      </c>
      <c r="T272" s="68">
        <v>6543.3399645163872</v>
      </c>
      <c r="U272" s="69">
        <v>0.81086079357871121</v>
      </c>
    </row>
    <row r="273" spans="1:21" ht="14.4" x14ac:dyDescent="0.3">
      <c r="A273" s="1">
        <v>44898</v>
      </c>
      <c r="B273" s="2">
        <v>302</v>
      </c>
      <c r="C273" s="46" t="s">
        <v>24</v>
      </c>
      <c r="D273" s="2" t="s">
        <v>35</v>
      </c>
      <c r="E273" s="71">
        <v>8.9333333333333336</v>
      </c>
      <c r="F273" s="6">
        <v>31.93</v>
      </c>
      <c r="G273" s="4">
        <v>13.4</v>
      </c>
      <c r="H273" s="5">
        <v>7.2969999999999997</v>
      </c>
      <c r="I273" s="54">
        <v>2183.73</v>
      </c>
      <c r="L273" s="6">
        <v>2226.2600000000002</v>
      </c>
      <c r="S273" s="70">
        <v>7.3513968376684957</v>
      </c>
      <c r="T273" s="68">
        <v>2152.8643575497017</v>
      </c>
      <c r="U273" s="69">
        <v>0.41919169853258104</v>
      </c>
    </row>
    <row r="274" spans="1:21" ht="14.4" x14ac:dyDescent="0.3">
      <c r="A274" s="1">
        <v>44948</v>
      </c>
      <c r="B274" s="2">
        <v>359</v>
      </c>
      <c r="C274" s="46" t="s">
        <v>24</v>
      </c>
      <c r="D274" s="2" t="s">
        <v>35</v>
      </c>
      <c r="E274" s="71">
        <v>4.7666666666666666</v>
      </c>
      <c r="F274" s="6">
        <v>31.19</v>
      </c>
      <c r="G274" s="4">
        <v>9.1999999999999993</v>
      </c>
      <c r="H274" s="5">
        <v>7.3970000000000002</v>
      </c>
      <c r="I274" s="6">
        <v>2737.73</v>
      </c>
      <c r="L274" s="52">
        <v>2939.2249999999999</v>
      </c>
      <c r="S274" s="70">
        <v>7.4536121660153558</v>
      </c>
      <c r="T274" s="68">
        <v>2044.2493881968642</v>
      </c>
      <c r="U274" s="69">
        <v>0.54254025731666777</v>
      </c>
    </row>
    <row r="275" spans="1:21" ht="14.4" x14ac:dyDescent="0.3">
      <c r="A275" s="1">
        <v>44973</v>
      </c>
      <c r="B275" s="2">
        <v>364</v>
      </c>
      <c r="C275" s="46" t="s">
        <v>24</v>
      </c>
      <c r="D275" s="2" t="s">
        <v>35</v>
      </c>
      <c r="E275" s="71">
        <v>6.6333333333333329</v>
      </c>
      <c r="F275" s="6">
        <v>31.35</v>
      </c>
      <c r="G275" s="4">
        <v>15.7</v>
      </c>
      <c r="H275" s="5">
        <v>7.3849999999999998</v>
      </c>
      <c r="I275" s="6">
        <v>2493.79</v>
      </c>
      <c r="L275" s="11">
        <v>2728.4409999999998</v>
      </c>
      <c r="S275" s="70">
        <v>7.5023851038857066</v>
      </c>
      <c r="T275" s="68">
        <v>1686.2041188835985</v>
      </c>
      <c r="U275" s="69">
        <v>0.599382117901607</v>
      </c>
    </row>
    <row r="276" spans="1:21" ht="14.4" x14ac:dyDescent="0.3">
      <c r="A276" s="1">
        <v>45007</v>
      </c>
      <c r="B276" s="2">
        <v>416</v>
      </c>
      <c r="C276" s="46" t="s">
        <v>24</v>
      </c>
      <c r="D276" s="2" t="s">
        <v>35</v>
      </c>
      <c r="E276" s="71">
        <v>7.333333333333333</v>
      </c>
      <c r="F276" s="51">
        <v>31.69</v>
      </c>
      <c r="G276" s="4">
        <v>11.8</v>
      </c>
      <c r="H276" s="5">
        <v>7.3929999999999998</v>
      </c>
      <c r="I276" s="6">
        <v>3419.15</v>
      </c>
      <c r="L276" s="52">
        <v>3525.6889999999999</v>
      </c>
      <c r="S276" s="70">
        <v>7.4500551162422397</v>
      </c>
      <c r="T276" s="68">
        <v>2637.1351267046339</v>
      </c>
      <c r="U276" s="69">
        <v>0.76080726075727645</v>
      </c>
    </row>
    <row r="277" spans="1:21" ht="14.4" x14ac:dyDescent="0.3">
      <c r="A277" s="1">
        <v>45036</v>
      </c>
      <c r="B277" s="2">
        <v>453</v>
      </c>
      <c r="C277" s="46" t="s">
        <v>24</v>
      </c>
      <c r="D277" s="2" t="s">
        <v>35</v>
      </c>
      <c r="E277" s="71">
        <v>10.466666666666667</v>
      </c>
      <c r="F277" s="51">
        <v>30.58</v>
      </c>
      <c r="G277" s="4">
        <v>8</v>
      </c>
      <c r="H277" s="5">
        <v>7.3019999999999996</v>
      </c>
      <c r="I277" s="6">
        <v>2570.23</v>
      </c>
      <c r="L277" s="52">
        <v>2660.1660000000002</v>
      </c>
      <c r="S277" s="70">
        <v>7.2726568547324764</v>
      </c>
      <c r="T277" s="68">
        <v>3112.3075922515613</v>
      </c>
      <c r="U277" s="69">
        <v>0.43072987008003621</v>
      </c>
    </row>
    <row r="278" spans="1:21" ht="14.4" x14ac:dyDescent="0.3">
      <c r="A278" s="1">
        <v>45058</v>
      </c>
      <c r="B278">
        <v>491</v>
      </c>
      <c r="C278" t="s">
        <v>24</v>
      </c>
      <c r="D278" t="s">
        <v>35</v>
      </c>
      <c r="E278" s="71">
        <v>13.766666666666667</v>
      </c>
      <c r="F278">
        <v>31.12</v>
      </c>
      <c r="G278" s="4">
        <v>26.1</v>
      </c>
      <c r="H278" s="5">
        <v>7.1890000000000001</v>
      </c>
      <c r="I278" s="6">
        <v>3305.68</v>
      </c>
      <c r="K278" s="6">
        <v>3305.68</v>
      </c>
      <c r="L278">
        <v>3450.67</v>
      </c>
      <c r="S278" s="70">
        <v>7.3336857232384984</v>
      </c>
      <c r="T278" s="68">
        <v>3546.7224760132508</v>
      </c>
      <c r="U278" s="69">
        <v>0.7417892036062318</v>
      </c>
    </row>
    <row r="279" spans="1:21" ht="14.4" x14ac:dyDescent="0.3">
      <c r="A279" s="7">
        <v>44403</v>
      </c>
      <c r="B279" s="2"/>
      <c r="C279" s="46" t="s">
        <v>13</v>
      </c>
      <c r="D279" s="2" t="s">
        <v>35</v>
      </c>
      <c r="F279" s="9">
        <v>31.5</v>
      </c>
      <c r="G279" s="41">
        <v>20.02</v>
      </c>
      <c r="H279" s="63">
        <v>7.45</v>
      </c>
      <c r="J279" s="52">
        <v>2318.4255879907741</v>
      </c>
      <c r="K279" s="52"/>
      <c r="L279" s="52">
        <v>2277.9062689165762</v>
      </c>
      <c r="S279" s="70"/>
      <c r="T279" s="68"/>
      <c r="U279" s="69"/>
    </row>
    <row r="280" spans="1:21" ht="14.4" x14ac:dyDescent="0.3">
      <c r="A280" s="7">
        <v>44421</v>
      </c>
      <c r="B280" s="2"/>
      <c r="C280" s="46" t="s">
        <v>13</v>
      </c>
      <c r="D280" s="2" t="s">
        <v>35</v>
      </c>
      <c r="F280" s="52">
        <v>31.29</v>
      </c>
      <c r="G280" s="41">
        <v>20.239999999999998</v>
      </c>
      <c r="H280" s="63">
        <v>7.0990000000000002</v>
      </c>
      <c r="I280" s="6"/>
      <c r="J280" s="52">
        <v>2046.7348483436326</v>
      </c>
      <c r="K280" s="52"/>
      <c r="L280" s="52">
        <v>2182.6362693981409</v>
      </c>
      <c r="S280" s="70"/>
      <c r="T280" s="68"/>
      <c r="U280" s="69"/>
    </row>
    <row r="281" spans="1:21" ht="14.4" x14ac:dyDescent="0.3">
      <c r="A281" s="7">
        <v>44475</v>
      </c>
      <c r="B281" s="2"/>
      <c r="C281" s="46" t="s">
        <v>13</v>
      </c>
      <c r="D281" s="2" t="s">
        <v>35</v>
      </c>
      <c r="F281" s="19">
        <v>29.4</v>
      </c>
      <c r="G281" s="41">
        <v>21.45</v>
      </c>
      <c r="H281" s="63">
        <v>7.2473000000000001</v>
      </c>
      <c r="I281" s="6"/>
      <c r="J281" s="52">
        <v>3134.1474057805567</v>
      </c>
      <c r="K281" s="52"/>
      <c r="L281" s="52">
        <v>3226.9221004074475</v>
      </c>
      <c r="S281" s="70"/>
      <c r="T281" s="68"/>
      <c r="U281" s="69"/>
    </row>
    <row r="282" spans="1:21" ht="14.4" x14ac:dyDescent="0.3">
      <c r="A282" s="7">
        <v>44531</v>
      </c>
      <c r="B282" s="2"/>
      <c r="C282" s="46" t="s">
        <v>13</v>
      </c>
      <c r="D282" s="2" t="s">
        <v>35</v>
      </c>
      <c r="F282" s="19">
        <v>30.1</v>
      </c>
      <c r="G282" s="41">
        <v>12.1</v>
      </c>
      <c r="H282" s="33">
        <v>7.68</v>
      </c>
      <c r="I282" s="6"/>
      <c r="J282" s="52">
        <v>2079.2800000000002</v>
      </c>
      <c r="K282" s="52"/>
      <c r="L282" s="52">
        <v>2138.14</v>
      </c>
      <c r="M282" s="22" t="s">
        <v>25</v>
      </c>
      <c r="S282" s="70"/>
      <c r="T282" s="68"/>
      <c r="U282" s="69"/>
    </row>
    <row r="283" spans="1:21" ht="14.4" x14ac:dyDescent="0.3">
      <c r="A283" s="7">
        <v>44622</v>
      </c>
      <c r="B283" s="2"/>
      <c r="C283" s="46" t="s">
        <v>13</v>
      </c>
      <c r="D283" s="2" t="s">
        <v>35</v>
      </c>
      <c r="F283" s="19">
        <v>29.9</v>
      </c>
      <c r="G283" s="41">
        <v>3.5</v>
      </c>
      <c r="H283" s="33">
        <v>7.5540000000000003</v>
      </c>
      <c r="I283" s="6"/>
      <c r="J283" s="52">
        <v>2179.944</v>
      </c>
      <c r="K283" s="52"/>
      <c r="L283" s="52">
        <v>2252.154</v>
      </c>
      <c r="M283" s="22" t="s">
        <v>25</v>
      </c>
      <c r="S283" s="70"/>
      <c r="T283" s="68"/>
      <c r="U283" s="69"/>
    </row>
    <row r="284" spans="1:21" ht="14.4" x14ac:dyDescent="0.3">
      <c r="A284" s="7">
        <v>44729</v>
      </c>
      <c r="B284" s="2"/>
      <c r="C284" s="46" t="s">
        <v>13</v>
      </c>
      <c r="D284" s="2" t="s">
        <v>35</v>
      </c>
      <c r="F284" s="19">
        <v>31.4</v>
      </c>
      <c r="G284" s="4"/>
      <c r="H284" s="5"/>
      <c r="I284" s="6"/>
      <c r="J284" s="52">
        <v>4031.34</v>
      </c>
      <c r="K284" s="52"/>
      <c r="L284" s="52">
        <v>3626.9969999999998</v>
      </c>
      <c r="S284" s="70"/>
      <c r="T284" s="68"/>
      <c r="U284" s="69"/>
    </row>
    <row r="285" spans="1:21" ht="14.4" x14ac:dyDescent="0.3">
      <c r="A285" s="1">
        <v>44757</v>
      </c>
      <c r="B285" s="2">
        <v>123</v>
      </c>
      <c r="C285" s="46" t="s">
        <v>13</v>
      </c>
      <c r="D285" s="2" t="s">
        <v>35</v>
      </c>
      <c r="F285" s="6">
        <v>31.42</v>
      </c>
      <c r="G285" s="4">
        <v>25.4</v>
      </c>
      <c r="H285" s="5">
        <v>7.1779999999999999</v>
      </c>
      <c r="I285" s="6"/>
      <c r="L285" s="6">
        <v>2676.67</v>
      </c>
      <c r="S285" s="70"/>
      <c r="T285" s="68"/>
      <c r="U285" s="69"/>
    </row>
    <row r="286" spans="1:21" ht="14.4" x14ac:dyDescent="0.3">
      <c r="A286" s="1">
        <v>44788</v>
      </c>
      <c r="B286" s="2">
        <v>828</v>
      </c>
      <c r="C286" s="46" t="s">
        <v>13</v>
      </c>
      <c r="D286" s="2" t="s">
        <v>35</v>
      </c>
      <c r="E286" s="71">
        <v>24.166666666666668</v>
      </c>
      <c r="F286" s="6">
        <v>32.799999999999997</v>
      </c>
      <c r="G286" s="4">
        <v>27.1</v>
      </c>
      <c r="H286" s="5">
        <v>7.2859999999999996</v>
      </c>
      <c r="I286" s="54">
        <f>2499.7+44</f>
        <v>2543.6999999999998</v>
      </c>
      <c r="L286" s="6">
        <v>2606.9499999999998</v>
      </c>
      <c r="S286" s="70">
        <v>7.3219365278510917</v>
      </c>
      <c r="T286" s="68">
        <v>2922.3060459373014</v>
      </c>
      <c r="U286" s="69">
        <v>0.8894032487047312</v>
      </c>
    </row>
    <row r="287" spans="1:21" ht="14.4" x14ac:dyDescent="0.3">
      <c r="A287" s="1">
        <v>44858</v>
      </c>
      <c r="B287" s="2">
        <v>213</v>
      </c>
      <c r="C287" s="46" t="s">
        <v>13</v>
      </c>
      <c r="D287" s="2" t="s">
        <v>35</v>
      </c>
      <c r="E287" s="71">
        <v>16.033333333333335</v>
      </c>
      <c r="F287" s="6">
        <v>31.75</v>
      </c>
      <c r="G287" s="4">
        <v>17.5</v>
      </c>
      <c r="H287" s="5">
        <v>7.4219999999999997</v>
      </c>
      <c r="I287" s="6">
        <v>13489.59</v>
      </c>
      <c r="L287" s="6">
        <v>7703.82</v>
      </c>
      <c r="S287" s="70">
        <v>7.4409801125399486</v>
      </c>
      <c r="T287" s="68">
        <v>11371.771129328226</v>
      </c>
      <c r="U287" s="69">
        <v>4.2989404554281556</v>
      </c>
    </row>
    <row r="288" spans="1:21" ht="14.4" x14ac:dyDescent="0.3">
      <c r="A288" s="1">
        <v>44871</v>
      </c>
      <c r="B288" s="2">
        <v>266</v>
      </c>
      <c r="C288" s="46" t="s">
        <v>13</v>
      </c>
      <c r="D288" s="2" t="s">
        <v>35</v>
      </c>
      <c r="E288" s="71">
        <v>16.766666666666666</v>
      </c>
      <c r="F288" s="6">
        <v>32.29</v>
      </c>
      <c r="G288" s="4">
        <v>18.7</v>
      </c>
      <c r="H288" s="5">
        <v>7.444</v>
      </c>
      <c r="I288" s="54">
        <v>2409.5100000000002</v>
      </c>
      <c r="L288" s="6">
        <v>2491.6999999999998</v>
      </c>
      <c r="S288" s="70">
        <v>7.4695181780117359</v>
      </c>
      <c r="T288" s="68">
        <v>1885.7645077908842</v>
      </c>
      <c r="U288" s="69">
        <v>0.84551485313832631</v>
      </c>
    </row>
    <row r="289" spans="1:21" ht="14.4" x14ac:dyDescent="0.3">
      <c r="A289" s="1">
        <v>44900</v>
      </c>
      <c r="B289" s="2">
        <v>316</v>
      </c>
      <c r="C289" s="46" t="s">
        <v>13</v>
      </c>
      <c r="D289" s="2" t="s">
        <v>35</v>
      </c>
      <c r="E289" s="71">
        <v>8.5666666666666664</v>
      </c>
      <c r="F289" s="6">
        <v>31.28</v>
      </c>
      <c r="G289" s="4">
        <v>8.6</v>
      </c>
      <c r="H289" s="5">
        <v>7.6130000000000004</v>
      </c>
      <c r="I289" s="54">
        <v>2392.1</v>
      </c>
      <c r="L289" s="6">
        <v>2487.86</v>
      </c>
      <c r="S289" s="70">
        <v>7.613472720009141</v>
      </c>
      <c r="T289" s="68">
        <v>1258.6531054827392</v>
      </c>
      <c r="U289" s="69">
        <v>0.79653682399301384</v>
      </c>
    </row>
    <row r="290" spans="1:21" ht="14.4" x14ac:dyDescent="0.3">
      <c r="A290" s="1">
        <v>44946</v>
      </c>
      <c r="B290" s="2">
        <v>341</v>
      </c>
      <c r="C290" s="46" t="s">
        <v>13</v>
      </c>
      <c r="D290" s="2" t="s">
        <v>35</v>
      </c>
      <c r="E290" s="71">
        <v>4.5666666666666664</v>
      </c>
      <c r="F290" s="6">
        <v>29.8</v>
      </c>
      <c r="G290" s="4">
        <v>7.7</v>
      </c>
      <c r="H290" s="5">
        <v>7.6150000000000002</v>
      </c>
      <c r="I290" s="6">
        <v>2170.92</v>
      </c>
      <c r="L290" s="11">
        <v>2229.66</v>
      </c>
      <c r="S290" s="70">
        <v>7.6596614198977493</v>
      </c>
      <c r="T290" s="68">
        <v>992.7191339750899</v>
      </c>
      <c r="U290" s="69">
        <v>0.65187499440239915</v>
      </c>
    </row>
    <row r="291" spans="1:21" ht="14.4" x14ac:dyDescent="0.3">
      <c r="A291" s="1">
        <v>44981</v>
      </c>
      <c r="B291" s="2">
        <v>388</v>
      </c>
      <c r="C291" s="46" t="s">
        <v>13</v>
      </c>
      <c r="D291" s="2" t="s">
        <v>35</v>
      </c>
      <c r="E291" s="71">
        <v>5</v>
      </c>
      <c r="F291" s="6">
        <v>30.2</v>
      </c>
      <c r="G291" s="4">
        <v>13</v>
      </c>
      <c r="H291" s="5">
        <v>7.4649999999999999</v>
      </c>
      <c r="I291" s="6">
        <v>2123.5</v>
      </c>
      <c r="L291" s="6">
        <v>2485.79</v>
      </c>
      <c r="S291" s="70">
        <v>7.5722946142120922</v>
      </c>
      <c r="T291" s="68">
        <v>1200.5892414292671</v>
      </c>
      <c r="U291" s="69">
        <v>0.54083686080911186</v>
      </c>
    </row>
    <row r="292" spans="1:21" ht="14.4" x14ac:dyDescent="0.3">
      <c r="A292" s="1">
        <v>45008</v>
      </c>
      <c r="B292" s="2">
        <v>421</v>
      </c>
      <c r="C292" s="46" t="s">
        <v>13</v>
      </c>
      <c r="D292" s="2" t="s">
        <v>35</v>
      </c>
      <c r="E292" s="71">
        <v>6.8666666666667</v>
      </c>
      <c r="F292" s="51">
        <v>29.51</v>
      </c>
      <c r="G292" s="4">
        <v>20</v>
      </c>
      <c r="H292" s="5">
        <v>7.4560000000000004</v>
      </c>
      <c r="I292" s="6">
        <v>2268.8200000000002</v>
      </c>
      <c r="L292" s="11">
        <v>2551.4360000000001</v>
      </c>
      <c r="S292" s="70">
        <v>7.6349552470507787</v>
      </c>
      <c r="T292" s="68">
        <v>1126.9368010823291</v>
      </c>
      <c r="U292" s="69">
        <v>0.70881380969328389</v>
      </c>
    </row>
    <row r="293" spans="1:21" ht="14.4" x14ac:dyDescent="0.3">
      <c r="A293" s="1">
        <v>45035</v>
      </c>
      <c r="B293" s="2">
        <v>439</v>
      </c>
      <c r="C293" s="46" t="s">
        <v>13</v>
      </c>
      <c r="D293" s="2" t="s">
        <v>35</v>
      </c>
      <c r="E293" s="71">
        <v>12.36666666667</v>
      </c>
      <c r="F293" s="51">
        <v>30</v>
      </c>
      <c r="G293" s="4">
        <v>15.2</v>
      </c>
      <c r="H293" s="5">
        <v>7.4580000000000002</v>
      </c>
      <c r="I293" s="6">
        <v>2519.86</v>
      </c>
      <c r="L293" s="11">
        <v>2372.9169999999999</v>
      </c>
      <c r="S293" s="70">
        <v>7.4952531862356002</v>
      </c>
      <c r="T293" s="68">
        <v>1826.3661126270415</v>
      </c>
      <c r="U293" s="69">
        <v>0.74277278418398096</v>
      </c>
    </row>
    <row r="294" spans="1:21" ht="14.4" x14ac:dyDescent="0.3">
      <c r="A294" s="1">
        <v>45054</v>
      </c>
      <c r="B294">
        <v>463</v>
      </c>
      <c r="C294" t="s">
        <v>13</v>
      </c>
      <c r="D294" t="s">
        <v>35</v>
      </c>
      <c r="E294" s="71">
        <v>14.466666666666667</v>
      </c>
      <c r="F294">
        <v>30.59</v>
      </c>
      <c r="G294" s="4">
        <v>22.6</v>
      </c>
      <c r="H294" s="5">
        <v>7.2489999999999997</v>
      </c>
      <c r="I294" s="6">
        <v>2569.77</v>
      </c>
      <c r="K294" s="6">
        <v>2569.77</v>
      </c>
      <c r="L294">
        <v>2497.12</v>
      </c>
      <c r="S294" s="70">
        <v>7.3462505712953829</v>
      </c>
      <c r="T294" s="68">
        <v>2691.4492641543493</v>
      </c>
      <c r="U294" s="69">
        <v>0.60388936968713169</v>
      </c>
    </row>
    <row r="295" spans="1:21" ht="14.4" x14ac:dyDescent="0.3">
      <c r="A295" s="7">
        <v>44727</v>
      </c>
      <c r="B295" s="2"/>
      <c r="C295" s="46" t="s">
        <v>27</v>
      </c>
      <c r="D295" s="2" t="s">
        <v>35</v>
      </c>
      <c r="F295" s="19">
        <v>32.57</v>
      </c>
      <c r="G295" s="4"/>
      <c r="H295" s="5"/>
      <c r="I295" s="6"/>
      <c r="L295" s="19">
        <v>2762.24</v>
      </c>
      <c r="S295" s="70"/>
      <c r="T295" s="68"/>
      <c r="U295" s="69"/>
    </row>
    <row r="296" spans="1:21" ht="14.4" x14ac:dyDescent="0.3">
      <c r="A296" s="1">
        <v>44756</v>
      </c>
      <c r="B296" s="2">
        <v>113</v>
      </c>
      <c r="C296" s="46" t="s">
        <v>27</v>
      </c>
      <c r="D296" s="2" t="s">
        <v>35</v>
      </c>
      <c r="F296" s="6">
        <v>32.950000000000003</v>
      </c>
      <c r="G296" s="4">
        <v>23</v>
      </c>
      <c r="H296" s="5">
        <v>7.194</v>
      </c>
      <c r="I296" s="6"/>
      <c r="J296" s="58">
        <v>2310.59</v>
      </c>
      <c r="K296" s="58"/>
      <c r="L296" s="6">
        <v>2441.6999999999998</v>
      </c>
      <c r="S296" s="70"/>
      <c r="T296" s="68"/>
      <c r="U296" s="69"/>
    </row>
    <row r="297" spans="1:21" ht="14.4" x14ac:dyDescent="0.3">
      <c r="A297" s="1">
        <v>44787</v>
      </c>
      <c r="B297" s="2">
        <v>809</v>
      </c>
      <c r="C297" s="46" t="s">
        <v>27</v>
      </c>
      <c r="D297" s="2" t="s">
        <v>35</v>
      </c>
      <c r="E297" s="71">
        <v>17.133333333333333</v>
      </c>
      <c r="F297" s="6">
        <v>32.99</v>
      </c>
      <c r="G297" s="4">
        <v>23.5</v>
      </c>
      <c r="H297" s="5">
        <v>7.1970000000000001</v>
      </c>
      <c r="I297" s="6">
        <f>4175.8+47</f>
        <v>4222.8</v>
      </c>
      <c r="L297" s="6">
        <v>3995.07</v>
      </c>
      <c r="S297" s="70">
        <v>7.2710642448062055</v>
      </c>
      <c r="T297" s="68">
        <v>5336.1497415170534</v>
      </c>
      <c r="U297" s="69">
        <v>0.98695147256580662</v>
      </c>
    </row>
    <row r="298" spans="1:21" ht="14.4" x14ac:dyDescent="0.3">
      <c r="A298" s="1">
        <v>44859</v>
      </c>
      <c r="B298" s="2">
        <v>222</v>
      </c>
      <c r="C298" s="46" t="s">
        <v>27</v>
      </c>
      <c r="D298" s="2" t="s">
        <v>35</v>
      </c>
      <c r="E298" s="71">
        <v>15.933333333333332</v>
      </c>
      <c r="F298" s="6">
        <v>32.770000000000003</v>
      </c>
      <c r="G298" s="4">
        <v>16.600000000000001</v>
      </c>
      <c r="H298" s="5">
        <v>7.2220000000000004</v>
      </c>
      <c r="I298" s="6">
        <v>4727.51</v>
      </c>
      <c r="L298" s="6">
        <v>4226.07</v>
      </c>
      <c r="S298" s="70">
        <v>7.2297023868772721</v>
      </c>
      <c r="T298" s="68">
        <v>6551.1362170527918</v>
      </c>
      <c r="U298" s="69">
        <v>0.95372096563164477</v>
      </c>
    </row>
    <row r="299" spans="1:21" ht="14.4" x14ac:dyDescent="0.3">
      <c r="A299" s="1">
        <v>44869</v>
      </c>
      <c r="B299" s="2">
        <v>252</v>
      </c>
      <c r="C299" s="46" t="s">
        <v>27</v>
      </c>
      <c r="D299" s="2" t="s">
        <v>35</v>
      </c>
      <c r="E299" s="71">
        <v>15.299999999999999</v>
      </c>
      <c r="F299" s="6">
        <v>32.35</v>
      </c>
      <c r="G299" s="4">
        <v>18</v>
      </c>
      <c r="H299" s="5">
        <v>6.8789999999999996</v>
      </c>
      <c r="I299" s="54">
        <v>5967.34</v>
      </c>
      <c r="L299" s="6">
        <v>6475.61</v>
      </c>
      <c r="S299" s="70">
        <v>6.9066868233996477</v>
      </c>
      <c r="T299" s="68">
        <v>17613.22133124316</v>
      </c>
      <c r="U299" s="69">
        <v>0.56092389447800561</v>
      </c>
    </row>
    <row r="300" spans="1:21" ht="14.4" x14ac:dyDescent="0.3">
      <c r="A300" s="1">
        <v>44899</v>
      </c>
      <c r="B300" s="2">
        <v>307</v>
      </c>
      <c r="C300" s="46" t="s">
        <v>27</v>
      </c>
      <c r="D300" s="2" t="s">
        <v>35</v>
      </c>
      <c r="E300" s="71">
        <v>8.4666666666666668</v>
      </c>
      <c r="F300" s="6">
        <v>31.91</v>
      </c>
      <c r="G300" s="4">
        <v>3.9</v>
      </c>
      <c r="H300" s="5">
        <v>7.4660000000000002</v>
      </c>
      <c r="I300" s="54">
        <v>2879.18</v>
      </c>
      <c r="L300" s="6">
        <v>3273.25</v>
      </c>
      <c r="S300" s="70">
        <v>7.4071846701962132</v>
      </c>
      <c r="T300" s="68">
        <v>2480.0052184463148</v>
      </c>
      <c r="U300" s="69">
        <v>0.61397913609922106</v>
      </c>
    </row>
    <row r="301" spans="1:21" ht="14.4" x14ac:dyDescent="0.3">
      <c r="A301" s="1">
        <v>44947</v>
      </c>
      <c r="B301" s="2">
        <v>350</v>
      </c>
      <c r="C301" s="46" t="s">
        <v>27</v>
      </c>
      <c r="D301" s="2" t="s">
        <v>35</v>
      </c>
      <c r="E301" s="71">
        <v>5.0666666666666673</v>
      </c>
      <c r="F301" s="6">
        <v>32.32</v>
      </c>
      <c r="G301" s="4">
        <v>6.2</v>
      </c>
      <c r="H301" s="5">
        <v>7.5709999999999997</v>
      </c>
      <c r="I301" s="6">
        <v>2335.88</v>
      </c>
      <c r="L301" s="11">
        <v>2454.4090000000001</v>
      </c>
      <c r="S301" s="70">
        <v>7.5868165370863796</v>
      </c>
      <c r="T301" s="68">
        <v>1265.840871621007</v>
      </c>
      <c r="U301" s="69">
        <v>0.64373303828471695</v>
      </c>
    </row>
    <row r="302" spans="1:21" ht="14.4" x14ac:dyDescent="0.3">
      <c r="A302" s="1">
        <v>44978</v>
      </c>
      <c r="B302" s="2">
        <v>369</v>
      </c>
      <c r="C302" s="46" t="s">
        <v>27</v>
      </c>
      <c r="D302" s="2" t="s">
        <v>35</v>
      </c>
      <c r="E302" s="71">
        <v>4.6333333333333337</v>
      </c>
      <c r="F302" s="6">
        <v>30.99</v>
      </c>
      <c r="G302" s="4">
        <v>6.6</v>
      </c>
      <c r="H302" s="5">
        <v>7.4249999999999998</v>
      </c>
      <c r="I302" s="6">
        <v>2759.19</v>
      </c>
      <c r="L302" s="11">
        <v>2927.346</v>
      </c>
      <c r="S302" s="70">
        <v>7.4502486015833584</v>
      </c>
      <c r="T302" s="68">
        <v>2075.6689939248527</v>
      </c>
      <c r="U302" s="69">
        <v>0.53728534718838072</v>
      </c>
    </row>
    <row r="303" spans="1:21" ht="14.4" x14ac:dyDescent="0.3">
      <c r="A303" s="1">
        <v>45005</v>
      </c>
      <c r="B303" s="2">
        <v>397</v>
      </c>
      <c r="C303" s="46" t="s">
        <v>27</v>
      </c>
      <c r="D303" s="2" t="s">
        <v>35</v>
      </c>
      <c r="E303" s="71">
        <v>5.6000000000000005</v>
      </c>
      <c r="F303" s="51">
        <v>31.79</v>
      </c>
      <c r="G303" s="4">
        <v>17</v>
      </c>
      <c r="H303" s="5">
        <v>7.6059999999999999</v>
      </c>
      <c r="I303" s="6">
        <v>3817.77</v>
      </c>
      <c r="L303" s="52">
        <v>3725.3290000000002</v>
      </c>
      <c r="S303" s="70">
        <v>7.7756976007800844</v>
      </c>
      <c r="T303" s="68">
        <v>1322.9535034255841</v>
      </c>
      <c r="U303" s="69">
        <v>1.6150605003778626</v>
      </c>
    </row>
    <row r="304" spans="1:21" ht="14.4" x14ac:dyDescent="0.3">
      <c r="A304" s="1">
        <v>45033</v>
      </c>
      <c r="B304" s="2">
        <v>430</v>
      </c>
      <c r="C304" s="46" t="s">
        <v>27</v>
      </c>
      <c r="D304" s="2" t="s">
        <v>35</v>
      </c>
      <c r="E304" s="71">
        <v>11.366666666666667</v>
      </c>
      <c r="F304" s="6">
        <v>31.4</v>
      </c>
      <c r="G304" s="4">
        <v>13.2</v>
      </c>
      <c r="H304" s="5">
        <v>7.0780000000000003</v>
      </c>
      <c r="I304" s="6">
        <v>2521.7199999999998</v>
      </c>
      <c r="L304" s="11">
        <v>2737.3319999999999</v>
      </c>
      <c r="S304" s="70">
        <v>7.0981396292733612</v>
      </c>
      <c r="T304" s="68">
        <v>4623.5372120436041</v>
      </c>
      <c r="U304" s="69">
        <v>0.30182378258076809</v>
      </c>
    </row>
    <row r="305" spans="1:21" ht="14.4" x14ac:dyDescent="0.3">
      <c r="A305" s="1">
        <v>45056</v>
      </c>
      <c r="B305">
        <v>477</v>
      </c>
      <c r="C305" t="s">
        <v>27</v>
      </c>
      <c r="D305" t="s">
        <v>35</v>
      </c>
      <c r="E305" s="71">
        <v>12.933333333333334</v>
      </c>
      <c r="F305">
        <v>31.68</v>
      </c>
      <c r="G305" s="4">
        <v>18</v>
      </c>
      <c r="H305" s="5">
        <v>7.3250000000000002</v>
      </c>
      <c r="I305" s="6">
        <v>2654.85</v>
      </c>
      <c r="K305" s="6">
        <v>2654.85</v>
      </c>
      <c r="L305">
        <v>2396.16</v>
      </c>
      <c r="S305" s="70">
        <v>7.3877632841260734</v>
      </c>
      <c r="T305" s="68">
        <v>2481.0636174557217</v>
      </c>
      <c r="U305" s="69">
        <v>0.65452510258986152</v>
      </c>
    </row>
    <row r="306" spans="1:21" ht="14.4" x14ac:dyDescent="0.3">
      <c r="A306" s="7">
        <v>44419</v>
      </c>
      <c r="B306" s="2"/>
      <c r="C306" s="46" t="s">
        <v>22</v>
      </c>
      <c r="D306" s="2" t="s">
        <v>36</v>
      </c>
      <c r="E306" s="8">
        <v>21.6</v>
      </c>
      <c r="F306" s="52">
        <v>31.55</v>
      </c>
      <c r="G306" s="41">
        <v>20.37</v>
      </c>
      <c r="H306" s="63">
        <v>7.0739999999999998</v>
      </c>
      <c r="I306" s="6"/>
      <c r="J306" s="52">
        <v>2257.6002950797765</v>
      </c>
      <c r="K306" s="52"/>
      <c r="L306" s="11">
        <v>2460.0029495630979</v>
      </c>
      <c r="S306" s="70"/>
      <c r="T306" s="68"/>
      <c r="U306" s="69"/>
    </row>
    <row r="307" spans="1:21" ht="14.4" x14ac:dyDescent="0.3">
      <c r="A307" s="7">
        <v>44504</v>
      </c>
      <c r="B307" s="2"/>
      <c r="C307" s="46" t="s">
        <v>22</v>
      </c>
      <c r="D307" s="2" t="s">
        <v>36</v>
      </c>
      <c r="E307" s="8">
        <v>13.5</v>
      </c>
      <c r="F307" s="19">
        <v>29.9</v>
      </c>
      <c r="G307" s="18"/>
      <c r="H307" s="34"/>
      <c r="I307" s="6"/>
      <c r="J307" s="52">
        <v>2550.4736044298775</v>
      </c>
      <c r="K307" s="52"/>
      <c r="L307" s="52">
        <v>3008.6513044611229</v>
      </c>
      <c r="S307" s="70"/>
      <c r="T307" s="68"/>
      <c r="U307" s="69"/>
    </row>
    <row r="308" spans="1:21" ht="14.4" x14ac:dyDescent="0.3">
      <c r="A308" s="7">
        <v>44532</v>
      </c>
      <c r="B308" s="2"/>
      <c r="C308" s="46" t="s">
        <v>22</v>
      </c>
      <c r="D308" s="2" t="s">
        <v>36</v>
      </c>
      <c r="F308" s="19">
        <v>30.4</v>
      </c>
      <c r="G308" s="41">
        <v>13.2</v>
      </c>
      <c r="H308" s="33">
        <v>7.2</v>
      </c>
      <c r="I308" s="6"/>
      <c r="J308" s="52">
        <v>3373.15</v>
      </c>
      <c r="K308" s="52"/>
      <c r="L308" s="52">
        <v>3832.25</v>
      </c>
      <c r="M308" s="22" t="s">
        <v>26</v>
      </c>
      <c r="S308" s="70"/>
      <c r="T308" s="68"/>
      <c r="U308" s="69"/>
    </row>
    <row r="309" spans="1:21" ht="14.4" x14ac:dyDescent="0.3">
      <c r="A309" s="7">
        <v>44621</v>
      </c>
      <c r="B309" s="2"/>
      <c r="C309" s="46" t="s">
        <v>22</v>
      </c>
      <c r="D309" s="2" t="s">
        <v>36</v>
      </c>
      <c r="E309" s="8">
        <v>2.1</v>
      </c>
      <c r="F309" s="19">
        <v>30.1</v>
      </c>
      <c r="G309" s="18">
        <v>3.2</v>
      </c>
      <c r="H309" s="23">
        <v>8.1300000000000008</v>
      </c>
      <c r="I309" s="6"/>
      <c r="J309" s="52">
        <v>2160.3939999999998</v>
      </c>
      <c r="K309" s="52"/>
      <c r="L309" s="52">
        <v>2066.473</v>
      </c>
      <c r="M309" s="22" t="s">
        <v>25</v>
      </c>
      <c r="S309" s="70"/>
      <c r="T309" s="68"/>
      <c r="U309" s="69"/>
    </row>
    <row r="310" spans="1:21" ht="14.4" x14ac:dyDescent="0.3">
      <c r="A310" s="1">
        <v>44755</v>
      </c>
      <c r="B310" s="2">
        <v>104</v>
      </c>
      <c r="C310" s="46" t="s">
        <v>22</v>
      </c>
      <c r="D310" s="2" t="s">
        <v>36</v>
      </c>
      <c r="E310" s="2">
        <v>19.100000000000001</v>
      </c>
      <c r="F310" s="6">
        <v>32.74</v>
      </c>
      <c r="G310" s="4">
        <v>24.2</v>
      </c>
      <c r="H310" s="5">
        <v>6.7670000000000003</v>
      </c>
      <c r="I310" s="6"/>
      <c r="L310" s="6">
        <v>6127.76</v>
      </c>
      <c r="S310" s="70"/>
      <c r="T310" s="68"/>
      <c r="U310" s="69"/>
    </row>
    <row r="311" spans="1:21" ht="14.4" x14ac:dyDescent="0.3">
      <c r="A311" s="1">
        <v>44789</v>
      </c>
      <c r="B311" s="2">
        <v>839</v>
      </c>
      <c r="C311" s="46" t="s">
        <v>22</v>
      </c>
      <c r="D311" s="2" t="s">
        <v>36</v>
      </c>
      <c r="E311" s="2">
        <v>19.2</v>
      </c>
      <c r="F311" s="6">
        <v>32.86</v>
      </c>
      <c r="G311" s="4">
        <v>25.1</v>
      </c>
      <c r="H311" s="5">
        <v>6.9359999999999999</v>
      </c>
      <c r="I311" s="54">
        <f>2040.9+44</f>
        <v>2084.9</v>
      </c>
      <c r="L311" s="6">
        <v>2418.6</v>
      </c>
      <c r="S311" s="70">
        <v>6.9969278580041614</v>
      </c>
      <c r="T311" s="68">
        <v>5084.0917445169125</v>
      </c>
      <c r="U311" s="69">
        <v>0.28668500604476843</v>
      </c>
    </row>
    <row r="312" spans="1:21" ht="14.4" x14ac:dyDescent="0.3">
      <c r="A312" s="1">
        <v>44861</v>
      </c>
      <c r="B312" s="2">
        <v>237</v>
      </c>
      <c r="C312" s="46" t="s">
        <v>22</v>
      </c>
      <c r="D312" s="2" t="s">
        <v>36</v>
      </c>
      <c r="E312" s="3">
        <v>14.9</v>
      </c>
      <c r="F312" s="6">
        <v>31.01</v>
      </c>
      <c r="G312" s="57">
        <v>16.3</v>
      </c>
      <c r="H312" s="5">
        <v>6.9870000000000001</v>
      </c>
      <c r="I312" s="54">
        <v>3552.03</v>
      </c>
      <c r="L312" s="6">
        <v>3866.16</v>
      </c>
      <c r="S312" s="70">
        <v>7.0017521196429344</v>
      </c>
      <c r="T312" s="68">
        <v>8405.8801655084026</v>
      </c>
      <c r="U312" s="69">
        <v>0.39624587414793716</v>
      </c>
    </row>
    <row r="313" spans="1:21" ht="14.4" x14ac:dyDescent="0.3">
      <c r="A313" s="1">
        <v>44870</v>
      </c>
      <c r="B313" s="2">
        <v>262</v>
      </c>
      <c r="C313" s="46" t="s">
        <v>22</v>
      </c>
      <c r="D313" s="2" t="s">
        <v>36</v>
      </c>
      <c r="E313" s="2">
        <v>15.2</v>
      </c>
      <c r="F313" s="6">
        <v>31.45</v>
      </c>
      <c r="G313" s="4">
        <v>18.8</v>
      </c>
      <c r="H313" s="5">
        <v>6.9340000000000002</v>
      </c>
      <c r="I313" s="54">
        <v>3304.68</v>
      </c>
      <c r="L313" s="6">
        <v>3775.4</v>
      </c>
      <c r="S313" s="70">
        <v>6.9713723458925054</v>
      </c>
      <c r="T313" s="68">
        <v>8399.0572137924319</v>
      </c>
      <c r="U313" s="69">
        <v>0.35172794908892058</v>
      </c>
    </row>
    <row r="314" spans="1:21" ht="14.4" x14ac:dyDescent="0.3">
      <c r="A314" s="1">
        <v>44901</v>
      </c>
      <c r="B314" s="2">
        <v>322</v>
      </c>
      <c r="C314" s="46" t="s">
        <v>22</v>
      </c>
      <c r="D314" s="2" t="s">
        <v>36</v>
      </c>
      <c r="E314" s="2">
        <v>8.5</v>
      </c>
      <c r="F314" s="6">
        <v>31.74</v>
      </c>
      <c r="G314" s="4">
        <v>10.4</v>
      </c>
      <c r="H314" s="5">
        <v>7.1440000000000001</v>
      </c>
      <c r="I314" s="6">
        <v>2967.13</v>
      </c>
      <c r="L314" s="6">
        <v>2944.16</v>
      </c>
      <c r="S314" s="70">
        <v>7.16550413331308</v>
      </c>
      <c r="T314" s="68">
        <v>4526.5685873304456</v>
      </c>
      <c r="U314" s="69">
        <v>0.36719223995512579</v>
      </c>
    </row>
    <row r="315" spans="1:21" ht="14.4" x14ac:dyDescent="0.3">
      <c r="A315" s="1">
        <v>44945</v>
      </c>
      <c r="B315" s="2">
        <v>337</v>
      </c>
      <c r="C315" s="46" t="s">
        <v>22</v>
      </c>
      <c r="D315" s="2" t="s">
        <v>36</v>
      </c>
      <c r="E315" s="2">
        <v>5</v>
      </c>
      <c r="F315" s="6">
        <v>28.87</v>
      </c>
      <c r="G315" s="4">
        <v>9.6999999999999993</v>
      </c>
      <c r="H315" s="5">
        <v>7.8470000000000004</v>
      </c>
      <c r="I315" s="6">
        <v>13168.94</v>
      </c>
      <c r="L315" s="11">
        <v>8986.2049999999999</v>
      </c>
      <c r="S315" s="70">
        <v>7.9238859701328055</v>
      </c>
      <c r="T315" s="68">
        <v>3222.8358134460682</v>
      </c>
      <c r="U315" s="69">
        <v>7.0637790813776506</v>
      </c>
    </row>
    <row r="316" spans="1:21" ht="14.4" x14ac:dyDescent="0.3">
      <c r="A316" s="1">
        <v>44980</v>
      </c>
      <c r="B316" s="2">
        <v>384</v>
      </c>
      <c r="C316" s="46" t="s">
        <v>22</v>
      </c>
      <c r="D316" s="2" t="s">
        <v>36</v>
      </c>
      <c r="E316" s="2">
        <v>5</v>
      </c>
      <c r="F316" s="6">
        <v>30.48</v>
      </c>
      <c r="G316" s="4">
        <v>5.3</v>
      </c>
      <c r="H316" s="5">
        <v>7.6130000000000004</v>
      </c>
      <c r="I316" s="6">
        <v>2232.34</v>
      </c>
      <c r="L316" s="6">
        <v>2302.44</v>
      </c>
      <c r="S316" s="70">
        <v>7.6172358654385404</v>
      </c>
      <c r="T316" s="68">
        <v>1131.8876435755176</v>
      </c>
      <c r="U316" s="69">
        <v>0.63176615569219141</v>
      </c>
    </row>
    <row r="317" spans="1:21" ht="14.4" x14ac:dyDescent="0.3">
      <c r="A317" s="1">
        <v>45006</v>
      </c>
      <c r="B317" s="2">
        <v>407</v>
      </c>
      <c r="C317" s="46" t="s">
        <v>22</v>
      </c>
      <c r="D317" s="2" t="s">
        <v>36</v>
      </c>
      <c r="E317" s="43">
        <v>5.5</v>
      </c>
      <c r="F317" s="51">
        <v>30.48</v>
      </c>
      <c r="G317" s="4">
        <v>17.2</v>
      </c>
      <c r="H317" s="5">
        <v>7.3140000000000001</v>
      </c>
      <c r="I317" s="6">
        <v>1993.34</v>
      </c>
      <c r="L317" s="11">
        <v>2253.3130000000001</v>
      </c>
      <c r="S317" s="70">
        <v>7.4604646216054711</v>
      </c>
      <c r="T317" s="68">
        <v>1476.7408396961334</v>
      </c>
      <c r="U317" s="69">
        <v>0.40729034768645134</v>
      </c>
    </row>
    <row r="318" spans="1:21" ht="14.4" x14ac:dyDescent="0.3">
      <c r="A318" s="1">
        <v>45037</v>
      </c>
      <c r="B318" s="2">
        <v>459</v>
      </c>
      <c r="C318" s="46" t="s">
        <v>22</v>
      </c>
      <c r="D318" s="2" t="s">
        <v>36</v>
      </c>
      <c r="E318" s="43">
        <v>9.4</v>
      </c>
      <c r="F318" s="51">
        <v>31.14</v>
      </c>
      <c r="G318" s="4">
        <v>10.7</v>
      </c>
      <c r="H318" s="5">
        <v>7.6760000000000002</v>
      </c>
      <c r="I318" s="6">
        <v>10636.48</v>
      </c>
      <c r="L318" s="52">
        <v>7765.7079999999996</v>
      </c>
      <c r="S318" s="70">
        <v>7.6953979410911675</v>
      </c>
      <c r="T318" s="68">
        <v>4656.2712376623012</v>
      </c>
      <c r="U318" s="69">
        <v>4.4093470999612485</v>
      </c>
    </row>
    <row r="319" spans="1:21" ht="14.4" x14ac:dyDescent="0.3">
      <c r="A319" s="1">
        <v>45055</v>
      </c>
      <c r="B319">
        <v>473</v>
      </c>
      <c r="C319" t="s">
        <v>22</v>
      </c>
      <c r="D319" t="s">
        <v>36</v>
      </c>
      <c r="E319">
        <v>12</v>
      </c>
      <c r="F319">
        <v>31.22</v>
      </c>
      <c r="G319" s="4">
        <v>16.5</v>
      </c>
      <c r="H319" s="5">
        <v>7.2089999999999996</v>
      </c>
      <c r="I319" s="6">
        <v>5047.71</v>
      </c>
      <c r="K319" s="6">
        <v>5047.71</v>
      </c>
      <c r="L319">
        <v>4389.8999999999996</v>
      </c>
      <c r="S319" s="70">
        <v>7.2609367605423767</v>
      </c>
      <c r="T319" s="68">
        <v>6358.1979125243106</v>
      </c>
      <c r="U319" s="69">
        <v>0.89466175872362563</v>
      </c>
    </row>
    <row r="320" spans="1:21" ht="14.4" x14ac:dyDescent="0.3">
      <c r="A320" s="7">
        <v>44418</v>
      </c>
      <c r="B320" s="2"/>
      <c r="C320" s="46" t="s">
        <v>41</v>
      </c>
      <c r="D320" s="2" t="s">
        <v>36</v>
      </c>
      <c r="E320" s="8">
        <v>23.2</v>
      </c>
      <c r="F320" s="52">
        <v>31.61</v>
      </c>
      <c r="G320" s="41">
        <v>20.36</v>
      </c>
      <c r="H320" s="63">
        <v>7.157</v>
      </c>
      <c r="I320" s="6"/>
      <c r="J320" s="52">
        <v>3421.6438739616697</v>
      </c>
      <c r="K320" s="52"/>
      <c r="L320" s="52">
        <v>3796.0594028989349</v>
      </c>
      <c r="S320" s="70"/>
      <c r="T320" s="68"/>
      <c r="U320" s="69"/>
    </row>
    <row r="321" spans="1:21" ht="14.4" x14ac:dyDescent="0.3">
      <c r="A321" s="7">
        <v>44505</v>
      </c>
      <c r="B321" s="2"/>
      <c r="C321" s="46" t="s">
        <v>41</v>
      </c>
      <c r="D321" s="2" t="s">
        <v>36</v>
      </c>
      <c r="E321" s="8">
        <v>12.6</v>
      </c>
      <c r="F321" s="19">
        <v>31.3</v>
      </c>
      <c r="G321" s="41">
        <v>20.8</v>
      </c>
      <c r="H321" s="63">
        <v>7.3974000000000002</v>
      </c>
      <c r="I321" s="6"/>
      <c r="J321" s="52">
        <v>1986.65</v>
      </c>
      <c r="K321" s="52"/>
      <c r="L321" s="52">
        <v>1970.78</v>
      </c>
      <c r="S321" s="70"/>
      <c r="T321" s="68"/>
      <c r="U321" s="69"/>
    </row>
    <row r="322" spans="1:21" ht="14.4" x14ac:dyDescent="0.3">
      <c r="A322" s="7">
        <v>44533</v>
      </c>
      <c r="B322" s="2"/>
      <c r="C322" s="46" t="s">
        <v>41</v>
      </c>
      <c r="D322" s="2" t="s">
        <v>36</v>
      </c>
      <c r="F322" s="19">
        <v>29.6</v>
      </c>
      <c r="G322" s="41">
        <v>8.9</v>
      </c>
      <c r="H322" s="33">
        <v>7.91</v>
      </c>
      <c r="I322" s="6"/>
      <c r="J322" s="52">
        <v>2022.296</v>
      </c>
      <c r="K322" s="52"/>
      <c r="L322" s="52">
        <v>2056.79</v>
      </c>
      <c r="M322" s="22" t="s">
        <v>26</v>
      </c>
      <c r="S322" s="70"/>
      <c r="T322" s="68"/>
      <c r="U322" s="69"/>
    </row>
    <row r="323" spans="1:21" ht="14.4" x14ac:dyDescent="0.3">
      <c r="A323" s="7">
        <v>44726</v>
      </c>
      <c r="B323" s="2"/>
      <c r="C323" s="46" t="s">
        <v>41</v>
      </c>
      <c r="D323" s="2" t="s">
        <v>36</v>
      </c>
      <c r="E323" s="16">
        <v>21</v>
      </c>
      <c r="F323" s="19">
        <v>32.19</v>
      </c>
      <c r="G323" s="4"/>
      <c r="H323" s="5"/>
      <c r="I323" s="6"/>
      <c r="L323" s="52">
        <v>2589.1999999999998</v>
      </c>
      <c r="S323" s="70"/>
      <c r="T323" s="68"/>
      <c r="U323" s="69"/>
    </row>
    <row r="324" spans="1:21" ht="14.4" x14ac:dyDescent="0.3">
      <c r="A324" s="1">
        <v>44757</v>
      </c>
      <c r="B324" s="2">
        <v>130</v>
      </c>
      <c r="C324" s="46" t="s">
        <v>41</v>
      </c>
      <c r="D324" s="2" t="s">
        <v>36</v>
      </c>
      <c r="E324" s="2">
        <v>24.4</v>
      </c>
      <c r="F324" s="6">
        <v>32.590000000000003</v>
      </c>
      <c r="G324" s="4">
        <v>22.8</v>
      </c>
      <c r="H324" s="5">
        <v>7.2089999999999996</v>
      </c>
      <c r="I324" s="6"/>
      <c r="J324" s="58">
        <v>2027.45</v>
      </c>
      <c r="K324" s="58"/>
      <c r="L324" s="6">
        <v>2197.0100000000002</v>
      </c>
      <c r="S324" s="70"/>
      <c r="T324" s="68"/>
      <c r="U324" s="69"/>
    </row>
    <row r="325" spans="1:21" ht="14.4" x14ac:dyDescent="0.3">
      <c r="A325" s="1">
        <v>44786</v>
      </c>
      <c r="B325" s="2">
        <v>804</v>
      </c>
      <c r="C325" s="46" t="s">
        <v>41</v>
      </c>
      <c r="D325" s="2" t="s">
        <v>36</v>
      </c>
      <c r="E325" s="2">
        <v>22.3</v>
      </c>
      <c r="F325" s="6">
        <v>32.78</v>
      </c>
      <c r="G325" s="4">
        <v>20.100000000000001</v>
      </c>
      <c r="H325" s="5">
        <v>7.5359999999999996</v>
      </c>
      <c r="I325" s="54">
        <f>2006.1+47</f>
        <v>2053.1</v>
      </c>
      <c r="L325" s="6">
        <v>2091.52</v>
      </c>
      <c r="S325" s="70">
        <v>7.5058149529281035</v>
      </c>
      <c r="T325" s="68">
        <v>1494.0722521233445</v>
      </c>
      <c r="U325" s="69">
        <v>0.98606139563374673</v>
      </c>
    </row>
    <row r="326" spans="1:21" ht="14.4" x14ac:dyDescent="0.3">
      <c r="A326" s="1">
        <v>44862</v>
      </c>
      <c r="B326" s="2">
        <v>242</v>
      </c>
      <c r="C326" s="46" t="s">
        <v>41</v>
      </c>
      <c r="D326" s="2" t="s">
        <v>36</v>
      </c>
      <c r="E326" s="3">
        <v>12.4</v>
      </c>
      <c r="F326" s="6">
        <v>31.53</v>
      </c>
      <c r="G326" s="4">
        <v>13.1</v>
      </c>
      <c r="H326" s="5">
        <v>7.4969999999999999</v>
      </c>
      <c r="I326" s="54">
        <v>2239.4899999999998</v>
      </c>
      <c r="L326" s="6">
        <v>3490.886</v>
      </c>
      <c r="S326" s="70">
        <v>7.5063886077286206</v>
      </c>
      <c r="T326" s="68">
        <v>1567.2757976798698</v>
      </c>
      <c r="U326" s="69">
        <v>0.69794706961446618</v>
      </c>
    </row>
    <row r="327" spans="1:21" ht="14.4" x14ac:dyDescent="0.3">
      <c r="A327" s="1">
        <v>44873</v>
      </c>
      <c r="B327" s="2">
        <v>281</v>
      </c>
      <c r="C327" s="46" t="s">
        <v>41</v>
      </c>
      <c r="D327" s="2" t="s">
        <v>36</v>
      </c>
      <c r="E327" s="3">
        <v>12.7</v>
      </c>
      <c r="F327" s="6">
        <v>29.89</v>
      </c>
      <c r="G327" s="4">
        <v>8.5</v>
      </c>
      <c r="H327" s="5">
        <v>7.7</v>
      </c>
      <c r="I327" s="6">
        <v>2032.46</v>
      </c>
      <c r="L327" s="6">
        <v>1989.95</v>
      </c>
      <c r="S327" s="70">
        <v>7.6390693864531789</v>
      </c>
      <c r="T327" s="68">
        <v>1039.6636054579155</v>
      </c>
      <c r="U327" s="69">
        <v>0.82746292346188655</v>
      </c>
    </row>
    <row r="328" spans="1:21" ht="14.4" x14ac:dyDescent="0.3">
      <c r="A328" s="1">
        <v>44902</v>
      </c>
      <c r="B328" s="2">
        <v>327</v>
      </c>
      <c r="C328" s="46" t="s">
        <v>41</v>
      </c>
      <c r="D328" s="2" t="s">
        <v>36</v>
      </c>
      <c r="E328" s="2">
        <v>9.1</v>
      </c>
      <c r="F328" s="6">
        <v>31.38</v>
      </c>
      <c r="G328" s="4">
        <v>12.4</v>
      </c>
      <c r="H328" s="5">
        <v>7.46</v>
      </c>
      <c r="I328" s="6">
        <v>4479.1000000000004</v>
      </c>
      <c r="L328" s="6">
        <v>2613.62</v>
      </c>
      <c r="S328" s="125">
        <v>7.503615139317537</v>
      </c>
      <c r="T328" s="127">
        <v>3094.34383822983</v>
      </c>
      <c r="U328" s="126">
        <v>1.2058736401379724</v>
      </c>
    </row>
    <row r="329" spans="1:21" ht="14.4" x14ac:dyDescent="0.3">
      <c r="A329" s="1">
        <v>44944</v>
      </c>
      <c r="B329" s="2">
        <v>332</v>
      </c>
      <c r="C329" s="46" t="s">
        <v>41</v>
      </c>
      <c r="D329" s="2" t="s">
        <v>36</v>
      </c>
      <c r="E329" s="2">
        <v>5.6</v>
      </c>
      <c r="F329" s="52">
        <v>32.08</v>
      </c>
      <c r="G329" s="41">
        <v>11.1</v>
      </c>
      <c r="H329" s="5">
        <v>7.5060000000000002</v>
      </c>
      <c r="I329" s="54">
        <v>1973.72</v>
      </c>
      <c r="L329" s="11">
        <v>2178.8760000000002</v>
      </c>
      <c r="S329" s="125">
        <v>7.5813492842340686</v>
      </c>
      <c r="T329" s="127">
        <v>1088.4604842440315</v>
      </c>
      <c r="U329" s="126">
        <v>0.54662738601161687</v>
      </c>
    </row>
    <row r="330" spans="1:21" ht="14.4" x14ac:dyDescent="0.3">
      <c r="A330" s="1">
        <v>44979</v>
      </c>
      <c r="B330" s="2">
        <v>379</v>
      </c>
      <c r="C330" s="46" t="s">
        <v>41</v>
      </c>
      <c r="D330" s="2" t="s">
        <v>36</v>
      </c>
      <c r="E330" s="2">
        <v>5.5</v>
      </c>
      <c r="F330" s="6">
        <v>30.9</v>
      </c>
      <c r="G330" s="4">
        <v>4.2</v>
      </c>
      <c r="H330" s="5">
        <v>7.7960000000000003</v>
      </c>
      <c r="I330" s="6">
        <v>2123.3200000000002</v>
      </c>
      <c r="L330" s="6">
        <v>2089.6999999999998</v>
      </c>
      <c r="S330" s="125">
        <v>7.7760043241144423</v>
      </c>
      <c r="T330" s="127">
        <v>733.22801790834149</v>
      </c>
      <c r="U330" s="126">
        <v>0.87416074124526821</v>
      </c>
    </row>
    <row r="331" spans="1:21" ht="14.4" x14ac:dyDescent="0.3">
      <c r="A331" s="1">
        <v>45007</v>
      </c>
      <c r="B331" s="2">
        <v>412</v>
      </c>
      <c r="C331" s="46" t="s">
        <v>41</v>
      </c>
      <c r="D331" s="43" t="s">
        <v>36</v>
      </c>
      <c r="E331" s="43">
        <v>5.9</v>
      </c>
      <c r="F331" s="51">
        <v>30.84</v>
      </c>
      <c r="G331" s="4">
        <v>14.4</v>
      </c>
      <c r="H331" s="5">
        <v>7.77</v>
      </c>
      <c r="I331" s="6">
        <v>2151.5</v>
      </c>
      <c r="L331" s="11">
        <v>2062.15</v>
      </c>
      <c r="S331" s="125">
        <v>7.9024837523119631</v>
      </c>
      <c r="T331" s="127">
        <v>544.85410121586926</v>
      </c>
      <c r="U331" s="126">
        <v>1.1772304649902938</v>
      </c>
    </row>
    <row r="332" spans="1:21" ht="14.4" x14ac:dyDescent="0.3">
      <c r="A332" s="1">
        <v>45036</v>
      </c>
      <c r="B332" s="2">
        <v>449</v>
      </c>
      <c r="C332" s="46" t="s">
        <v>41</v>
      </c>
      <c r="D332" s="43" t="s">
        <v>36</v>
      </c>
      <c r="E332" s="43">
        <v>11</v>
      </c>
      <c r="F332" s="51">
        <v>30.54</v>
      </c>
      <c r="G332" s="4">
        <v>14.6</v>
      </c>
      <c r="H332" s="5">
        <v>7.5880000000000001</v>
      </c>
      <c r="I332" s="6">
        <v>2166.9299999999998</v>
      </c>
      <c r="L332" s="11">
        <v>2133.317</v>
      </c>
      <c r="S332" s="125">
        <v>7.6390208987625741</v>
      </c>
      <c r="T332" s="127">
        <v>1093.5099308950937</v>
      </c>
      <c r="U332" s="126">
        <v>0.8326467699232738</v>
      </c>
    </row>
    <row r="333" spans="1:21" ht="14.4" x14ac:dyDescent="0.3">
      <c r="A333" s="1">
        <v>45057</v>
      </c>
      <c r="B333">
        <v>487</v>
      </c>
      <c r="C333" t="s">
        <v>41</v>
      </c>
      <c r="D333" t="s">
        <v>36</v>
      </c>
      <c r="E333">
        <v>14.8</v>
      </c>
      <c r="F333">
        <v>31.99</v>
      </c>
      <c r="G333" s="4">
        <v>18.3</v>
      </c>
      <c r="H333" s="5">
        <v>7.3369999999999997</v>
      </c>
      <c r="I333" s="6">
        <v>2367.6</v>
      </c>
      <c r="K333" s="6">
        <v>2367.6</v>
      </c>
      <c r="L333">
        <v>2361.21</v>
      </c>
      <c r="S333" s="125">
        <v>7.3805566959781732</v>
      </c>
      <c r="T333" s="127">
        <v>2274.0453974789912</v>
      </c>
      <c r="U333" s="126">
        <v>0.62544157655941746</v>
      </c>
    </row>
    <row r="334" spans="1:21" ht="14.4" x14ac:dyDescent="0.3">
      <c r="A334" s="7">
        <v>44479</v>
      </c>
      <c r="B334" s="2"/>
      <c r="C334" s="46" t="s">
        <v>24</v>
      </c>
      <c r="D334" s="2" t="s">
        <v>36</v>
      </c>
      <c r="F334" s="19">
        <v>30.8</v>
      </c>
      <c r="G334" s="41">
        <v>22.35</v>
      </c>
      <c r="H334" s="63">
        <v>6.9519000000000002</v>
      </c>
      <c r="I334" s="6"/>
      <c r="J334" s="8">
        <v>2338.38</v>
      </c>
      <c r="K334" s="8"/>
      <c r="L334" s="52">
        <v>2530.0744622089824</v>
      </c>
      <c r="S334" s="125"/>
      <c r="T334" s="127"/>
      <c r="U334" s="126"/>
    </row>
    <row r="335" spans="1:21" ht="14.4" x14ac:dyDescent="0.3">
      <c r="A335" s="7">
        <v>44502</v>
      </c>
      <c r="B335" s="2"/>
      <c r="C335" s="46" t="s">
        <v>24</v>
      </c>
      <c r="D335" s="2" t="s">
        <v>36</v>
      </c>
      <c r="E335" s="8">
        <v>13.7</v>
      </c>
      <c r="F335" s="19">
        <v>30.7</v>
      </c>
      <c r="G335" s="41">
        <v>20.22</v>
      </c>
      <c r="H335" s="63">
        <v>7.0872999999999999</v>
      </c>
      <c r="I335" s="6"/>
      <c r="J335" s="52">
        <v>2447.38</v>
      </c>
      <c r="K335" s="52"/>
      <c r="L335" s="52">
        <v>2772.44</v>
      </c>
      <c r="S335" s="125"/>
      <c r="T335" s="127"/>
      <c r="U335" s="126"/>
    </row>
    <row r="336" spans="1:21" ht="14.4" x14ac:dyDescent="0.3">
      <c r="A336" s="1">
        <v>44760</v>
      </c>
      <c r="B336" s="2">
        <v>140</v>
      </c>
      <c r="C336" s="46" t="s">
        <v>24</v>
      </c>
      <c r="D336" s="2" t="s">
        <v>36</v>
      </c>
      <c r="E336" s="2">
        <v>21.6</v>
      </c>
      <c r="F336" s="6">
        <v>31.91</v>
      </c>
      <c r="G336" s="4">
        <v>28</v>
      </c>
      <c r="H336" s="5">
        <v>7.016</v>
      </c>
      <c r="I336" s="6"/>
      <c r="L336" s="6">
        <v>2775.47</v>
      </c>
      <c r="S336" s="125"/>
      <c r="T336" s="127"/>
      <c r="U336" s="126"/>
    </row>
    <row r="337" spans="1:21" ht="14.4" x14ac:dyDescent="0.3">
      <c r="A337" s="1">
        <v>44787</v>
      </c>
      <c r="B337" s="2">
        <v>821</v>
      </c>
      <c r="C337" s="46" t="s">
        <v>24</v>
      </c>
      <c r="D337" s="2" t="s">
        <v>36</v>
      </c>
      <c r="E337" s="2">
        <v>19.600000000000001</v>
      </c>
      <c r="F337" s="6">
        <v>30.08</v>
      </c>
      <c r="G337" s="4">
        <v>20.8</v>
      </c>
      <c r="H337" s="5">
        <v>7.0890000000000004</v>
      </c>
      <c r="I337" s="6">
        <f>6098.3+40</f>
        <v>6138.3</v>
      </c>
      <c r="L337" s="6">
        <v>5835.22</v>
      </c>
      <c r="S337" s="125">
        <v>7.1018531649465446</v>
      </c>
      <c r="T337" s="127">
        <v>11882.403672830753</v>
      </c>
      <c r="U337" s="126">
        <v>1.0340308335175379</v>
      </c>
    </row>
    <row r="338" spans="1:21" ht="14.4" x14ac:dyDescent="0.3">
      <c r="A338" s="1">
        <v>44860</v>
      </c>
      <c r="B338" s="2">
        <v>232</v>
      </c>
      <c r="C338" s="46" t="s">
        <v>24</v>
      </c>
      <c r="D338" s="2" t="s">
        <v>36</v>
      </c>
      <c r="E338" s="58">
        <v>16.7</v>
      </c>
      <c r="F338" s="6">
        <v>32.49</v>
      </c>
      <c r="G338" s="57">
        <v>16.7</v>
      </c>
      <c r="H338" s="5">
        <v>7.4340000000000002</v>
      </c>
      <c r="I338" s="6">
        <v>3462.95</v>
      </c>
      <c r="L338" s="6">
        <v>2039.27</v>
      </c>
      <c r="S338" s="125">
        <v>7.4339998860191638</v>
      </c>
      <c r="T338" s="127">
        <v>2957.8399840677635</v>
      </c>
      <c r="U338" s="126">
        <v>1.1281865902980006</v>
      </c>
    </row>
    <row r="339" spans="1:21" ht="14.4" x14ac:dyDescent="0.3">
      <c r="A339" s="1">
        <v>44872</v>
      </c>
      <c r="B339" s="2">
        <v>276</v>
      </c>
      <c r="C339" s="46" t="s">
        <v>24</v>
      </c>
      <c r="D339" s="2" t="s">
        <v>36</v>
      </c>
      <c r="E339" s="2">
        <v>15.7</v>
      </c>
      <c r="F339" s="6">
        <v>32.950000000000003</v>
      </c>
      <c r="G339" s="4">
        <v>17.7</v>
      </c>
      <c r="H339" s="5">
        <v>7.0780000000000003</v>
      </c>
      <c r="I339" s="54">
        <v>4728.6000000000004</v>
      </c>
      <c r="L339" s="6">
        <v>5038.4549999999999</v>
      </c>
      <c r="S339" s="125">
        <v>7.0997371305674193</v>
      </c>
      <c r="T339" s="127">
        <v>8886.3879360680749</v>
      </c>
      <c r="U339" s="126">
        <v>0.7076260182876456</v>
      </c>
    </row>
    <row r="340" spans="1:21" ht="14.4" x14ac:dyDescent="0.3">
      <c r="A340" s="1">
        <v>44898</v>
      </c>
      <c r="B340" s="2">
        <v>303</v>
      </c>
      <c r="C340" s="46" t="s">
        <v>24</v>
      </c>
      <c r="D340" s="2" t="s">
        <v>36</v>
      </c>
      <c r="E340" s="2">
        <v>8.6999999999999993</v>
      </c>
      <c r="F340" s="6">
        <v>31.93</v>
      </c>
      <c r="G340" s="4">
        <v>13.4</v>
      </c>
      <c r="H340" s="5">
        <v>7.2679999999999998</v>
      </c>
      <c r="I340" s="54">
        <v>2292.8200000000002</v>
      </c>
      <c r="L340" s="6">
        <v>2331.48</v>
      </c>
      <c r="S340" s="125">
        <v>7.324421790871936</v>
      </c>
      <c r="T340" s="127">
        <v>2405.5008775559436</v>
      </c>
      <c r="U340" s="126">
        <v>0.41031109481918809</v>
      </c>
    </row>
    <row r="341" spans="1:21" ht="14.4" x14ac:dyDescent="0.3">
      <c r="A341" s="1">
        <v>44948</v>
      </c>
      <c r="B341" s="2">
        <v>360</v>
      </c>
      <c r="C341" s="46" t="s">
        <v>24</v>
      </c>
      <c r="D341" s="2" t="s">
        <v>36</v>
      </c>
      <c r="E341" s="2">
        <v>4.8</v>
      </c>
      <c r="F341" s="6">
        <v>31.19</v>
      </c>
      <c r="G341" s="4">
        <v>9.6999999999999993</v>
      </c>
      <c r="H341" s="5">
        <v>7.5179999999999998</v>
      </c>
      <c r="I341" s="6">
        <v>2711.98</v>
      </c>
      <c r="L341" s="11">
        <v>2827.4580000000001</v>
      </c>
      <c r="S341" s="125">
        <v>7.5851278116366148</v>
      </c>
      <c r="T341" s="127">
        <v>1480.0667635771219</v>
      </c>
      <c r="U341" s="126">
        <v>0.72061082341551508</v>
      </c>
    </row>
    <row r="342" spans="1:21" ht="14.4" x14ac:dyDescent="0.3">
      <c r="A342" s="1">
        <v>44973</v>
      </c>
      <c r="B342" s="2">
        <v>365</v>
      </c>
      <c r="C342" s="46" t="s">
        <v>24</v>
      </c>
      <c r="D342" s="2" t="s">
        <v>36</v>
      </c>
      <c r="E342" s="2">
        <v>5.6</v>
      </c>
      <c r="F342" s="6">
        <v>31.35</v>
      </c>
      <c r="G342" s="4">
        <v>15.5</v>
      </c>
      <c r="H342" s="5">
        <v>7.5380000000000003</v>
      </c>
      <c r="I342" s="6">
        <v>2158.54</v>
      </c>
      <c r="L342" s="52">
        <v>2277.3440000000001</v>
      </c>
      <c r="S342" s="125">
        <v>7.6781789513832202</v>
      </c>
      <c r="T342" s="127">
        <v>945.57398265353049</v>
      </c>
      <c r="U342" s="126">
        <v>0.72899346644339913</v>
      </c>
    </row>
    <row r="343" spans="1:21" ht="14.4" x14ac:dyDescent="0.3">
      <c r="A343" s="1">
        <v>45007</v>
      </c>
      <c r="B343" s="2">
        <v>417</v>
      </c>
      <c r="C343" s="46" t="s">
        <v>24</v>
      </c>
      <c r="D343" s="2" t="s">
        <v>36</v>
      </c>
      <c r="E343" s="43">
        <v>7.8</v>
      </c>
      <c r="F343" s="51">
        <v>31.69</v>
      </c>
      <c r="G343" s="4">
        <v>11.8</v>
      </c>
      <c r="H343" s="5">
        <v>7.4610000000000003</v>
      </c>
      <c r="I343" s="6">
        <v>3365.09</v>
      </c>
      <c r="L343" s="52">
        <v>3449.0749999999998</v>
      </c>
      <c r="S343" s="125">
        <v>7.5140770831022285</v>
      </c>
      <c r="T343" s="127">
        <v>2236.767787225619</v>
      </c>
      <c r="U343" s="126">
        <v>0.88067800278394071</v>
      </c>
    </row>
    <row r="344" spans="1:21" ht="14.4" x14ac:dyDescent="0.3">
      <c r="A344" s="1">
        <v>45036</v>
      </c>
      <c r="B344" s="2">
        <v>454</v>
      </c>
      <c r="C344" s="46" t="s">
        <v>24</v>
      </c>
      <c r="D344" s="2" t="s">
        <v>36</v>
      </c>
      <c r="E344" s="43">
        <v>10.1</v>
      </c>
      <c r="F344" s="51">
        <v>30.58</v>
      </c>
      <c r="G344" s="4">
        <v>7.6</v>
      </c>
      <c r="H344" s="5">
        <v>7.3890000000000002</v>
      </c>
      <c r="I344" s="6">
        <v>2799.85</v>
      </c>
      <c r="L344" s="52">
        <v>2917.002</v>
      </c>
      <c r="S344" s="125">
        <v>7.3580072809444896</v>
      </c>
      <c r="T344" s="127">
        <v>2762.7016260957107</v>
      </c>
      <c r="U344" s="126">
        <v>0.55913758039914085</v>
      </c>
    </row>
    <row r="345" spans="1:21" ht="14.4" x14ac:dyDescent="0.3">
      <c r="A345" s="1">
        <v>45058</v>
      </c>
      <c r="B345">
        <v>492</v>
      </c>
      <c r="C345" t="s">
        <v>24</v>
      </c>
      <c r="D345" t="s">
        <v>36</v>
      </c>
      <c r="E345">
        <v>12.9</v>
      </c>
      <c r="F345">
        <v>31.12</v>
      </c>
      <c r="G345" s="4">
        <v>26.5</v>
      </c>
      <c r="H345" s="5">
        <v>7.141</v>
      </c>
      <c r="I345" s="6">
        <v>3359.87</v>
      </c>
      <c r="K345" s="6">
        <v>3359.87</v>
      </c>
      <c r="L345">
        <v>3466.74</v>
      </c>
      <c r="S345" s="125">
        <v>7.2968101445477451</v>
      </c>
      <c r="T345" s="127">
        <v>3911.1135938305742</v>
      </c>
      <c r="U345" s="126">
        <v>0.66892117071630108</v>
      </c>
    </row>
    <row r="346" spans="1:21" ht="14.4" x14ac:dyDescent="0.3">
      <c r="A346" s="7">
        <v>44403</v>
      </c>
      <c r="B346" s="2"/>
      <c r="C346" s="46" t="s">
        <v>13</v>
      </c>
      <c r="D346" s="2" t="s">
        <v>36</v>
      </c>
      <c r="E346" s="8">
        <v>23.7</v>
      </c>
      <c r="F346" s="19">
        <v>31.5</v>
      </c>
      <c r="G346" s="41">
        <v>19.98</v>
      </c>
      <c r="H346" s="63">
        <v>7.42</v>
      </c>
      <c r="J346" s="52">
        <v>2270.8746401567582</v>
      </c>
      <c r="K346" s="52"/>
      <c r="L346" s="52">
        <v>2279.840910396676</v>
      </c>
      <c r="S346" s="125"/>
      <c r="T346" s="127"/>
      <c r="U346" s="126"/>
    </row>
    <row r="347" spans="1:21" ht="14.4" x14ac:dyDescent="0.3">
      <c r="A347" s="7">
        <v>44421</v>
      </c>
      <c r="B347" s="2"/>
      <c r="C347" s="46" t="s">
        <v>13</v>
      </c>
      <c r="D347" s="2" t="s">
        <v>36</v>
      </c>
      <c r="E347" s="8">
        <v>24.8</v>
      </c>
      <c r="F347" s="52">
        <v>31.29</v>
      </c>
      <c r="G347" s="41">
        <v>20.52</v>
      </c>
      <c r="H347" s="63">
        <v>7.109</v>
      </c>
      <c r="I347" s="6"/>
      <c r="J347" s="52">
        <v>2271.3264270369536</v>
      </c>
      <c r="K347" s="52"/>
      <c r="L347" s="52">
        <v>2535.6374389982834</v>
      </c>
      <c r="S347" s="125"/>
      <c r="T347" s="127"/>
      <c r="U347" s="126"/>
    </row>
    <row r="348" spans="1:21" ht="14.4" x14ac:dyDescent="0.3">
      <c r="A348" s="7">
        <v>44475</v>
      </c>
      <c r="B348" s="2"/>
      <c r="C348" s="46" t="s">
        <v>13</v>
      </c>
      <c r="D348" s="2" t="s">
        <v>36</v>
      </c>
      <c r="F348" s="19">
        <v>29.4</v>
      </c>
      <c r="G348" s="18"/>
      <c r="H348" s="34"/>
      <c r="I348" s="6"/>
      <c r="J348" s="52">
        <v>4336.9236415330388</v>
      </c>
      <c r="K348" s="52"/>
      <c r="L348" s="11">
        <v>4634.7829059775859</v>
      </c>
      <c r="S348" s="125"/>
      <c r="T348" s="127"/>
      <c r="U348" s="126"/>
    </row>
    <row r="349" spans="1:21" ht="14.4" x14ac:dyDescent="0.3">
      <c r="A349" s="7">
        <v>44531</v>
      </c>
      <c r="B349" s="2"/>
      <c r="C349" s="46" t="s">
        <v>13</v>
      </c>
      <c r="D349" s="2" t="s">
        <v>36</v>
      </c>
      <c r="E349" s="8">
        <v>7.6</v>
      </c>
      <c r="F349" s="19">
        <v>30.1</v>
      </c>
      <c r="G349" s="41">
        <v>11.8</v>
      </c>
      <c r="H349" s="33">
        <v>7.71</v>
      </c>
      <c r="I349" s="6"/>
      <c r="J349" s="52">
        <v>2416.4699999999998</v>
      </c>
      <c r="K349" s="52"/>
      <c r="L349" s="11">
        <v>2470.96</v>
      </c>
      <c r="M349" s="22" t="s">
        <v>25</v>
      </c>
      <c r="S349" s="125"/>
      <c r="T349" s="127"/>
      <c r="U349" s="126"/>
    </row>
    <row r="350" spans="1:21" ht="14.4" x14ac:dyDescent="0.3">
      <c r="A350" s="7">
        <v>44622</v>
      </c>
      <c r="B350" s="2"/>
      <c r="C350" s="46" t="s">
        <v>13</v>
      </c>
      <c r="D350" s="2" t="s">
        <v>36</v>
      </c>
      <c r="E350" s="8">
        <v>3.6</v>
      </c>
      <c r="F350" s="19">
        <v>29.9</v>
      </c>
      <c r="G350" s="41">
        <v>3.5</v>
      </c>
      <c r="H350" s="33">
        <v>7.67</v>
      </c>
      <c r="I350" s="6"/>
      <c r="J350" s="52">
        <v>2219.0839999999998</v>
      </c>
      <c r="K350" s="52"/>
      <c r="L350" s="52">
        <v>2247.2440000000001</v>
      </c>
      <c r="M350" s="22" t="s">
        <v>25</v>
      </c>
      <c r="S350" s="125"/>
      <c r="T350" s="127"/>
      <c r="U350" s="126"/>
    </row>
    <row r="351" spans="1:21" ht="14.4" x14ac:dyDescent="0.3">
      <c r="A351" s="7">
        <v>44729</v>
      </c>
      <c r="B351" s="2"/>
      <c r="C351" s="46" t="s">
        <v>13</v>
      </c>
      <c r="D351" s="2" t="s">
        <v>36</v>
      </c>
      <c r="F351" s="19">
        <v>31.4</v>
      </c>
      <c r="G351" s="4"/>
      <c r="H351" s="5"/>
      <c r="I351" s="6"/>
      <c r="J351" s="52">
        <v>2546.62</v>
      </c>
      <c r="K351" s="52"/>
      <c r="L351" s="52">
        <v>2578.2559999999999</v>
      </c>
      <c r="S351" s="125"/>
      <c r="T351" s="127"/>
      <c r="U351" s="126"/>
    </row>
    <row r="352" spans="1:21" ht="14.4" x14ac:dyDescent="0.3">
      <c r="A352" s="1">
        <v>44757</v>
      </c>
      <c r="B352" s="2">
        <v>124</v>
      </c>
      <c r="C352" s="46" t="s">
        <v>13</v>
      </c>
      <c r="D352" s="2" t="s">
        <v>36</v>
      </c>
      <c r="E352" s="2">
        <v>24.2</v>
      </c>
      <c r="F352" s="6">
        <v>31.42</v>
      </c>
      <c r="G352" s="4">
        <v>25.3</v>
      </c>
      <c r="H352" s="5">
        <v>7.1950000000000003</v>
      </c>
      <c r="I352" s="6"/>
      <c r="L352" s="6">
        <v>2798.78</v>
      </c>
      <c r="S352" s="125"/>
      <c r="T352" s="127"/>
      <c r="U352" s="126"/>
    </row>
    <row r="353" spans="1:21" ht="14.4" x14ac:dyDescent="0.3">
      <c r="A353" s="1">
        <v>44788</v>
      </c>
      <c r="B353" s="2">
        <v>829</v>
      </c>
      <c r="C353" s="46" t="s">
        <v>13</v>
      </c>
      <c r="D353" s="2" t="s">
        <v>36</v>
      </c>
      <c r="E353" s="2">
        <v>24.3</v>
      </c>
      <c r="F353" s="6">
        <v>32.799999999999997</v>
      </c>
      <c r="G353" s="4">
        <v>26.6</v>
      </c>
      <c r="H353" s="5">
        <v>7.3380000000000001</v>
      </c>
      <c r="I353" s="54">
        <f>2262.4+44</f>
        <v>2306.4</v>
      </c>
      <c r="L353" s="6">
        <v>2315.61</v>
      </c>
      <c r="S353" s="125">
        <v>7.3670108819636377</v>
      </c>
      <c r="T353" s="127">
        <v>2373.727165789729</v>
      </c>
      <c r="U353" s="126">
        <v>0.89374214151625897</v>
      </c>
    </row>
    <row r="354" spans="1:21" ht="14.4" x14ac:dyDescent="0.3">
      <c r="A354" s="1">
        <v>44858</v>
      </c>
      <c r="B354" s="2">
        <v>214</v>
      </c>
      <c r="C354" s="46" t="s">
        <v>13</v>
      </c>
      <c r="D354" s="2" t="s">
        <v>36</v>
      </c>
      <c r="E354" s="2">
        <v>16</v>
      </c>
      <c r="F354" s="6">
        <v>31.75</v>
      </c>
      <c r="G354" s="4">
        <v>17</v>
      </c>
      <c r="H354" s="5">
        <v>7.633</v>
      </c>
      <c r="I354" s="6">
        <v>2733.13</v>
      </c>
      <c r="L354" s="6">
        <v>2404.31</v>
      </c>
      <c r="S354" s="125">
        <v>7.6474758176747892</v>
      </c>
      <c r="T354" s="127">
        <v>1383.5887039165484</v>
      </c>
      <c r="U354" s="126">
        <v>1.3520653786526668</v>
      </c>
    </row>
    <row r="355" spans="1:21" ht="14.4" x14ac:dyDescent="0.3">
      <c r="A355" s="1">
        <v>44871</v>
      </c>
      <c r="B355" s="2">
        <v>267</v>
      </c>
      <c r="C355" s="46" t="s">
        <v>13</v>
      </c>
      <c r="D355" s="2" t="s">
        <v>36</v>
      </c>
      <c r="E355" s="2">
        <v>16.5</v>
      </c>
      <c r="F355" s="6">
        <v>32.29</v>
      </c>
      <c r="G355" s="4">
        <v>18.5</v>
      </c>
      <c r="H355" s="5">
        <v>7.452</v>
      </c>
      <c r="I355" s="54">
        <v>2272.14</v>
      </c>
      <c r="L355" s="6">
        <v>2417.7199999999998</v>
      </c>
      <c r="S355" s="125">
        <v>7.478515038416913</v>
      </c>
      <c r="T355" s="127">
        <v>1736.5777530785663</v>
      </c>
      <c r="U355" s="126">
        <v>0.8035899235765368</v>
      </c>
    </row>
    <row r="356" spans="1:21" ht="14.4" x14ac:dyDescent="0.3">
      <c r="A356" s="1">
        <v>44900</v>
      </c>
      <c r="B356" s="2">
        <v>317</v>
      </c>
      <c r="C356" s="46" t="s">
        <v>13</v>
      </c>
      <c r="D356" s="2" t="s">
        <v>36</v>
      </c>
      <c r="E356" s="2">
        <v>8.8000000000000007</v>
      </c>
      <c r="F356" s="6">
        <v>31.28</v>
      </c>
      <c r="G356" s="4">
        <v>8.5</v>
      </c>
      <c r="H356" s="5">
        <v>7.6120000000000001</v>
      </c>
      <c r="I356" s="54">
        <v>2392.1</v>
      </c>
      <c r="L356" s="6">
        <v>2414.88</v>
      </c>
      <c r="S356" s="125">
        <v>7.6077509195171586</v>
      </c>
      <c r="T356" s="127">
        <v>1278.5671719977727</v>
      </c>
      <c r="U356" s="126">
        <v>0.79454520771418469</v>
      </c>
    </row>
    <row r="357" spans="1:21" ht="14.4" x14ac:dyDescent="0.3">
      <c r="A357" s="1">
        <v>44946</v>
      </c>
      <c r="B357" s="2">
        <v>342</v>
      </c>
      <c r="C357" s="46" t="s">
        <v>13</v>
      </c>
      <c r="D357" s="2" t="s">
        <v>36</v>
      </c>
      <c r="E357" s="2">
        <v>4.5999999999999996</v>
      </c>
      <c r="F357" s="6">
        <v>29.8</v>
      </c>
      <c r="G357" s="4">
        <v>8.1</v>
      </c>
      <c r="H357" s="5">
        <v>7.6920000000000002</v>
      </c>
      <c r="I357" s="54">
        <v>2196.64</v>
      </c>
      <c r="L357" s="52">
        <v>2415.3000000000002</v>
      </c>
      <c r="S357" s="125">
        <v>7.7439937948036475</v>
      </c>
      <c r="T357" s="127">
        <v>819.02021097018974</v>
      </c>
      <c r="U357" s="126">
        <v>0.79394036920989641</v>
      </c>
    </row>
    <row r="358" spans="1:21" ht="14.4" x14ac:dyDescent="0.3">
      <c r="A358" s="1">
        <v>44981</v>
      </c>
      <c r="B358" s="2">
        <v>389</v>
      </c>
      <c r="C358" s="46" t="s">
        <v>13</v>
      </c>
      <c r="D358" s="2" t="s">
        <v>36</v>
      </c>
      <c r="E358" s="2">
        <v>5</v>
      </c>
      <c r="F358" s="6">
        <v>30.2</v>
      </c>
      <c r="G358" s="4">
        <v>12.8</v>
      </c>
      <c r="H358" s="5">
        <v>7.6660000000000004</v>
      </c>
      <c r="I358" s="6">
        <v>2198.17</v>
      </c>
      <c r="L358" s="6">
        <v>2540.98</v>
      </c>
      <c r="S358" s="125">
        <v>7.7823392018236941</v>
      </c>
      <c r="T358" s="127">
        <v>747.28235818769906</v>
      </c>
      <c r="U358" s="126">
        <v>0.88561658466328763</v>
      </c>
    </row>
    <row r="359" spans="1:21" ht="14.4" x14ac:dyDescent="0.3">
      <c r="A359" s="1">
        <v>45008</v>
      </c>
      <c r="B359" s="2">
        <v>422</v>
      </c>
      <c r="C359" s="46" t="s">
        <v>13</v>
      </c>
      <c r="D359" s="2" t="s">
        <v>36</v>
      </c>
      <c r="E359" s="3">
        <v>6.5</v>
      </c>
      <c r="F359" s="51">
        <v>29.51</v>
      </c>
      <c r="G359" s="4">
        <v>19.899999999999999</v>
      </c>
      <c r="H359" s="5">
        <v>7.4530000000000003</v>
      </c>
      <c r="I359" s="6">
        <v>2242.3200000000002</v>
      </c>
      <c r="L359" s="52">
        <v>2539.0070000000001</v>
      </c>
      <c r="S359" s="125">
        <v>7.6354112430469483</v>
      </c>
      <c r="T359" s="127">
        <v>1108.8549530984189</v>
      </c>
      <c r="U359" s="126">
        <v>0.69012391745455137</v>
      </c>
    </row>
    <row r="360" spans="1:21" ht="14.4" x14ac:dyDescent="0.3">
      <c r="A360" s="1">
        <v>45035</v>
      </c>
      <c r="B360" s="2">
        <v>440</v>
      </c>
      <c r="C360" s="46" t="s">
        <v>13</v>
      </c>
      <c r="D360" s="2" t="s">
        <v>36</v>
      </c>
      <c r="E360">
        <v>12.2</v>
      </c>
      <c r="F360" s="51">
        <v>30</v>
      </c>
      <c r="G360" s="4">
        <v>16.100000000000001</v>
      </c>
      <c r="H360" s="5">
        <v>7.3979999999999997</v>
      </c>
      <c r="I360" s="6">
        <v>2463.4899999999998</v>
      </c>
      <c r="L360" s="11">
        <v>2506.7930000000001</v>
      </c>
      <c r="S360" s="125">
        <v>7.4477433614172037</v>
      </c>
      <c r="T360" s="127">
        <v>1998.6482490164074</v>
      </c>
      <c r="U360" s="126">
        <v>0.64920091227565024</v>
      </c>
    </row>
    <row r="361" spans="1:21" ht="14.4" x14ac:dyDescent="0.3">
      <c r="A361" s="1">
        <v>45054</v>
      </c>
      <c r="B361">
        <v>464</v>
      </c>
      <c r="C361" t="s">
        <v>13</v>
      </c>
      <c r="D361" t="s">
        <v>36</v>
      </c>
      <c r="E361">
        <v>14.1</v>
      </c>
      <c r="F361">
        <v>30.59</v>
      </c>
      <c r="G361" s="4">
        <v>23.5</v>
      </c>
      <c r="H361" s="5">
        <v>7.3789999999999996</v>
      </c>
      <c r="I361" s="6">
        <v>2768.02</v>
      </c>
      <c r="K361" s="6">
        <v>2768.02</v>
      </c>
      <c r="L361">
        <v>2692.44</v>
      </c>
      <c r="S361" s="125"/>
      <c r="T361" s="127"/>
      <c r="U361" s="126"/>
    </row>
    <row r="362" spans="1:21" ht="14.4" x14ac:dyDescent="0.3">
      <c r="A362" s="7">
        <v>44727</v>
      </c>
      <c r="B362" s="2"/>
      <c r="C362" s="46" t="s">
        <v>27</v>
      </c>
      <c r="D362" s="2" t="s">
        <v>36</v>
      </c>
      <c r="E362" s="8">
        <v>19.600000000000001</v>
      </c>
      <c r="F362" s="9">
        <v>32.57</v>
      </c>
      <c r="G362" s="4"/>
      <c r="H362" s="5"/>
      <c r="I362" s="6"/>
      <c r="L362" s="19">
        <v>2852.54</v>
      </c>
      <c r="S362" s="125"/>
      <c r="T362" s="127"/>
      <c r="U362" s="126"/>
    </row>
    <row r="363" spans="1:21" ht="14.4" x14ac:dyDescent="0.3">
      <c r="A363" s="1">
        <v>44756</v>
      </c>
      <c r="B363" s="2">
        <v>114</v>
      </c>
      <c r="C363" s="46" t="s">
        <v>27</v>
      </c>
      <c r="D363" s="2" t="s">
        <v>36</v>
      </c>
      <c r="E363" s="2">
        <v>21.9</v>
      </c>
      <c r="F363" s="6">
        <v>32.950000000000003</v>
      </c>
      <c r="G363" s="4">
        <v>23.2</v>
      </c>
      <c r="H363" s="5">
        <v>7.0869999999999997</v>
      </c>
      <c r="I363" s="6"/>
      <c r="J363" s="58">
        <v>2311.54</v>
      </c>
      <c r="K363" s="58"/>
      <c r="L363" s="6">
        <v>2464.33</v>
      </c>
      <c r="S363" s="125">
        <v>7.5011158504431936</v>
      </c>
      <c r="T363" s="127">
        <v>1995.6374811704895</v>
      </c>
      <c r="U363" s="126">
        <v>0.90150988196043635</v>
      </c>
    </row>
    <row r="364" spans="1:21" ht="14.4" x14ac:dyDescent="0.3">
      <c r="A364" s="1">
        <v>44787</v>
      </c>
      <c r="B364" s="2">
        <v>810</v>
      </c>
      <c r="C364" s="46" t="s">
        <v>27</v>
      </c>
      <c r="D364" s="2" t="s">
        <v>36</v>
      </c>
      <c r="E364" s="2">
        <v>17.399999999999999</v>
      </c>
      <c r="F364" s="6">
        <v>32.99</v>
      </c>
      <c r="G364" s="4">
        <v>23.5</v>
      </c>
      <c r="H364" s="5">
        <v>7.2350000000000003</v>
      </c>
      <c r="I364" s="6">
        <f>4471+47</f>
        <v>4518</v>
      </c>
      <c r="L364" s="6">
        <v>3796.86</v>
      </c>
      <c r="S364" s="125">
        <v>7.3074830979731491</v>
      </c>
      <c r="T364" s="127">
        <v>5243.42091485529</v>
      </c>
      <c r="U364" s="126">
        <v>1.158301153271331</v>
      </c>
    </row>
    <row r="365" spans="1:21" ht="14.4" x14ac:dyDescent="0.3">
      <c r="A365" s="1">
        <v>44859</v>
      </c>
      <c r="B365" s="2">
        <v>223</v>
      </c>
      <c r="C365" s="46" t="s">
        <v>27</v>
      </c>
      <c r="D365" s="2" t="s">
        <v>36</v>
      </c>
      <c r="E365" s="2">
        <v>15.7</v>
      </c>
      <c r="F365" s="6">
        <v>32.770000000000003</v>
      </c>
      <c r="G365" s="4">
        <v>16.600000000000001</v>
      </c>
      <c r="H365" s="5">
        <v>7.3129999999999997</v>
      </c>
      <c r="I365" s="6">
        <v>4410.3100000000004</v>
      </c>
      <c r="L365" s="6">
        <v>3990.63</v>
      </c>
      <c r="S365" s="125">
        <v>7.3239397538804862</v>
      </c>
      <c r="T365" s="127">
        <v>4877.5545358376039</v>
      </c>
      <c r="U365" s="126">
        <v>1.0865659050248766</v>
      </c>
    </row>
    <row r="366" spans="1:21" ht="14.4" x14ac:dyDescent="0.3">
      <c r="A366" s="1">
        <v>44869</v>
      </c>
      <c r="B366" s="2">
        <v>253</v>
      </c>
      <c r="C366" s="46" t="s">
        <v>27</v>
      </c>
      <c r="D366" s="2" t="s">
        <v>36</v>
      </c>
      <c r="E366" s="2">
        <v>14.5</v>
      </c>
      <c r="F366" s="6">
        <v>32.35</v>
      </c>
      <c r="G366" s="4">
        <v>17.5</v>
      </c>
      <c r="H366" s="5">
        <v>7.0460000000000003</v>
      </c>
      <c r="I366" s="6">
        <v>8045.52</v>
      </c>
      <c r="L366" s="6">
        <v>7641.78</v>
      </c>
      <c r="S366" s="125">
        <v>7.0782302839742473</v>
      </c>
      <c r="T366" s="127">
        <v>15815.122171320389</v>
      </c>
      <c r="U366" s="126">
        <v>1.077773495851859</v>
      </c>
    </row>
    <row r="367" spans="1:21" ht="14.4" x14ac:dyDescent="0.3">
      <c r="A367" s="1">
        <v>44899</v>
      </c>
      <c r="B367" s="2">
        <v>308</v>
      </c>
      <c r="C367" s="46" t="s">
        <v>27</v>
      </c>
      <c r="D367" s="2" t="s">
        <v>36</v>
      </c>
      <c r="E367" s="2">
        <v>8.6</v>
      </c>
      <c r="F367" s="6">
        <v>31.91</v>
      </c>
      <c r="G367" s="4">
        <v>3.8</v>
      </c>
      <c r="H367" s="5">
        <v>7.4790000000000001</v>
      </c>
      <c r="I367" s="54">
        <v>3860.98</v>
      </c>
      <c r="L367" s="6">
        <v>4006.29</v>
      </c>
      <c r="S367" s="125">
        <v>7.416886316177834</v>
      </c>
      <c r="T367" s="127">
        <v>3257.8442651357418</v>
      </c>
      <c r="U367" s="126">
        <v>0.84732892877027888</v>
      </c>
    </row>
    <row r="368" spans="1:21" ht="14.4" x14ac:dyDescent="0.3">
      <c r="A368" s="1">
        <v>44947</v>
      </c>
      <c r="B368" s="2">
        <v>351</v>
      </c>
      <c r="C368" s="46" t="s">
        <v>27</v>
      </c>
      <c r="D368" s="2" t="s">
        <v>36</v>
      </c>
      <c r="E368" s="2">
        <v>5.4</v>
      </c>
      <c r="F368" s="6">
        <v>32.32</v>
      </c>
      <c r="G368" s="4">
        <v>6.2</v>
      </c>
      <c r="H368" s="5">
        <v>7.4740000000000002</v>
      </c>
      <c r="I368" s="6">
        <v>2123.67</v>
      </c>
      <c r="L368" s="52">
        <v>2252.4969999999998</v>
      </c>
      <c r="S368" s="125">
        <v>7.4845764959764551</v>
      </c>
      <c r="T368" s="127">
        <v>1473.9043196808323</v>
      </c>
      <c r="U368" s="126">
        <v>0.4733958499244032</v>
      </c>
    </row>
    <row r="369" spans="1:21" ht="14.4" x14ac:dyDescent="0.3">
      <c r="A369" s="1">
        <v>44978</v>
      </c>
      <c r="B369" s="2">
        <v>370</v>
      </c>
      <c r="C369" s="46" t="s">
        <v>27</v>
      </c>
      <c r="D369" s="2" t="s">
        <v>36</v>
      </c>
      <c r="E369" s="2">
        <v>4.7</v>
      </c>
      <c r="F369" s="6">
        <v>30.99</v>
      </c>
      <c r="G369" s="4">
        <v>6.7</v>
      </c>
      <c r="H369" s="5">
        <v>7.46</v>
      </c>
      <c r="I369" s="6">
        <v>2657.31</v>
      </c>
      <c r="L369" s="11">
        <v>2784.4630000000002</v>
      </c>
      <c r="S369" s="125">
        <v>7.4861730740311803</v>
      </c>
      <c r="T369" s="127">
        <v>1836.3665258966253</v>
      </c>
      <c r="U369" s="126">
        <v>0.56212749562165565</v>
      </c>
    </row>
    <row r="370" spans="1:21" ht="14.4" x14ac:dyDescent="0.3">
      <c r="A370" s="1">
        <v>45005</v>
      </c>
      <c r="B370" s="2">
        <v>398</v>
      </c>
      <c r="C370" s="46" t="s">
        <v>27</v>
      </c>
      <c r="D370" s="2" t="s">
        <v>36</v>
      </c>
      <c r="E370" s="43">
        <v>5.2</v>
      </c>
      <c r="F370" s="51">
        <v>31.79</v>
      </c>
      <c r="G370" s="4">
        <v>17.2</v>
      </c>
      <c r="H370" s="5">
        <v>7.5149999999999997</v>
      </c>
      <c r="I370" s="6">
        <v>4407.41</v>
      </c>
      <c r="L370" s="11">
        <v>4132.4279999999999</v>
      </c>
      <c r="S370" s="125">
        <v>7.6854026610549937</v>
      </c>
      <c r="T370" s="127">
        <v>1897.5467970829254</v>
      </c>
      <c r="U370" s="126">
        <v>1.507796804256021</v>
      </c>
    </row>
    <row r="371" spans="1:21" ht="14.4" x14ac:dyDescent="0.3">
      <c r="A371" s="1">
        <v>45033</v>
      </c>
      <c r="B371" s="2">
        <v>431</v>
      </c>
      <c r="C371" s="46" t="s">
        <v>27</v>
      </c>
      <c r="D371" s="2" t="s">
        <v>36</v>
      </c>
      <c r="E371" s="43">
        <v>10.8</v>
      </c>
      <c r="F371" s="6">
        <v>31.4</v>
      </c>
      <c r="G371" s="4">
        <v>13.6</v>
      </c>
      <c r="H371" s="5">
        <v>7.0730000000000004</v>
      </c>
      <c r="I371" s="6">
        <v>3119.55</v>
      </c>
      <c r="L371" s="11">
        <v>3455.8820000000001</v>
      </c>
      <c r="S371" s="125">
        <v>7.1037268047565112</v>
      </c>
      <c r="T371" s="127">
        <v>5621.8147499212128</v>
      </c>
      <c r="U371" s="126">
        <v>0.36904195958915303</v>
      </c>
    </row>
    <row r="372" spans="1:21" ht="14.4" x14ac:dyDescent="0.3">
      <c r="A372" s="1">
        <v>45056</v>
      </c>
      <c r="B372">
        <v>478</v>
      </c>
      <c r="C372" t="s">
        <v>27</v>
      </c>
      <c r="D372" t="s">
        <v>36</v>
      </c>
      <c r="E372">
        <v>12.2</v>
      </c>
      <c r="F372">
        <v>31.68</v>
      </c>
      <c r="G372" s="4">
        <v>18.899999999999999</v>
      </c>
      <c r="H372" s="5">
        <v>7.3559999999999999</v>
      </c>
      <c r="I372" s="6">
        <v>2804.39</v>
      </c>
      <c r="K372" s="6">
        <v>2804.39</v>
      </c>
      <c r="L372">
        <v>2775.29</v>
      </c>
      <c r="S372" s="125">
        <v>7.4410167019279676</v>
      </c>
      <c r="T372" s="127">
        <v>2296.2085852386435</v>
      </c>
      <c r="U372" s="126">
        <v>0.75397111876341116</v>
      </c>
    </row>
    <row r="373" spans="1:21" ht="14.4" x14ac:dyDescent="0.3">
      <c r="A373" s="7">
        <v>44419</v>
      </c>
      <c r="B373" s="2"/>
      <c r="C373" s="46" t="s">
        <v>22</v>
      </c>
      <c r="D373" s="2" t="s">
        <v>37</v>
      </c>
      <c r="F373" s="52">
        <v>31.55</v>
      </c>
      <c r="G373" s="41">
        <v>20.45</v>
      </c>
      <c r="H373" s="63">
        <v>7.1</v>
      </c>
      <c r="I373" s="6"/>
      <c r="J373" s="11">
        <v>2311.4899923229377</v>
      </c>
      <c r="K373" s="52"/>
      <c r="L373" s="11">
        <v>2555.7648037641102</v>
      </c>
    </row>
    <row r="374" spans="1:21" ht="14.4" x14ac:dyDescent="0.3">
      <c r="A374" s="7">
        <v>44504</v>
      </c>
      <c r="B374" s="2"/>
      <c r="C374" s="46" t="s">
        <v>22</v>
      </c>
      <c r="D374" s="2" t="s">
        <v>37</v>
      </c>
      <c r="F374" s="19">
        <v>29.9</v>
      </c>
      <c r="G374" s="41">
        <v>21.24</v>
      </c>
      <c r="H374" s="63">
        <v>7.2842000000000002</v>
      </c>
      <c r="I374" s="6"/>
      <c r="J374" s="11">
        <v>1974.3473779616297</v>
      </c>
      <c r="K374" s="52"/>
      <c r="L374" s="11">
        <v>2149.9001919061539</v>
      </c>
    </row>
    <row r="375" spans="1:21" ht="14.4" x14ac:dyDescent="0.3">
      <c r="A375" s="7">
        <v>44532</v>
      </c>
      <c r="B375" s="2"/>
      <c r="C375" s="46" t="s">
        <v>22</v>
      </c>
      <c r="D375" s="2" t="s">
        <v>37</v>
      </c>
      <c r="F375" s="19">
        <v>30.4</v>
      </c>
      <c r="G375" s="41"/>
      <c r="H375" s="5"/>
      <c r="I375" s="6"/>
      <c r="J375" s="52">
        <v>3656.72</v>
      </c>
      <c r="K375" s="52"/>
      <c r="L375" s="52">
        <v>3993.65</v>
      </c>
    </row>
    <row r="376" spans="1:21" ht="14.4" x14ac:dyDescent="0.3">
      <c r="A376" s="7">
        <v>44621</v>
      </c>
      <c r="B376" s="2"/>
      <c r="C376" s="46" t="s">
        <v>22</v>
      </c>
      <c r="D376" s="2" t="s">
        <v>37</v>
      </c>
      <c r="F376" s="19">
        <v>30.1</v>
      </c>
      <c r="G376" s="18">
        <v>3.2</v>
      </c>
      <c r="H376" s="23">
        <v>7.7510000000000003</v>
      </c>
      <c r="I376" s="6"/>
      <c r="J376" s="52">
        <v>2168.7559999999999</v>
      </c>
      <c r="K376" s="52"/>
      <c r="L376" s="52">
        <v>2192.277</v>
      </c>
      <c r="M376" s="22" t="s">
        <v>25</v>
      </c>
    </row>
    <row r="377" spans="1:21" ht="14.4" x14ac:dyDescent="0.3">
      <c r="A377" s="1">
        <v>44755</v>
      </c>
      <c r="B377" s="2">
        <v>105</v>
      </c>
      <c r="C377" s="46" t="s">
        <v>22</v>
      </c>
      <c r="D377" s="2" t="s">
        <v>37</v>
      </c>
      <c r="F377" s="6">
        <v>32.74</v>
      </c>
      <c r="G377" s="4">
        <v>24</v>
      </c>
      <c r="H377" s="5">
        <v>6.8070000000000004</v>
      </c>
      <c r="I377" s="6"/>
      <c r="L377" s="6">
        <v>7368.69</v>
      </c>
    </row>
    <row r="378" spans="1:21" ht="14.4" x14ac:dyDescent="0.3">
      <c r="A378" s="1">
        <v>44789</v>
      </c>
      <c r="B378" s="2">
        <v>840</v>
      </c>
      <c r="C378" s="46" t="s">
        <v>22</v>
      </c>
      <c r="D378" s="2" t="s">
        <v>37</v>
      </c>
      <c r="F378" s="6">
        <v>32.86</v>
      </c>
      <c r="G378" s="4">
        <v>24.2</v>
      </c>
      <c r="H378" s="5">
        <v>6.9020000000000001</v>
      </c>
      <c r="I378" s="54">
        <f>2616.3+44</f>
        <v>2660.3</v>
      </c>
      <c r="L378" s="6">
        <v>3069.05</v>
      </c>
    </row>
    <row r="379" spans="1:21" ht="14.4" x14ac:dyDescent="0.3">
      <c r="A379" s="7">
        <v>44418</v>
      </c>
      <c r="B379" s="2"/>
      <c r="C379" s="46" t="s">
        <v>41</v>
      </c>
      <c r="D379" s="2" t="s">
        <v>37</v>
      </c>
      <c r="F379" s="52">
        <v>31.61</v>
      </c>
      <c r="G379" s="41">
        <v>20.11</v>
      </c>
      <c r="H379" s="63">
        <v>7.1550000000000002</v>
      </c>
      <c r="I379" s="6"/>
      <c r="J379" s="52">
        <v>2642.5530502489091</v>
      </c>
      <c r="K379" s="52"/>
      <c r="L379" s="52">
        <v>2813.5350564593687</v>
      </c>
    </row>
    <row r="380" spans="1:21" ht="14.4" x14ac:dyDescent="0.3">
      <c r="A380" s="7">
        <v>44505</v>
      </c>
      <c r="B380" s="2"/>
      <c r="C380" s="46" t="s">
        <v>41</v>
      </c>
      <c r="D380" s="2" t="s">
        <v>37</v>
      </c>
      <c r="F380" s="19">
        <v>31.3</v>
      </c>
      <c r="G380" s="41">
        <v>20.71</v>
      </c>
      <c r="H380" s="63">
        <v>7.4217000000000004</v>
      </c>
      <c r="I380" s="6"/>
      <c r="J380" s="52">
        <v>1959.84</v>
      </c>
      <c r="K380" s="52"/>
      <c r="L380" s="52">
        <v>2013.78</v>
      </c>
    </row>
    <row r="381" spans="1:21" ht="14.4" x14ac:dyDescent="0.3">
      <c r="A381" s="7">
        <v>44533</v>
      </c>
      <c r="B381" s="2"/>
      <c r="C381" s="46" t="s">
        <v>41</v>
      </c>
      <c r="D381" s="2" t="s">
        <v>37</v>
      </c>
      <c r="F381" s="19">
        <v>29.6</v>
      </c>
      <c r="G381" s="41"/>
      <c r="H381" s="5"/>
      <c r="I381" s="6"/>
      <c r="J381" s="52">
        <v>2075.9319999999998</v>
      </c>
      <c r="K381" s="52"/>
      <c r="L381" s="52">
        <v>2151.681</v>
      </c>
    </row>
    <row r="382" spans="1:21" ht="14.4" x14ac:dyDescent="0.3">
      <c r="A382" s="7">
        <v>44726</v>
      </c>
      <c r="B382" s="2"/>
      <c r="C382" s="46" t="s">
        <v>41</v>
      </c>
      <c r="D382" s="2" t="s">
        <v>37</v>
      </c>
      <c r="F382" s="19">
        <v>32.19</v>
      </c>
      <c r="G382" s="4"/>
      <c r="H382" s="5"/>
      <c r="I382" s="6"/>
      <c r="L382" s="19">
        <v>2435.14</v>
      </c>
    </row>
    <row r="383" spans="1:21" ht="14.4" x14ac:dyDescent="0.3">
      <c r="A383" s="1">
        <v>44757</v>
      </c>
      <c r="B383" s="2">
        <v>131</v>
      </c>
      <c r="C383" s="46" t="s">
        <v>41</v>
      </c>
      <c r="D383" s="2" t="s">
        <v>37</v>
      </c>
      <c r="F383" s="6">
        <v>32.590000000000003</v>
      </c>
      <c r="G383" s="4">
        <v>22.7</v>
      </c>
      <c r="H383" s="5">
        <v>7.0970000000000004</v>
      </c>
      <c r="I383" s="6"/>
      <c r="J383" s="58">
        <v>2178.77</v>
      </c>
      <c r="K383" s="58"/>
      <c r="L383" s="6">
        <v>2381.09</v>
      </c>
    </row>
    <row r="384" spans="1:21" ht="14.4" x14ac:dyDescent="0.3">
      <c r="A384" s="1">
        <v>44786</v>
      </c>
      <c r="B384" s="2">
        <v>805</v>
      </c>
      <c r="C384" s="46" t="s">
        <v>41</v>
      </c>
      <c r="D384" s="2" t="s">
        <v>37</v>
      </c>
      <c r="F384" s="6">
        <v>32.78</v>
      </c>
      <c r="G384" s="4">
        <v>20</v>
      </c>
      <c r="H384" s="5">
        <v>7.3129999999999997</v>
      </c>
      <c r="I384" s="54">
        <f>1919+47</f>
        <v>1966</v>
      </c>
      <c r="L384" s="6">
        <v>2033.46</v>
      </c>
    </row>
    <row r="385" spans="1:13" ht="14.4" x14ac:dyDescent="0.3">
      <c r="A385" s="7">
        <v>44479</v>
      </c>
      <c r="B385" s="2"/>
      <c r="C385" s="46" t="s">
        <v>24</v>
      </c>
      <c r="D385" s="2" t="s">
        <v>37</v>
      </c>
      <c r="F385" s="19">
        <v>30.8</v>
      </c>
      <c r="G385" s="41">
        <v>22.25</v>
      </c>
      <c r="H385" s="63">
        <v>7.0259</v>
      </c>
      <c r="I385" s="6"/>
      <c r="J385" s="8">
        <v>2318.61</v>
      </c>
      <c r="K385" s="8"/>
      <c r="L385" s="52">
        <v>2497.976968761935</v>
      </c>
    </row>
    <row r="386" spans="1:13" ht="14.4" x14ac:dyDescent="0.3">
      <c r="A386" s="7">
        <v>44502</v>
      </c>
      <c r="B386" s="2"/>
      <c r="C386" s="46" t="s">
        <v>24</v>
      </c>
      <c r="D386" s="2" t="s">
        <v>37</v>
      </c>
      <c r="F386" s="19">
        <v>30.7</v>
      </c>
      <c r="G386" s="41">
        <v>20.350000000000001</v>
      </c>
      <c r="H386" s="63">
        <v>7.1151</v>
      </c>
      <c r="I386" s="6"/>
      <c r="J386" s="52">
        <v>2911.52</v>
      </c>
      <c r="K386" s="52"/>
      <c r="L386" s="52">
        <v>3267.24</v>
      </c>
    </row>
    <row r="387" spans="1:13" ht="14.4" x14ac:dyDescent="0.3">
      <c r="A387" s="1">
        <v>44760</v>
      </c>
      <c r="B387" s="2">
        <v>141</v>
      </c>
      <c r="C387" s="46" t="s">
        <v>24</v>
      </c>
      <c r="D387" s="2" t="s">
        <v>37</v>
      </c>
      <c r="F387" s="6">
        <v>31.91</v>
      </c>
      <c r="G387" s="4">
        <v>27.7</v>
      </c>
      <c r="H387" s="5">
        <v>6.99</v>
      </c>
      <c r="I387" s="6"/>
      <c r="L387" s="6">
        <v>4129.38</v>
      </c>
    </row>
    <row r="388" spans="1:13" ht="14.4" x14ac:dyDescent="0.3">
      <c r="A388" s="1">
        <v>44787</v>
      </c>
      <c r="B388" s="2">
        <v>822</v>
      </c>
      <c r="C388" s="46" t="s">
        <v>24</v>
      </c>
      <c r="D388" s="2" t="s">
        <v>37</v>
      </c>
      <c r="F388" s="6">
        <v>30.08</v>
      </c>
      <c r="G388" s="4">
        <v>20.8</v>
      </c>
      <c r="H388" s="5">
        <v>7.133</v>
      </c>
      <c r="I388" s="6">
        <f>5616.8+40</f>
        <v>5656.8</v>
      </c>
      <c r="L388" s="6">
        <v>5409.94</v>
      </c>
    </row>
    <row r="389" spans="1:13" ht="14.4" x14ac:dyDescent="0.3">
      <c r="A389" s="7">
        <v>44403</v>
      </c>
      <c r="B389" s="2"/>
      <c r="C389" s="46" t="s">
        <v>13</v>
      </c>
      <c r="D389" s="2" t="s">
        <v>37</v>
      </c>
      <c r="F389" s="19">
        <v>31.5</v>
      </c>
      <c r="G389" s="41">
        <v>19.940000000000001</v>
      </c>
      <c r="H389" s="63">
        <v>7.46</v>
      </c>
      <c r="J389" s="52">
        <v>2432.5729759889655</v>
      </c>
      <c r="K389" s="52"/>
      <c r="L389" s="52">
        <v>2424.2366509791136</v>
      </c>
    </row>
    <row r="390" spans="1:13" ht="14.4" x14ac:dyDescent="0.3">
      <c r="A390" s="7">
        <v>44421</v>
      </c>
      <c r="B390" s="2"/>
      <c r="C390" s="46" t="s">
        <v>13</v>
      </c>
      <c r="D390" s="2" t="s">
        <v>37</v>
      </c>
      <c r="F390" s="52">
        <v>31.29</v>
      </c>
      <c r="G390" s="41">
        <v>20.6</v>
      </c>
      <c r="H390" s="63">
        <v>6.6</v>
      </c>
      <c r="I390" s="6"/>
      <c r="J390" s="52">
        <v>2973.6988497648608</v>
      </c>
      <c r="K390" s="52"/>
      <c r="L390" s="52">
        <v>3402.9000367304898</v>
      </c>
    </row>
    <row r="391" spans="1:13" ht="14.4" x14ac:dyDescent="0.3">
      <c r="A391" s="7">
        <v>44475</v>
      </c>
      <c r="B391" s="2"/>
      <c r="C391" s="46" t="s">
        <v>13</v>
      </c>
      <c r="D391" s="2" t="s">
        <v>37</v>
      </c>
      <c r="F391" s="19">
        <v>29.4</v>
      </c>
      <c r="G391" s="41">
        <v>21.1</v>
      </c>
      <c r="H391" s="63">
        <v>7.2333999999999996</v>
      </c>
      <c r="I391" s="6"/>
      <c r="J391" s="52">
        <v>1979.1103204726842</v>
      </c>
      <c r="K391" s="52"/>
      <c r="L391" s="52">
        <v>2014.7655938496112</v>
      </c>
    </row>
    <row r="392" spans="1:13" ht="14.4" x14ac:dyDescent="0.3">
      <c r="A392" s="7">
        <v>44531</v>
      </c>
      <c r="B392" s="2"/>
      <c r="C392" s="46" t="s">
        <v>13</v>
      </c>
      <c r="D392" s="2" t="s">
        <v>37</v>
      </c>
      <c r="F392" s="19">
        <v>30.1</v>
      </c>
      <c r="G392" s="41"/>
      <c r="H392" s="5"/>
      <c r="I392" s="6"/>
      <c r="J392" s="52">
        <v>2255.69</v>
      </c>
      <c r="K392" s="52"/>
      <c r="L392" s="52">
        <v>2316.66</v>
      </c>
    </row>
    <row r="393" spans="1:13" ht="14.4" x14ac:dyDescent="0.3">
      <c r="A393" s="7">
        <v>44622</v>
      </c>
      <c r="B393" s="2"/>
      <c r="C393" s="46" t="s">
        <v>13</v>
      </c>
      <c r="D393" s="2" t="s">
        <v>37</v>
      </c>
      <c r="F393" s="19">
        <v>29.9</v>
      </c>
      <c r="G393" s="18">
        <v>3.5</v>
      </c>
      <c r="H393" s="23">
        <v>7.8440000000000003</v>
      </c>
      <c r="I393" s="6"/>
      <c r="J393" s="52">
        <v>2065.0859999999998</v>
      </c>
      <c r="K393" s="52"/>
      <c r="L393" s="52">
        <v>2049.806</v>
      </c>
      <c r="M393" s="22" t="s">
        <v>25</v>
      </c>
    </row>
    <row r="394" spans="1:13" ht="14.4" x14ac:dyDescent="0.3">
      <c r="A394" s="7">
        <v>44729</v>
      </c>
      <c r="B394" s="2"/>
      <c r="C394" s="46" t="s">
        <v>13</v>
      </c>
      <c r="D394" s="2" t="s">
        <v>37</v>
      </c>
      <c r="F394" s="19">
        <v>31.4</v>
      </c>
      <c r="G394" s="4"/>
      <c r="H394" s="5"/>
      <c r="I394" s="6"/>
      <c r="J394" s="52">
        <v>2427.86</v>
      </c>
      <c r="K394" s="52"/>
      <c r="L394" s="52">
        <v>2444.6439999999998</v>
      </c>
    </row>
    <row r="395" spans="1:13" ht="14.4" x14ac:dyDescent="0.3">
      <c r="A395" s="1">
        <v>44757</v>
      </c>
      <c r="B395" s="2">
        <v>125</v>
      </c>
      <c r="C395" s="46" t="s">
        <v>13</v>
      </c>
      <c r="D395" s="2" t="s">
        <v>37</v>
      </c>
      <c r="F395" s="6">
        <v>31.42</v>
      </c>
      <c r="G395" s="4">
        <v>25.4</v>
      </c>
      <c r="H395" s="5">
        <v>7.2690000000000001</v>
      </c>
      <c r="I395" s="6"/>
      <c r="J395" s="58">
        <v>2254.64</v>
      </c>
      <c r="K395" s="58"/>
      <c r="L395" s="6">
        <v>2407.11</v>
      </c>
    </row>
    <row r="396" spans="1:13" ht="14.4" x14ac:dyDescent="0.3">
      <c r="A396" s="1">
        <v>44788</v>
      </c>
      <c r="B396" s="2">
        <v>830</v>
      </c>
      <c r="C396" s="46" t="s">
        <v>13</v>
      </c>
      <c r="D396" s="2" t="s">
        <v>37</v>
      </c>
      <c r="F396" s="6">
        <v>32.799999999999997</v>
      </c>
      <c r="G396" s="4">
        <v>27.5</v>
      </c>
      <c r="H396" s="5">
        <v>7.33</v>
      </c>
      <c r="I396" s="54">
        <f>2347.7+44</f>
        <v>2391.6999999999998</v>
      </c>
      <c r="L396" s="6">
        <v>2545.46</v>
      </c>
    </row>
    <row r="397" spans="1:13" ht="14.4" x14ac:dyDescent="0.3">
      <c r="A397" s="7">
        <v>44727</v>
      </c>
      <c r="B397" s="2"/>
      <c r="C397" s="46" t="s">
        <v>27</v>
      </c>
      <c r="D397" s="2" t="s">
        <v>37</v>
      </c>
      <c r="F397" s="19">
        <v>32.57</v>
      </c>
      <c r="G397" s="4"/>
      <c r="H397" s="5"/>
      <c r="I397" s="6"/>
      <c r="L397" s="19">
        <v>2997.01</v>
      </c>
    </row>
    <row r="398" spans="1:13" ht="14.4" x14ac:dyDescent="0.3">
      <c r="A398" s="1">
        <v>44756</v>
      </c>
      <c r="B398" s="2">
        <v>115</v>
      </c>
      <c r="C398" s="46" t="s">
        <v>27</v>
      </c>
      <c r="D398" s="2" t="s">
        <v>37</v>
      </c>
      <c r="F398" s="6">
        <v>32.950000000000003</v>
      </c>
      <c r="G398" s="4">
        <v>23.6</v>
      </c>
      <c r="H398" s="5">
        <v>7.1040000000000001</v>
      </c>
      <c r="I398" s="6"/>
      <c r="J398" s="58">
        <v>2316.38</v>
      </c>
      <c r="K398" s="58"/>
      <c r="L398" s="6">
        <v>2456.67</v>
      </c>
    </row>
    <row r="399" spans="1:13" ht="14.4" x14ac:dyDescent="0.3">
      <c r="A399" s="1">
        <v>44787</v>
      </c>
      <c r="B399" s="2">
        <v>811</v>
      </c>
      <c r="C399" s="46" t="s">
        <v>27</v>
      </c>
      <c r="D399" s="2" t="s">
        <v>37</v>
      </c>
      <c r="F399" s="6">
        <v>32.99</v>
      </c>
      <c r="G399" s="4">
        <v>23.6</v>
      </c>
      <c r="H399" s="5">
        <v>7.165</v>
      </c>
      <c r="I399" s="6">
        <f>4457.7+47</f>
        <v>4504.7</v>
      </c>
      <c r="L399" s="6">
        <v>4343.43</v>
      </c>
    </row>
    <row r="400" spans="1:13" ht="14.4" x14ac:dyDescent="0.3">
      <c r="A400" s="7"/>
      <c r="B400" s="2"/>
      <c r="C400" s="46"/>
      <c r="D400" s="2"/>
      <c r="E400" s="8"/>
      <c r="F400" s="52"/>
      <c r="G400" s="41"/>
      <c r="H400" s="63"/>
      <c r="J400" s="52"/>
      <c r="K400" s="52"/>
      <c r="L400" s="52"/>
    </row>
    <row r="401" spans="1:12" ht="14.4" x14ac:dyDescent="0.3">
      <c r="A401" s="7"/>
      <c r="B401" s="2"/>
      <c r="C401" s="46"/>
      <c r="D401" s="2"/>
      <c r="F401" s="52"/>
      <c r="G401" s="41"/>
      <c r="H401" s="63"/>
      <c r="J401" s="52"/>
      <c r="K401" s="52"/>
      <c r="L401" s="52"/>
    </row>
    <row r="402" spans="1:12" ht="14.4" x14ac:dyDescent="0.3">
      <c r="A402" s="7"/>
      <c r="B402" s="2"/>
      <c r="C402" s="46"/>
      <c r="D402" s="2"/>
      <c r="E402" s="8"/>
      <c r="F402" s="52"/>
      <c r="G402" s="41"/>
      <c r="H402" s="63"/>
      <c r="J402" s="52"/>
      <c r="K402" s="52"/>
      <c r="L402" s="52"/>
    </row>
    <row r="403" spans="1:12" ht="14.4" x14ac:dyDescent="0.3">
      <c r="A403" s="7"/>
      <c r="B403" s="2"/>
      <c r="C403" s="46"/>
      <c r="D403" s="2"/>
      <c r="E403" s="8"/>
      <c r="F403" s="52"/>
      <c r="G403" s="41"/>
      <c r="H403" s="63"/>
      <c r="I403" s="6"/>
      <c r="J403" s="52"/>
      <c r="K403" s="52"/>
      <c r="L403" s="52"/>
    </row>
    <row r="404" spans="1:12" ht="14.4" x14ac:dyDescent="0.3">
      <c r="A404" s="7"/>
      <c r="B404" s="2"/>
      <c r="C404" s="46"/>
      <c r="D404" s="2"/>
      <c r="F404" s="52"/>
      <c r="G404" s="41"/>
      <c r="H404" s="63"/>
      <c r="I404" s="6"/>
      <c r="J404" s="52"/>
      <c r="K404" s="52"/>
      <c r="L404" s="52"/>
    </row>
    <row r="405" spans="1:12" ht="14.4" x14ac:dyDescent="0.3">
      <c r="F405" s="51"/>
    </row>
    <row r="406" spans="1:12" ht="14.4" x14ac:dyDescent="0.3">
      <c r="F406" s="51"/>
    </row>
    <row r="407" spans="1:12" ht="14.4" x14ac:dyDescent="0.3">
      <c r="F407" s="51"/>
    </row>
    <row r="408" spans="1:12" ht="14.4" x14ac:dyDescent="0.3">
      <c r="F408" s="51"/>
    </row>
    <row r="409" spans="1:12" ht="14.4" x14ac:dyDescent="0.3">
      <c r="F409" s="51"/>
    </row>
    <row r="410" spans="1:12" ht="14.4" x14ac:dyDescent="0.3">
      <c r="F410" s="51"/>
    </row>
    <row r="411" spans="1:12" ht="14.4" x14ac:dyDescent="0.3">
      <c r="F411" s="51"/>
    </row>
    <row r="412" spans="1:12" ht="14.4" x14ac:dyDescent="0.3">
      <c r="F412" s="51"/>
    </row>
    <row r="413" spans="1:12" ht="14.4" x14ac:dyDescent="0.3">
      <c r="F413" s="51"/>
    </row>
    <row r="414" spans="1:12" ht="14.4" x14ac:dyDescent="0.3">
      <c r="F414" s="51"/>
    </row>
    <row r="415" spans="1:12" ht="15.75" customHeight="1" x14ac:dyDescent="0.3">
      <c r="F415" s="51"/>
    </row>
    <row r="416" spans="1:12" ht="15.75" customHeight="1" x14ac:dyDescent="0.3">
      <c r="F416" s="51"/>
    </row>
    <row r="417" spans="6:6" ht="15.75" customHeight="1" x14ac:dyDescent="0.3">
      <c r="F417" s="51"/>
    </row>
    <row r="418" spans="6:6" ht="15.75" customHeight="1" x14ac:dyDescent="0.3">
      <c r="F418" s="51"/>
    </row>
    <row r="419" spans="6:6" ht="15.75" customHeight="1" x14ac:dyDescent="0.3">
      <c r="F419" s="51"/>
    </row>
    <row r="420" spans="6:6" ht="15.75" customHeight="1" x14ac:dyDescent="0.3">
      <c r="F420" s="51"/>
    </row>
    <row r="421" spans="6:6" ht="15.75" customHeight="1" x14ac:dyDescent="0.3">
      <c r="F421" s="51"/>
    </row>
    <row r="422" spans="6:6" ht="15.75" customHeight="1" x14ac:dyDescent="0.3">
      <c r="F422" s="51"/>
    </row>
    <row r="423" spans="6:6" ht="15.75" customHeight="1" x14ac:dyDescent="0.3">
      <c r="F423" s="51"/>
    </row>
    <row r="424" spans="6:6" ht="15.75" customHeight="1" x14ac:dyDescent="0.3">
      <c r="F424" s="51"/>
    </row>
    <row r="425" spans="6:6" ht="15.75" customHeight="1" x14ac:dyDescent="0.3">
      <c r="F425" s="51"/>
    </row>
    <row r="426" spans="6:6" ht="15.75" customHeight="1" x14ac:dyDescent="0.3">
      <c r="F426" s="51"/>
    </row>
    <row r="427" spans="6:6" ht="15.75" customHeight="1" x14ac:dyDescent="0.3">
      <c r="F427" s="51"/>
    </row>
    <row r="428" spans="6:6" ht="15.75" customHeight="1" x14ac:dyDescent="0.3">
      <c r="F428" s="51"/>
    </row>
    <row r="429" spans="6:6" ht="15.75" customHeight="1" x14ac:dyDescent="0.3">
      <c r="F429" s="51"/>
    </row>
    <row r="430" spans="6:6" ht="15.75" customHeight="1" x14ac:dyDescent="0.3">
      <c r="F430" s="51"/>
    </row>
    <row r="431" spans="6:6" ht="15.75" customHeight="1" x14ac:dyDescent="0.3">
      <c r="F431" s="51"/>
    </row>
    <row r="432" spans="6:6" ht="15.75" customHeight="1" x14ac:dyDescent="0.3">
      <c r="F432" s="51"/>
    </row>
    <row r="433" spans="6:6" ht="15.75" customHeight="1" x14ac:dyDescent="0.3">
      <c r="F433" s="51"/>
    </row>
    <row r="434" spans="6:6" ht="15.75" customHeight="1" x14ac:dyDescent="0.3">
      <c r="F434" s="51"/>
    </row>
    <row r="435" spans="6:6" ht="15.75" customHeight="1" x14ac:dyDescent="0.3">
      <c r="F435" s="51"/>
    </row>
    <row r="436" spans="6:6" ht="15.75" customHeight="1" x14ac:dyDescent="0.3">
      <c r="F436" s="51"/>
    </row>
    <row r="437" spans="6:6" ht="15.75" customHeight="1" x14ac:dyDescent="0.3">
      <c r="F437" s="51"/>
    </row>
    <row r="438" spans="6:6" ht="15.75" customHeight="1" x14ac:dyDescent="0.3">
      <c r="F438" s="51"/>
    </row>
    <row r="439" spans="6:6" ht="15.75" customHeight="1" x14ac:dyDescent="0.3">
      <c r="F439" s="51"/>
    </row>
    <row r="440" spans="6:6" ht="15.75" customHeight="1" x14ac:dyDescent="0.3">
      <c r="F440" s="51"/>
    </row>
    <row r="441" spans="6:6" ht="15.75" customHeight="1" x14ac:dyDescent="0.3">
      <c r="F441" s="51"/>
    </row>
    <row r="442" spans="6:6" ht="15.75" customHeight="1" x14ac:dyDescent="0.3">
      <c r="F442" s="51"/>
    </row>
    <row r="443" spans="6:6" ht="15.75" customHeight="1" x14ac:dyDescent="0.3">
      <c r="F443" s="51"/>
    </row>
    <row r="444" spans="6:6" ht="15.75" customHeight="1" x14ac:dyDescent="0.3">
      <c r="F444" s="51"/>
    </row>
    <row r="445" spans="6:6" ht="15.75" customHeight="1" x14ac:dyDescent="0.3">
      <c r="F445" s="51"/>
    </row>
    <row r="446" spans="6:6" ht="15.75" customHeight="1" x14ac:dyDescent="0.3">
      <c r="F446" s="51"/>
    </row>
    <row r="447" spans="6:6" ht="15.75" customHeight="1" x14ac:dyDescent="0.3">
      <c r="F447" s="51"/>
    </row>
    <row r="448" spans="6:6" ht="15.75" customHeight="1" x14ac:dyDescent="0.3">
      <c r="F448" s="51"/>
    </row>
    <row r="449" spans="6:6" ht="15.75" customHeight="1" x14ac:dyDescent="0.3">
      <c r="F449" s="51"/>
    </row>
    <row r="450" spans="6:6" ht="15.75" customHeight="1" x14ac:dyDescent="0.3">
      <c r="F450" s="51"/>
    </row>
    <row r="451" spans="6:6" ht="15.75" customHeight="1" x14ac:dyDescent="0.3">
      <c r="F451" s="51"/>
    </row>
    <row r="452" spans="6:6" ht="15.75" customHeight="1" x14ac:dyDescent="0.3">
      <c r="F452" s="51"/>
    </row>
    <row r="453" spans="6:6" ht="15.75" customHeight="1" x14ac:dyDescent="0.3">
      <c r="F453" s="51"/>
    </row>
    <row r="454" spans="6:6" ht="15.75" customHeight="1" x14ac:dyDescent="0.3">
      <c r="F454" s="51"/>
    </row>
    <row r="455" spans="6:6" ht="15.75" customHeight="1" x14ac:dyDescent="0.3">
      <c r="F455" s="51"/>
    </row>
    <row r="456" spans="6:6" ht="15.75" customHeight="1" x14ac:dyDescent="0.3">
      <c r="F456" s="51"/>
    </row>
    <row r="457" spans="6:6" ht="15.75" customHeight="1" x14ac:dyDescent="0.3">
      <c r="F457" s="51"/>
    </row>
    <row r="458" spans="6:6" ht="15.75" customHeight="1" x14ac:dyDescent="0.3">
      <c r="F458" s="51"/>
    </row>
    <row r="459" spans="6:6" ht="15.75" customHeight="1" x14ac:dyDescent="0.3">
      <c r="F459" s="51"/>
    </row>
    <row r="460" spans="6:6" ht="15.75" customHeight="1" x14ac:dyDescent="0.3">
      <c r="F460" s="51"/>
    </row>
    <row r="461" spans="6:6" ht="15.75" customHeight="1" x14ac:dyDescent="0.3">
      <c r="F461" s="51"/>
    </row>
    <row r="462" spans="6:6" ht="15.75" customHeight="1" x14ac:dyDescent="0.3">
      <c r="F462" s="51"/>
    </row>
    <row r="463" spans="6:6" ht="15.75" customHeight="1" x14ac:dyDescent="0.3">
      <c r="F463" s="51"/>
    </row>
    <row r="464" spans="6:6" ht="15.75" customHeight="1" x14ac:dyDescent="0.3">
      <c r="F464" s="51"/>
    </row>
    <row r="465" spans="6:6" ht="15.75" customHeight="1" x14ac:dyDescent="0.3">
      <c r="F465" s="51"/>
    </row>
    <row r="466" spans="6:6" ht="15.75" customHeight="1" x14ac:dyDescent="0.3">
      <c r="F466" s="51"/>
    </row>
    <row r="467" spans="6:6" ht="15.75" customHeight="1" x14ac:dyDescent="0.3">
      <c r="F467" s="51"/>
    </row>
    <row r="468" spans="6:6" ht="15.75" customHeight="1" x14ac:dyDescent="0.3">
      <c r="F468" s="51"/>
    </row>
    <row r="469" spans="6:6" ht="15.75" customHeight="1" x14ac:dyDescent="0.3">
      <c r="F469" s="51"/>
    </row>
    <row r="470" spans="6:6" ht="15.75" customHeight="1" x14ac:dyDescent="0.3">
      <c r="F470" s="51"/>
    </row>
    <row r="471" spans="6:6" ht="15.75" customHeight="1" x14ac:dyDescent="0.3">
      <c r="F471" s="51"/>
    </row>
    <row r="472" spans="6:6" ht="15.75" customHeight="1" x14ac:dyDescent="0.3">
      <c r="F472" s="51"/>
    </row>
    <row r="473" spans="6:6" ht="15.75" customHeight="1" x14ac:dyDescent="0.3">
      <c r="F473" s="51"/>
    </row>
    <row r="474" spans="6:6" ht="15.75" customHeight="1" x14ac:dyDescent="0.3">
      <c r="F474" s="51"/>
    </row>
    <row r="475" spans="6:6" ht="15.75" customHeight="1" x14ac:dyDescent="0.3">
      <c r="F475" s="51"/>
    </row>
    <row r="476" spans="6:6" ht="15.75" customHeight="1" x14ac:dyDescent="0.3">
      <c r="F476" s="51"/>
    </row>
    <row r="477" spans="6:6" ht="15.75" customHeight="1" x14ac:dyDescent="0.3">
      <c r="F477" s="51"/>
    </row>
    <row r="478" spans="6:6" ht="15.75" customHeight="1" x14ac:dyDescent="0.3">
      <c r="F478" s="51"/>
    </row>
    <row r="479" spans="6:6" ht="15.75" customHeight="1" x14ac:dyDescent="0.3">
      <c r="F479" s="51"/>
    </row>
    <row r="480" spans="6:6" ht="15.75" customHeight="1" x14ac:dyDescent="0.3">
      <c r="F480" s="51"/>
    </row>
    <row r="481" spans="6:6" ht="15.75" customHeight="1" x14ac:dyDescent="0.3">
      <c r="F481" s="51"/>
    </row>
    <row r="482" spans="6:6" ht="15.75" customHeight="1" x14ac:dyDescent="0.3">
      <c r="F482" s="51"/>
    </row>
    <row r="483" spans="6:6" ht="15.75" customHeight="1" x14ac:dyDescent="0.3">
      <c r="F483" s="51"/>
    </row>
    <row r="484" spans="6:6" ht="15.75" customHeight="1" x14ac:dyDescent="0.3">
      <c r="F484" s="51"/>
    </row>
    <row r="485" spans="6:6" ht="15.75" customHeight="1" x14ac:dyDescent="0.3">
      <c r="F485" s="51"/>
    </row>
    <row r="486" spans="6:6" ht="15.75" customHeight="1" x14ac:dyDescent="0.3">
      <c r="F486" s="51"/>
    </row>
    <row r="487" spans="6:6" ht="15.75" customHeight="1" x14ac:dyDescent="0.3">
      <c r="F487" s="51"/>
    </row>
    <row r="488" spans="6:6" ht="15.75" customHeight="1" x14ac:dyDescent="0.3">
      <c r="F488" s="51"/>
    </row>
    <row r="489" spans="6:6" ht="15.75" customHeight="1" x14ac:dyDescent="0.3">
      <c r="F489" s="51"/>
    </row>
    <row r="490" spans="6:6" ht="15.75" customHeight="1" x14ac:dyDescent="0.3">
      <c r="F490" s="51"/>
    </row>
    <row r="491" spans="6:6" ht="15.75" customHeight="1" x14ac:dyDescent="0.3">
      <c r="F491" s="51"/>
    </row>
    <row r="492" spans="6:6" ht="15.75" customHeight="1" x14ac:dyDescent="0.3">
      <c r="F492" s="51"/>
    </row>
    <row r="493" spans="6:6" ht="15.75" customHeight="1" x14ac:dyDescent="0.3">
      <c r="F493" s="51"/>
    </row>
    <row r="494" spans="6:6" ht="15.75" customHeight="1" x14ac:dyDescent="0.3">
      <c r="F494" s="51"/>
    </row>
    <row r="495" spans="6:6" ht="15.75" customHeight="1" x14ac:dyDescent="0.3">
      <c r="F495" s="51"/>
    </row>
    <row r="496" spans="6:6" ht="15.75" customHeight="1" x14ac:dyDescent="0.3">
      <c r="F496" s="51"/>
    </row>
    <row r="497" spans="6:6" ht="15.75" customHeight="1" x14ac:dyDescent="0.3">
      <c r="F497" s="51"/>
    </row>
    <row r="498" spans="6:6" ht="15.75" customHeight="1" x14ac:dyDescent="0.3">
      <c r="F498" s="51"/>
    </row>
    <row r="499" spans="6:6" ht="15.75" customHeight="1" x14ac:dyDescent="0.3">
      <c r="F499" s="51"/>
    </row>
    <row r="500" spans="6:6" ht="15.75" customHeight="1" x14ac:dyDescent="0.3">
      <c r="F500" s="51"/>
    </row>
    <row r="501" spans="6:6" ht="15.75" customHeight="1" x14ac:dyDescent="0.3">
      <c r="F501" s="51"/>
    </row>
    <row r="502" spans="6:6" ht="15.75" customHeight="1" x14ac:dyDescent="0.3">
      <c r="F502" s="51"/>
    </row>
    <row r="503" spans="6:6" ht="15.75" customHeight="1" x14ac:dyDescent="0.3">
      <c r="F503" s="51"/>
    </row>
    <row r="504" spans="6:6" ht="15.75" customHeight="1" x14ac:dyDescent="0.3">
      <c r="F504" s="51"/>
    </row>
    <row r="505" spans="6:6" ht="15.75" customHeight="1" x14ac:dyDescent="0.3">
      <c r="F505" s="51"/>
    </row>
    <row r="506" spans="6:6" ht="15.75" customHeight="1" x14ac:dyDescent="0.3">
      <c r="F506" s="51"/>
    </row>
    <row r="507" spans="6:6" ht="15.75" customHeight="1" x14ac:dyDescent="0.3">
      <c r="F507" s="51"/>
    </row>
    <row r="508" spans="6:6" ht="15.75" customHeight="1" x14ac:dyDescent="0.3">
      <c r="F508" s="51"/>
    </row>
    <row r="509" spans="6:6" ht="15.75" customHeight="1" x14ac:dyDescent="0.3">
      <c r="F509" s="51"/>
    </row>
    <row r="510" spans="6:6" ht="15.75" customHeight="1" x14ac:dyDescent="0.3">
      <c r="F510" s="51"/>
    </row>
    <row r="511" spans="6:6" ht="15.75" customHeight="1" x14ac:dyDescent="0.3">
      <c r="F511" s="51"/>
    </row>
    <row r="512" spans="6:6" ht="15.75" customHeight="1" x14ac:dyDescent="0.3">
      <c r="F512" s="51"/>
    </row>
    <row r="513" spans="6:6" ht="15.75" customHeight="1" x14ac:dyDescent="0.3">
      <c r="F513" s="51"/>
    </row>
    <row r="514" spans="6:6" ht="15.75" customHeight="1" x14ac:dyDescent="0.3">
      <c r="F514" s="51"/>
    </row>
    <row r="515" spans="6:6" ht="15.75" customHeight="1" x14ac:dyDescent="0.3">
      <c r="F515" s="51"/>
    </row>
    <row r="516" spans="6:6" ht="15.75" customHeight="1" x14ac:dyDescent="0.3">
      <c r="F516" s="51"/>
    </row>
    <row r="517" spans="6:6" ht="15.75" customHeight="1" x14ac:dyDescent="0.3">
      <c r="F517" s="51"/>
    </row>
    <row r="518" spans="6:6" ht="15.75" customHeight="1" x14ac:dyDescent="0.3">
      <c r="F518" s="51"/>
    </row>
    <row r="519" spans="6:6" ht="15.75" customHeight="1" x14ac:dyDescent="0.3">
      <c r="F519" s="51"/>
    </row>
    <row r="520" spans="6:6" ht="15.75" customHeight="1" x14ac:dyDescent="0.3">
      <c r="F520" s="51"/>
    </row>
    <row r="521" spans="6:6" ht="15.75" customHeight="1" x14ac:dyDescent="0.3">
      <c r="F521" s="51"/>
    </row>
    <row r="522" spans="6:6" ht="15.75" customHeight="1" x14ac:dyDescent="0.3">
      <c r="F522" s="51"/>
    </row>
    <row r="523" spans="6:6" ht="15.75" customHeight="1" x14ac:dyDescent="0.3">
      <c r="F523" s="51"/>
    </row>
    <row r="524" spans="6:6" ht="15.75" customHeight="1" x14ac:dyDescent="0.3">
      <c r="F524" s="51"/>
    </row>
    <row r="525" spans="6:6" ht="15.75" customHeight="1" x14ac:dyDescent="0.3">
      <c r="F525" s="51"/>
    </row>
    <row r="526" spans="6:6" ht="15.75" customHeight="1" x14ac:dyDescent="0.3">
      <c r="F526" s="51"/>
    </row>
    <row r="527" spans="6:6" ht="15.75" customHeight="1" x14ac:dyDescent="0.3">
      <c r="F527" s="51"/>
    </row>
    <row r="528" spans="6:6" ht="15.75" customHeight="1" x14ac:dyDescent="0.3">
      <c r="F528" s="51"/>
    </row>
    <row r="529" spans="6:6" ht="15.75" customHeight="1" x14ac:dyDescent="0.3">
      <c r="F529" s="51"/>
    </row>
    <row r="530" spans="6:6" ht="15.75" customHeight="1" x14ac:dyDescent="0.3">
      <c r="F530" s="51"/>
    </row>
    <row r="531" spans="6:6" ht="15.75" customHeight="1" x14ac:dyDescent="0.3">
      <c r="F531" s="51"/>
    </row>
    <row r="532" spans="6:6" ht="15.75" customHeight="1" x14ac:dyDescent="0.3">
      <c r="F532" s="51"/>
    </row>
    <row r="533" spans="6:6" ht="15.75" customHeight="1" x14ac:dyDescent="0.3">
      <c r="F533" s="51"/>
    </row>
    <row r="534" spans="6:6" ht="15.75" customHeight="1" x14ac:dyDescent="0.3">
      <c r="F534" s="51"/>
    </row>
    <row r="535" spans="6:6" ht="15.75" customHeight="1" x14ac:dyDescent="0.3">
      <c r="F535" s="51"/>
    </row>
    <row r="536" spans="6:6" ht="15.75" customHeight="1" x14ac:dyDescent="0.3">
      <c r="F536" s="51"/>
    </row>
    <row r="537" spans="6:6" ht="15.75" customHeight="1" x14ac:dyDescent="0.3">
      <c r="F537" s="51"/>
    </row>
    <row r="538" spans="6:6" ht="15.75" customHeight="1" x14ac:dyDescent="0.3">
      <c r="F538" s="51"/>
    </row>
    <row r="539" spans="6:6" ht="15.75" customHeight="1" x14ac:dyDescent="0.3">
      <c r="F539" s="51"/>
    </row>
    <row r="540" spans="6:6" ht="15.75" customHeight="1" x14ac:dyDescent="0.3">
      <c r="F540" s="51"/>
    </row>
    <row r="541" spans="6:6" ht="15.75" customHeight="1" x14ac:dyDescent="0.3">
      <c r="F541" s="51"/>
    </row>
    <row r="542" spans="6:6" ht="15.75" customHeight="1" x14ac:dyDescent="0.3">
      <c r="F542" s="51"/>
    </row>
    <row r="543" spans="6:6" ht="15.75" customHeight="1" x14ac:dyDescent="0.3">
      <c r="F543" s="51"/>
    </row>
    <row r="544" spans="6:6" ht="15.75" customHeight="1" x14ac:dyDescent="0.3">
      <c r="F544" s="51"/>
    </row>
    <row r="545" spans="6:6" ht="15.75" customHeight="1" x14ac:dyDescent="0.3">
      <c r="F545" s="51"/>
    </row>
    <row r="546" spans="6:6" ht="15.75" customHeight="1" x14ac:dyDescent="0.3">
      <c r="F546" s="51"/>
    </row>
    <row r="547" spans="6:6" ht="15.75" customHeight="1" x14ac:dyDescent="0.3">
      <c r="F547" s="51"/>
    </row>
    <row r="548" spans="6:6" ht="15.75" customHeight="1" x14ac:dyDescent="0.3">
      <c r="F548" s="51"/>
    </row>
    <row r="549" spans="6:6" ht="15.75" customHeight="1" x14ac:dyDescent="0.3">
      <c r="F549" s="51"/>
    </row>
    <row r="550" spans="6:6" ht="15.75" customHeight="1" x14ac:dyDescent="0.3">
      <c r="F550" s="51"/>
    </row>
    <row r="551" spans="6:6" ht="15.75" customHeight="1" x14ac:dyDescent="0.3">
      <c r="F551" s="51"/>
    </row>
    <row r="552" spans="6:6" ht="15.75" customHeight="1" x14ac:dyDescent="0.3">
      <c r="F552" s="51"/>
    </row>
    <row r="553" spans="6:6" ht="15.75" customHeight="1" x14ac:dyDescent="0.3">
      <c r="F553" s="51"/>
    </row>
    <row r="554" spans="6:6" ht="15.75" customHeight="1" x14ac:dyDescent="0.3">
      <c r="F554" s="51"/>
    </row>
    <row r="555" spans="6:6" ht="15.75" customHeight="1" x14ac:dyDescent="0.3">
      <c r="F555" s="51"/>
    </row>
    <row r="556" spans="6:6" ht="15.75" customHeight="1" x14ac:dyDescent="0.3">
      <c r="F556" s="51"/>
    </row>
    <row r="557" spans="6:6" ht="15.75" customHeight="1" x14ac:dyDescent="0.3">
      <c r="F557" s="51"/>
    </row>
    <row r="558" spans="6:6" ht="15.75" customHeight="1" x14ac:dyDescent="0.3">
      <c r="F558" s="51"/>
    </row>
    <row r="559" spans="6:6" ht="15.75" customHeight="1" x14ac:dyDescent="0.3">
      <c r="F559" s="51"/>
    </row>
    <row r="560" spans="6:6" ht="15.75" customHeight="1" x14ac:dyDescent="0.3">
      <c r="F560" s="51"/>
    </row>
    <row r="561" spans="6:6" ht="15.75" customHeight="1" x14ac:dyDescent="0.3">
      <c r="F561" s="51"/>
    </row>
    <row r="562" spans="6:6" ht="15.75" customHeight="1" x14ac:dyDescent="0.3">
      <c r="F562" s="51"/>
    </row>
    <row r="563" spans="6:6" ht="15.75" customHeight="1" x14ac:dyDescent="0.3">
      <c r="F563" s="51"/>
    </row>
    <row r="564" spans="6:6" ht="15.75" customHeight="1" x14ac:dyDescent="0.3">
      <c r="F564" s="51"/>
    </row>
    <row r="565" spans="6:6" ht="15.75" customHeight="1" x14ac:dyDescent="0.3">
      <c r="F565" s="51"/>
    </row>
    <row r="566" spans="6:6" ht="15.75" customHeight="1" x14ac:dyDescent="0.3">
      <c r="F566" s="51"/>
    </row>
    <row r="567" spans="6:6" ht="15.75" customHeight="1" x14ac:dyDescent="0.3">
      <c r="F567" s="51"/>
    </row>
    <row r="568" spans="6:6" ht="15.75" customHeight="1" x14ac:dyDescent="0.3">
      <c r="F568" s="51"/>
    </row>
    <row r="569" spans="6:6" ht="15.75" customHeight="1" x14ac:dyDescent="0.3">
      <c r="F569" s="51"/>
    </row>
    <row r="570" spans="6:6" ht="15.75" customHeight="1" x14ac:dyDescent="0.3">
      <c r="F570" s="51"/>
    </row>
    <row r="571" spans="6:6" ht="15.75" customHeight="1" x14ac:dyDescent="0.3">
      <c r="F571" s="51"/>
    </row>
    <row r="572" spans="6:6" ht="15.75" customHeight="1" x14ac:dyDescent="0.3">
      <c r="F572" s="51"/>
    </row>
    <row r="573" spans="6:6" ht="15.75" customHeight="1" x14ac:dyDescent="0.3">
      <c r="F573" s="51"/>
    </row>
    <row r="574" spans="6:6" ht="15.75" customHeight="1" x14ac:dyDescent="0.3">
      <c r="F574" s="51"/>
    </row>
    <row r="575" spans="6:6" ht="15.75" customHeight="1" x14ac:dyDescent="0.3">
      <c r="F575" s="51"/>
    </row>
    <row r="576" spans="6:6" ht="15.75" customHeight="1" x14ac:dyDescent="0.3">
      <c r="F576" s="51"/>
    </row>
    <row r="577" spans="1:9" ht="15.75" customHeight="1" x14ac:dyDescent="0.3">
      <c r="F577" s="51"/>
    </row>
    <row r="578" spans="1:9" ht="15.75" customHeight="1" x14ac:dyDescent="0.3">
      <c r="F578" s="51"/>
    </row>
    <row r="579" spans="1:9" ht="15.75" customHeight="1" x14ac:dyDescent="0.3">
      <c r="F579" s="51"/>
    </row>
    <row r="580" spans="1:9" ht="15.75" customHeight="1" x14ac:dyDescent="0.3">
      <c r="F580" s="51"/>
    </row>
    <row r="581" spans="1:9" ht="15.75" customHeight="1" x14ac:dyDescent="0.3">
      <c r="F581" s="51"/>
    </row>
    <row r="582" spans="1:9" ht="15.75" customHeight="1" x14ac:dyDescent="0.3">
      <c r="A582" s="1"/>
      <c r="C582" s="46"/>
      <c r="F582" s="51"/>
      <c r="G582" s="5"/>
      <c r="H582" s="5"/>
      <c r="I582" s="6"/>
    </row>
    <row r="583" spans="1:9" ht="15.75" customHeight="1" x14ac:dyDescent="0.3">
      <c r="A583" s="1"/>
      <c r="C583" s="46"/>
      <c r="F583" s="51"/>
      <c r="G583" s="5"/>
      <c r="H583" s="5"/>
      <c r="I583" s="6"/>
    </row>
    <row r="584" spans="1:9" ht="15.75" customHeight="1" x14ac:dyDescent="0.3">
      <c r="A584" s="1"/>
      <c r="C584" s="46"/>
      <c r="F584" s="51"/>
      <c r="G584" s="5"/>
      <c r="H584" s="5"/>
      <c r="I584" s="6"/>
    </row>
    <row r="585" spans="1:9" ht="15.75" customHeight="1" x14ac:dyDescent="0.3">
      <c r="A585" s="1"/>
      <c r="C585" s="46"/>
      <c r="F585" s="51"/>
      <c r="G585" s="5"/>
      <c r="H585" s="5"/>
      <c r="I585" s="6"/>
    </row>
    <row r="586" spans="1:9" ht="15.75" customHeight="1" x14ac:dyDescent="0.3">
      <c r="A586" s="1"/>
      <c r="C586" s="46"/>
      <c r="F586" s="51"/>
      <c r="G586" s="5"/>
      <c r="H586" s="5"/>
      <c r="I586" s="6"/>
    </row>
    <row r="587" spans="1:9" ht="15.75" customHeight="1" x14ac:dyDescent="0.3">
      <c r="A587" s="1"/>
      <c r="C587" s="46"/>
      <c r="F587" s="51"/>
      <c r="G587" s="5"/>
      <c r="H587" s="5"/>
      <c r="I587" s="6"/>
    </row>
    <row r="588" spans="1:9" ht="15.75" customHeight="1" x14ac:dyDescent="0.3">
      <c r="A588" s="1"/>
      <c r="C588" s="46"/>
      <c r="F588" s="51"/>
      <c r="G588" s="5"/>
      <c r="H588" s="5"/>
      <c r="I588" s="6"/>
    </row>
    <row r="589" spans="1:9" ht="15.75" customHeight="1" x14ac:dyDescent="0.3">
      <c r="A589" s="1"/>
      <c r="C589" s="46"/>
      <c r="F589" s="51"/>
      <c r="G589" s="5"/>
      <c r="H589" s="5"/>
      <c r="I589" s="6"/>
    </row>
    <row r="590" spans="1:9" ht="15.75" customHeight="1" x14ac:dyDescent="0.3">
      <c r="A590" s="1"/>
      <c r="C590" s="46"/>
      <c r="F590" s="51"/>
      <c r="G590" s="5"/>
      <c r="H590" s="5"/>
      <c r="I590" s="6"/>
    </row>
    <row r="591" spans="1:9" ht="15.75" customHeight="1" x14ac:dyDescent="0.3">
      <c r="A591" s="1"/>
      <c r="C591" s="46"/>
      <c r="F591" s="51"/>
      <c r="G591" s="5"/>
      <c r="H591" s="5"/>
      <c r="I591" s="6"/>
    </row>
    <row r="592" spans="1:9" ht="15.75" customHeight="1" x14ac:dyDescent="0.3">
      <c r="A592" s="1"/>
      <c r="C592" s="46"/>
      <c r="F592" s="51"/>
      <c r="G592" s="5"/>
      <c r="H592" s="5"/>
      <c r="I592" s="6"/>
    </row>
    <row r="593" spans="1:9" ht="15.75" customHeight="1" x14ac:dyDescent="0.3">
      <c r="A593" s="1"/>
      <c r="C593" s="46"/>
      <c r="F593" s="51"/>
      <c r="G593" s="5"/>
      <c r="H593" s="5"/>
      <c r="I593" s="6"/>
    </row>
    <row r="594" spans="1:9" ht="15.75" customHeight="1" x14ac:dyDescent="0.3">
      <c r="A594" s="1"/>
      <c r="C594" s="46"/>
      <c r="F594" s="51"/>
      <c r="G594" s="5"/>
      <c r="H594" s="5"/>
      <c r="I594" s="6"/>
    </row>
    <row r="595" spans="1:9" ht="15.75" customHeight="1" x14ac:dyDescent="0.3">
      <c r="A595" s="1"/>
      <c r="C595" s="46"/>
      <c r="F595" s="51"/>
      <c r="G595" s="5"/>
      <c r="H595" s="5"/>
      <c r="I595" s="6"/>
    </row>
    <row r="596" spans="1:9" ht="15.75" customHeight="1" x14ac:dyDescent="0.3">
      <c r="A596" s="1"/>
      <c r="C596" s="46"/>
      <c r="F596" s="51"/>
      <c r="G596" s="5"/>
      <c r="H596" s="5"/>
      <c r="I596" s="6"/>
    </row>
    <row r="597" spans="1:9" ht="15.75" customHeight="1" x14ac:dyDescent="0.3">
      <c r="A597" s="1"/>
      <c r="C597" s="46"/>
      <c r="F597" s="51"/>
      <c r="G597" s="5"/>
      <c r="H597" s="5"/>
      <c r="I597" s="6"/>
    </row>
    <row r="598" spans="1:9" ht="15.75" customHeight="1" x14ac:dyDescent="0.3">
      <c r="A598" s="1"/>
      <c r="C598" s="46"/>
      <c r="F598" s="51"/>
      <c r="G598" s="5"/>
      <c r="H598" s="5"/>
      <c r="I598" s="6"/>
    </row>
    <row r="599" spans="1:9" ht="15.75" customHeight="1" x14ac:dyDescent="0.3">
      <c r="A599" s="1"/>
      <c r="C599" s="46"/>
      <c r="F599" s="51"/>
      <c r="G599" s="5"/>
      <c r="H599" s="5"/>
      <c r="I599" s="6"/>
    </row>
    <row r="600" spans="1:9" ht="15.75" customHeight="1" x14ac:dyDescent="0.3">
      <c r="A600" s="1"/>
      <c r="C600" s="46"/>
      <c r="F600" s="51"/>
      <c r="G600" s="5"/>
      <c r="H600" s="5"/>
      <c r="I600" s="6"/>
    </row>
    <row r="601" spans="1:9" ht="15.75" customHeight="1" x14ac:dyDescent="0.3">
      <c r="A601" s="1"/>
      <c r="C601" s="46"/>
      <c r="F601" s="51"/>
      <c r="G601" s="5"/>
      <c r="H601" s="5"/>
      <c r="I601" s="6"/>
    </row>
    <row r="602" spans="1:9" ht="15.75" customHeight="1" x14ac:dyDescent="0.3">
      <c r="A602" s="1"/>
      <c r="C602" s="46"/>
      <c r="F602" s="51"/>
      <c r="G602" s="5"/>
      <c r="H602" s="5"/>
      <c r="I602" s="6"/>
    </row>
    <row r="603" spans="1:9" ht="15.75" customHeight="1" x14ac:dyDescent="0.3">
      <c r="A603" s="1"/>
      <c r="C603" s="46"/>
      <c r="F603" s="51"/>
      <c r="G603" s="5"/>
      <c r="H603" s="5"/>
      <c r="I603" s="6"/>
    </row>
    <row r="604" spans="1:9" ht="15.75" customHeight="1" x14ac:dyDescent="0.3">
      <c r="A604" s="1"/>
      <c r="C604" s="46"/>
      <c r="F604" s="51"/>
      <c r="G604" s="5"/>
      <c r="H604" s="5"/>
      <c r="I604" s="6"/>
    </row>
    <row r="605" spans="1:9" ht="15.75" customHeight="1" x14ac:dyDescent="0.3">
      <c r="A605" s="1"/>
      <c r="C605" s="46"/>
      <c r="F605" s="51"/>
      <c r="G605" s="5"/>
      <c r="H605" s="5"/>
      <c r="I605" s="6"/>
    </row>
    <row r="606" spans="1:9" ht="15.75" customHeight="1" x14ac:dyDescent="0.3">
      <c r="A606" s="1"/>
      <c r="C606" s="46"/>
      <c r="F606" s="51"/>
      <c r="G606" s="5"/>
      <c r="H606" s="5"/>
      <c r="I606" s="6"/>
    </row>
    <row r="607" spans="1:9" ht="15.75" customHeight="1" x14ac:dyDescent="0.3">
      <c r="A607" s="1"/>
      <c r="C607" s="46"/>
      <c r="F607" s="51"/>
      <c r="G607" s="5"/>
      <c r="H607" s="5"/>
      <c r="I607" s="6"/>
    </row>
    <row r="608" spans="1:9" ht="15.75" customHeight="1" x14ac:dyDescent="0.3">
      <c r="A608" s="1"/>
      <c r="C608" s="46"/>
      <c r="F608" s="51"/>
      <c r="G608" s="5"/>
      <c r="H608" s="5"/>
      <c r="I608" s="6"/>
    </row>
    <row r="609" spans="1:9" ht="15.75" customHeight="1" x14ac:dyDescent="0.3">
      <c r="A609" s="1"/>
      <c r="C609" s="46"/>
      <c r="F609" s="51"/>
      <c r="G609" s="5"/>
      <c r="H609" s="5"/>
      <c r="I609" s="6"/>
    </row>
    <row r="610" spans="1:9" ht="15.75" customHeight="1" x14ac:dyDescent="0.3">
      <c r="A610" s="1"/>
      <c r="C610" s="46"/>
      <c r="F610" s="51"/>
      <c r="G610" s="5"/>
      <c r="H610" s="5"/>
      <c r="I610" s="6"/>
    </row>
    <row r="611" spans="1:9" ht="15.75" customHeight="1" x14ac:dyDescent="0.3">
      <c r="A611" s="1"/>
      <c r="C611" s="46"/>
      <c r="F611" s="51"/>
      <c r="G611" s="5"/>
      <c r="H611" s="5"/>
      <c r="I611" s="6"/>
    </row>
    <row r="612" spans="1:9" ht="15.75" customHeight="1" x14ac:dyDescent="0.3">
      <c r="A612" s="1"/>
      <c r="C612" s="46"/>
      <c r="F612" s="51"/>
      <c r="G612" s="5"/>
      <c r="H612" s="5"/>
      <c r="I612" s="6"/>
    </row>
    <row r="613" spans="1:9" ht="15.75" customHeight="1" x14ac:dyDescent="0.3">
      <c r="A613" s="1"/>
      <c r="C613" s="46"/>
      <c r="F613" s="51"/>
      <c r="G613" s="5"/>
      <c r="H613" s="5"/>
      <c r="I613" s="6"/>
    </row>
    <row r="614" spans="1:9" ht="15.75" customHeight="1" x14ac:dyDescent="0.3">
      <c r="A614" s="1"/>
      <c r="C614" s="46"/>
      <c r="F614" s="51"/>
      <c r="G614" s="5"/>
      <c r="H614" s="5"/>
      <c r="I614" s="6"/>
    </row>
    <row r="615" spans="1:9" ht="15.75" customHeight="1" x14ac:dyDescent="0.3">
      <c r="A615" s="1"/>
      <c r="C615" s="46"/>
      <c r="F615" s="51"/>
      <c r="G615" s="5"/>
      <c r="H615" s="5"/>
      <c r="I615" s="6"/>
    </row>
    <row r="616" spans="1:9" ht="15.75" customHeight="1" x14ac:dyDescent="0.3">
      <c r="A616" s="1"/>
      <c r="C616" s="46"/>
      <c r="F616" s="51"/>
      <c r="G616" s="5"/>
      <c r="H616" s="5"/>
      <c r="I616" s="6"/>
    </row>
    <row r="617" spans="1:9" ht="15.75" customHeight="1" x14ac:dyDescent="0.3">
      <c r="A617" s="1"/>
      <c r="C617" s="46"/>
      <c r="F617" s="51"/>
      <c r="G617" s="5"/>
      <c r="H617" s="5"/>
      <c r="I617" s="6"/>
    </row>
    <row r="618" spans="1:9" ht="15.75" customHeight="1" x14ac:dyDescent="0.3">
      <c r="A618" s="1"/>
      <c r="C618" s="46"/>
      <c r="F618" s="51"/>
      <c r="G618" s="5"/>
      <c r="H618" s="5"/>
      <c r="I618" s="6"/>
    </row>
    <row r="619" spans="1:9" ht="15.75" customHeight="1" x14ac:dyDescent="0.3">
      <c r="A619" s="1"/>
      <c r="C619" s="46"/>
      <c r="F619" s="51"/>
      <c r="G619" s="5"/>
      <c r="H619" s="5"/>
      <c r="I619" s="6"/>
    </row>
    <row r="620" spans="1:9" ht="15.75" customHeight="1" x14ac:dyDescent="0.3">
      <c r="A620" s="1"/>
      <c r="C620" s="46"/>
      <c r="F620" s="51"/>
      <c r="G620" s="5"/>
      <c r="H620" s="5"/>
      <c r="I620" s="6"/>
    </row>
    <row r="621" spans="1:9" ht="15.75" customHeight="1" x14ac:dyDescent="0.3">
      <c r="A621" s="1"/>
      <c r="C621" s="46"/>
      <c r="F621" s="51"/>
      <c r="G621" s="5"/>
      <c r="H621" s="5"/>
      <c r="I621" s="6"/>
    </row>
    <row r="622" spans="1:9" ht="15.75" customHeight="1" x14ac:dyDescent="0.3">
      <c r="A622" s="1"/>
      <c r="C622" s="46"/>
      <c r="F622" s="51"/>
      <c r="G622" s="5"/>
      <c r="H622" s="5"/>
      <c r="I622" s="6"/>
    </row>
    <row r="623" spans="1:9" ht="15.75" customHeight="1" x14ac:dyDescent="0.3">
      <c r="A623" s="1"/>
      <c r="C623" s="46"/>
      <c r="F623" s="51"/>
      <c r="G623" s="5"/>
      <c r="H623" s="5"/>
      <c r="I623" s="6"/>
    </row>
    <row r="624" spans="1:9" ht="15.75" customHeight="1" x14ac:dyDescent="0.3">
      <c r="A624" s="1"/>
      <c r="C624" s="46"/>
      <c r="F624" s="51"/>
      <c r="G624" s="5"/>
      <c r="H624" s="5"/>
      <c r="I624" s="6"/>
    </row>
    <row r="625" spans="1:9" ht="15.75" customHeight="1" x14ac:dyDescent="0.3">
      <c r="A625" s="1"/>
      <c r="C625" s="46"/>
      <c r="F625" s="51"/>
      <c r="G625" s="5"/>
      <c r="H625" s="5"/>
      <c r="I625" s="6"/>
    </row>
    <row r="626" spans="1:9" ht="15.75" customHeight="1" x14ac:dyDescent="0.3">
      <c r="A626" s="1"/>
      <c r="C626" s="46"/>
      <c r="F626" s="51"/>
      <c r="G626" s="5"/>
      <c r="H626" s="5"/>
      <c r="I626" s="6"/>
    </row>
    <row r="627" spans="1:9" ht="15.75" customHeight="1" x14ac:dyDescent="0.3">
      <c r="A627" s="1"/>
      <c r="C627" s="46"/>
      <c r="F627" s="51"/>
      <c r="G627" s="5"/>
      <c r="H627" s="5"/>
      <c r="I627" s="6"/>
    </row>
    <row r="628" spans="1:9" ht="15.75" customHeight="1" x14ac:dyDescent="0.3">
      <c r="A628" s="1"/>
      <c r="C628" s="46"/>
      <c r="F628" s="51"/>
      <c r="G628" s="5"/>
      <c r="H628" s="5"/>
      <c r="I628" s="6"/>
    </row>
    <row r="629" spans="1:9" ht="15.75" customHeight="1" x14ac:dyDescent="0.3">
      <c r="A629" s="1"/>
      <c r="C629" s="46"/>
      <c r="F629" s="51"/>
      <c r="G629" s="5"/>
      <c r="H629" s="5"/>
      <c r="I629" s="6"/>
    </row>
    <row r="630" spans="1:9" ht="15.75" customHeight="1" x14ac:dyDescent="0.3">
      <c r="A630" s="1"/>
      <c r="C630" s="46"/>
      <c r="F630" s="51"/>
      <c r="G630" s="5"/>
      <c r="H630" s="5"/>
      <c r="I630" s="6"/>
    </row>
    <row r="631" spans="1:9" ht="15.75" customHeight="1" x14ac:dyDescent="0.3">
      <c r="A631" s="1"/>
      <c r="C631" s="46"/>
      <c r="F631" s="51"/>
      <c r="G631" s="5"/>
      <c r="H631" s="5"/>
      <c r="I631" s="6"/>
    </row>
    <row r="632" spans="1:9" ht="15.75" customHeight="1" x14ac:dyDescent="0.3">
      <c r="A632" s="1"/>
      <c r="C632" s="46"/>
      <c r="F632" s="51"/>
      <c r="G632" s="5"/>
      <c r="H632" s="5"/>
      <c r="I632" s="6"/>
    </row>
    <row r="633" spans="1:9" ht="15.75" customHeight="1" x14ac:dyDescent="0.3">
      <c r="A633" s="1"/>
      <c r="C633" s="46"/>
      <c r="F633" s="51"/>
      <c r="G633" s="5"/>
      <c r="H633" s="5"/>
      <c r="I633" s="6"/>
    </row>
    <row r="634" spans="1:9" ht="15.75" customHeight="1" x14ac:dyDescent="0.3">
      <c r="A634" s="1"/>
      <c r="C634" s="46"/>
      <c r="F634" s="51"/>
      <c r="G634" s="5"/>
      <c r="H634" s="5"/>
      <c r="I634" s="6"/>
    </row>
    <row r="635" spans="1:9" ht="15.75" customHeight="1" x14ac:dyDescent="0.3">
      <c r="A635" s="1"/>
      <c r="C635" s="46"/>
      <c r="F635" s="51"/>
      <c r="G635" s="5"/>
      <c r="H635" s="5"/>
      <c r="I635" s="6"/>
    </row>
    <row r="636" spans="1:9" ht="15.75" customHeight="1" x14ac:dyDescent="0.3">
      <c r="A636" s="1"/>
      <c r="C636" s="46"/>
      <c r="F636" s="51"/>
      <c r="G636" s="5"/>
      <c r="H636" s="5"/>
      <c r="I636" s="6"/>
    </row>
    <row r="637" spans="1:9" ht="15.75" customHeight="1" x14ac:dyDescent="0.3">
      <c r="A637" s="1"/>
      <c r="C637" s="46"/>
      <c r="F637" s="51"/>
      <c r="G637" s="5"/>
      <c r="H637" s="5"/>
      <c r="I637" s="6"/>
    </row>
    <row r="638" spans="1:9" ht="15.75" customHeight="1" x14ac:dyDescent="0.3">
      <c r="A638" s="1"/>
      <c r="C638" s="46"/>
      <c r="F638" s="51"/>
      <c r="G638" s="5"/>
      <c r="H638" s="5"/>
      <c r="I638" s="6"/>
    </row>
    <row r="639" spans="1:9" ht="15.75" customHeight="1" x14ac:dyDescent="0.3">
      <c r="A639" s="1"/>
      <c r="C639" s="46"/>
      <c r="F639" s="51"/>
      <c r="G639" s="5"/>
      <c r="H639" s="5"/>
      <c r="I639" s="6"/>
    </row>
    <row r="640" spans="1:9" ht="15.75" customHeight="1" x14ac:dyDescent="0.3">
      <c r="A640" s="1"/>
      <c r="C640" s="46"/>
      <c r="F640" s="51"/>
      <c r="G640" s="5"/>
      <c r="H640" s="5"/>
      <c r="I640" s="6"/>
    </row>
    <row r="641" spans="1:9" ht="15.75" customHeight="1" x14ac:dyDescent="0.3">
      <c r="A641" s="1"/>
      <c r="C641" s="46"/>
      <c r="F641" s="51"/>
      <c r="G641" s="5"/>
      <c r="H641" s="5"/>
      <c r="I641" s="6"/>
    </row>
    <row r="642" spans="1:9" ht="15.75" customHeight="1" x14ac:dyDescent="0.3">
      <c r="A642" s="1"/>
      <c r="C642" s="46"/>
      <c r="F642" s="51"/>
      <c r="G642" s="5"/>
      <c r="H642" s="5"/>
      <c r="I642" s="6"/>
    </row>
    <row r="643" spans="1:9" ht="15.75" customHeight="1" x14ac:dyDescent="0.3">
      <c r="A643" s="1"/>
      <c r="C643" s="46"/>
      <c r="F643" s="51"/>
      <c r="G643" s="5"/>
      <c r="H643" s="5"/>
      <c r="I643" s="6"/>
    </row>
    <row r="644" spans="1:9" ht="15.75" customHeight="1" x14ac:dyDescent="0.3">
      <c r="A644" s="1"/>
      <c r="C644" s="46"/>
      <c r="F644" s="51"/>
      <c r="G644" s="5"/>
      <c r="H644" s="5"/>
      <c r="I644" s="6"/>
    </row>
    <row r="645" spans="1:9" ht="15.75" customHeight="1" x14ac:dyDescent="0.3">
      <c r="A645" s="1"/>
      <c r="C645" s="46"/>
      <c r="F645" s="51"/>
      <c r="G645" s="5"/>
      <c r="H645" s="5"/>
      <c r="I645" s="6"/>
    </row>
    <row r="646" spans="1:9" ht="15.75" customHeight="1" x14ac:dyDescent="0.3">
      <c r="A646" s="1"/>
      <c r="C646" s="46"/>
      <c r="F646" s="51"/>
      <c r="G646" s="5"/>
      <c r="H646" s="5"/>
      <c r="I646" s="6"/>
    </row>
    <row r="647" spans="1:9" ht="15.75" customHeight="1" x14ac:dyDescent="0.3">
      <c r="A647" s="1"/>
      <c r="C647" s="46"/>
      <c r="F647" s="51"/>
      <c r="G647" s="5"/>
      <c r="H647" s="5"/>
      <c r="I647" s="6"/>
    </row>
    <row r="648" spans="1:9" ht="15.75" customHeight="1" x14ac:dyDescent="0.3">
      <c r="A648" s="1"/>
      <c r="C648" s="46"/>
      <c r="F648" s="51"/>
      <c r="G648" s="5"/>
      <c r="H648" s="5"/>
      <c r="I648" s="6"/>
    </row>
    <row r="649" spans="1:9" ht="15.75" customHeight="1" x14ac:dyDescent="0.3">
      <c r="A649" s="1"/>
      <c r="C649" s="46"/>
      <c r="F649" s="51"/>
      <c r="G649" s="5"/>
      <c r="H649" s="5"/>
      <c r="I649" s="6"/>
    </row>
    <row r="650" spans="1:9" ht="15.75" customHeight="1" x14ac:dyDescent="0.3">
      <c r="A650" s="1"/>
      <c r="C650" s="46"/>
      <c r="F650" s="51"/>
      <c r="G650" s="5"/>
      <c r="H650" s="5"/>
      <c r="I650" s="6"/>
    </row>
    <row r="651" spans="1:9" ht="15.75" customHeight="1" x14ac:dyDescent="0.3">
      <c r="A651" s="1"/>
      <c r="C651" s="46"/>
      <c r="F651" s="51"/>
      <c r="G651" s="5"/>
      <c r="H651" s="5"/>
      <c r="I651" s="6"/>
    </row>
    <row r="652" spans="1:9" ht="15.75" customHeight="1" x14ac:dyDescent="0.3">
      <c r="A652" s="1"/>
      <c r="C652" s="46"/>
      <c r="F652" s="51"/>
      <c r="G652" s="5"/>
      <c r="H652" s="5"/>
      <c r="I652" s="6"/>
    </row>
    <row r="653" spans="1:9" ht="15.75" customHeight="1" x14ac:dyDescent="0.3">
      <c r="A653" s="1"/>
      <c r="C653" s="46"/>
      <c r="F653" s="51"/>
      <c r="G653" s="5"/>
      <c r="H653" s="5"/>
      <c r="I653" s="6"/>
    </row>
    <row r="654" spans="1:9" ht="15.75" customHeight="1" x14ac:dyDescent="0.3">
      <c r="A654" s="1"/>
      <c r="C654" s="46"/>
      <c r="F654" s="51"/>
      <c r="G654" s="5"/>
      <c r="H654" s="5"/>
      <c r="I654" s="6"/>
    </row>
    <row r="655" spans="1:9" ht="15.75" customHeight="1" x14ac:dyDescent="0.3">
      <c r="A655" s="1"/>
      <c r="C655" s="46"/>
      <c r="F655" s="51"/>
      <c r="G655" s="5"/>
      <c r="H655" s="5"/>
      <c r="I655" s="6"/>
    </row>
    <row r="656" spans="1:9" ht="15.75" customHeight="1" x14ac:dyDescent="0.3">
      <c r="A656" s="1"/>
      <c r="C656" s="46"/>
      <c r="F656" s="51"/>
      <c r="G656" s="5"/>
      <c r="H656" s="5"/>
      <c r="I656" s="6"/>
    </row>
    <row r="657" spans="1:9" ht="15.75" customHeight="1" x14ac:dyDescent="0.3">
      <c r="A657" s="1"/>
      <c r="C657" s="46"/>
      <c r="F657" s="51"/>
      <c r="G657" s="5"/>
      <c r="H657" s="5"/>
      <c r="I657" s="6"/>
    </row>
    <row r="658" spans="1:9" ht="15.75" customHeight="1" x14ac:dyDescent="0.3">
      <c r="A658" s="1"/>
      <c r="C658" s="46"/>
      <c r="F658" s="51"/>
      <c r="G658" s="5"/>
      <c r="H658" s="5"/>
      <c r="I658" s="6"/>
    </row>
    <row r="659" spans="1:9" ht="15.75" customHeight="1" x14ac:dyDescent="0.3">
      <c r="A659" s="1"/>
      <c r="C659" s="46"/>
      <c r="F659" s="51"/>
      <c r="G659" s="5"/>
      <c r="H659" s="5"/>
      <c r="I659" s="6"/>
    </row>
    <row r="660" spans="1:9" ht="15.75" customHeight="1" x14ac:dyDescent="0.3">
      <c r="A660" s="1"/>
      <c r="C660" s="46"/>
      <c r="F660" s="51"/>
      <c r="G660" s="5"/>
      <c r="H660" s="5"/>
      <c r="I660" s="6"/>
    </row>
    <row r="661" spans="1:9" ht="15.75" customHeight="1" x14ac:dyDescent="0.3">
      <c r="A661" s="1"/>
      <c r="C661" s="46"/>
      <c r="F661" s="51"/>
      <c r="G661" s="5"/>
      <c r="H661" s="5"/>
      <c r="I661" s="6"/>
    </row>
    <row r="662" spans="1:9" ht="15.75" customHeight="1" x14ac:dyDescent="0.3">
      <c r="A662" s="1"/>
      <c r="C662" s="46"/>
      <c r="F662" s="51"/>
      <c r="G662" s="5"/>
      <c r="H662" s="5"/>
      <c r="I662" s="6"/>
    </row>
    <row r="663" spans="1:9" ht="15.75" customHeight="1" x14ac:dyDescent="0.3">
      <c r="A663" s="1"/>
      <c r="C663" s="46"/>
      <c r="F663" s="51"/>
      <c r="G663" s="5"/>
      <c r="H663" s="5"/>
      <c r="I663" s="6"/>
    </row>
    <row r="664" spans="1:9" ht="15.75" customHeight="1" x14ac:dyDescent="0.3">
      <c r="A664" s="1"/>
      <c r="C664" s="46"/>
      <c r="F664" s="51"/>
      <c r="G664" s="5"/>
      <c r="H664" s="5"/>
      <c r="I664" s="6"/>
    </row>
    <row r="665" spans="1:9" ht="15.75" customHeight="1" x14ac:dyDescent="0.3">
      <c r="A665" s="1"/>
      <c r="C665" s="46"/>
      <c r="F665" s="51"/>
      <c r="G665" s="5"/>
      <c r="H665" s="5"/>
      <c r="I665" s="6"/>
    </row>
    <row r="666" spans="1:9" ht="15.75" customHeight="1" x14ac:dyDescent="0.3">
      <c r="A666" s="1"/>
      <c r="C666" s="46"/>
      <c r="F666" s="51"/>
      <c r="G666" s="5"/>
      <c r="H666" s="5"/>
      <c r="I666" s="6"/>
    </row>
    <row r="667" spans="1:9" ht="15.75" customHeight="1" x14ac:dyDescent="0.3">
      <c r="A667" s="1"/>
      <c r="C667" s="46"/>
      <c r="F667" s="51"/>
      <c r="G667" s="5"/>
      <c r="H667" s="5"/>
      <c r="I667" s="6"/>
    </row>
    <row r="668" spans="1:9" ht="15.75" customHeight="1" x14ac:dyDescent="0.3">
      <c r="A668" s="1"/>
      <c r="C668" s="46"/>
      <c r="F668" s="51"/>
      <c r="G668" s="5"/>
      <c r="H668" s="5"/>
      <c r="I668" s="6"/>
    </row>
    <row r="669" spans="1:9" ht="15.75" customHeight="1" x14ac:dyDescent="0.3">
      <c r="A669" s="1"/>
      <c r="C669" s="46"/>
      <c r="F669" s="51"/>
      <c r="G669" s="5"/>
      <c r="H669" s="5"/>
      <c r="I669" s="6"/>
    </row>
    <row r="670" spans="1:9" ht="15.75" customHeight="1" x14ac:dyDescent="0.3">
      <c r="A670" s="1"/>
      <c r="C670" s="46"/>
      <c r="F670" s="51"/>
      <c r="G670" s="5"/>
      <c r="H670" s="5"/>
      <c r="I670" s="6"/>
    </row>
    <row r="671" spans="1:9" ht="15.75" customHeight="1" x14ac:dyDescent="0.3">
      <c r="A671" s="1"/>
      <c r="C671" s="46"/>
      <c r="F671" s="51"/>
      <c r="G671" s="5"/>
      <c r="H671" s="5"/>
      <c r="I671" s="6"/>
    </row>
    <row r="672" spans="1:9" ht="15.75" customHeight="1" x14ac:dyDescent="0.3">
      <c r="A672" s="1"/>
      <c r="C672" s="46"/>
      <c r="F672" s="51"/>
      <c r="G672" s="5"/>
      <c r="H672" s="5"/>
      <c r="I672" s="6"/>
    </row>
    <row r="673" spans="1:9" ht="15.75" customHeight="1" x14ac:dyDescent="0.3">
      <c r="A673" s="1"/>
      <c r="C673" s="46"/>
      <c r="F673" s="51"/>
      <c r="G673" s="5"/>
      <c r="H673" s="5"/>
      <c r="I673" s="6"/>
    </row>
    <row r="674" spans="1:9" ht="15.75" customHeight="1" x14ac:dyDescent="0.3">
      <c r="A674" s="1"/>
      <c r="C674" s="46"/>
      <c r="F674" s="51"/>
      <c r="G674" s="5"/>
      <c r="H674" s="5"/>
      <c r="I674" s="6"/>
    </row>
    <row r="675" spans="1:9" ht="15.75" customHeight="1" x14ac:dyDescent="0.3">
      <c r="A675" s="1"/>
      <c r="C675" s="46"/>
      <c r="F675" s="51"/>
      <c r="G675" s="5"/>
      <c r="H675" s="5"/>
      <c r="I675" s="6"/>
    </row>
    <row r="676" spans="1:9" ht="15.75" customHeight="1" x14ac:dyDescent="0.3">
      <c r="A676" s="1"/>
      <c r="C676" s="46"/>
      <c r="F676" s="51"/>
      <c r="G676" s="5"/>
      <c r="H676" s="5"/>
      <c r="I676" s="6"/>
    </row>
    <row r="677" spans="1:9" ht="15.75" customHeight="1" x14ac:dyDescent="0.3">
      <c r="A677" s="1"/>
      <c r="C677" s="46"/>
      <c r="F677" s="51"/>
      <c r="G677" s="5"/>
      <c r="H677" s="5"/>
      <c r="I677" s="6"/>
    </row>
    <row r="678" spans="1:9" ht="15.75" customHeight="1" x14ac:dyDescent="0.3">
      <c r="A678" s="1"/>
      <c r="C678" s="46"/>
      <c r="F678" s="51"/>
      <c r="G678" s="5"/>
      <c r="H678" s="5"/>
      <c r="I678" s="6"/>
    </row>
    <row r="679" spans="1:9" ht="15.75" customHeight="1" x14ac:dyDescent="0.3">
      <c r="A679" s="1"/>
      <c r="C679" s="46"/>
      <c r="F679" s="51"/>
      <c r="G679" s="5"/>
      <c r="H679" s="5"/>
      <c r="I679" s="6"/>
    </row>
    <row r="680" spans="1:9" ht="15.75" customHeight="1" x14ac:dyDescent="0.3">
      <c r="A680" s="1"/>
      <c r="C680" s="46"/>
      <c r="F680" s="51"/>
      <c r="G680" s="5"/>
      <c r="H680" s="5"/>
      <c r="I680" s="6"/>
    </row>
    <row r="681" spans="1:9" ht="15.75" customHeight="1" x14ac:dyDescent="0.3">
      <c r="A681" s="1"/>
      <c r="C681" s="46"/>
      <c r="F681" s="51"/>
      <c r="G681" s="5"/>
      <c r="H681" s="5"/>
      <c r="I681" s="6"/>
    </row>
    <row r="682" spans="1:9" ht="15.75" customHeight="1" x14ac:dyDescent="0.3">
      <c r="A682" s="1"/>
      <c r="C682" s="46"/>
      <c r="F682" s="51"/>
      <c r="G682" s="5"/>
      <c r="H682" s="5"/>
      <c r="I682" s="6"/>
    </row>
    <row r="683" spans="1:9" ht="15.75" customHeight="1" x14ac:dyDescent="0.3">
      <c r="A683" s="1"/>
      <c r="C683" s="46"/>
      <c r="F683" s="51"/>
      <c r="G683" s="5"/>
      <c r="H683" s="5"/>
      <c r="I683" s="6"/>
    </row>
    <row r="684" spans="1:9" ht="15.75" customHeight="1" x14ac:dyDescent="0.3">
      <c r="A684" s="1"/>
      <c r="C684" s="46"/>
      <c r="F684" s="51"/>
      <c r="G684" s="5"/>
      <c r="H684" s="5"/>
      <c r="I684" s="6"/>
    </row>
    <row r="685" spans="1:9" ht="15.75" customHeight="1" x14ac:dyDescent="0.3">
      <c r="A685" s="1"/>
      <c r="C685" s="46"/>
      <c r="F685" s="51"/>
      <c r="G685" s="5"/>
      <c r="H685" s="5"/>
      <c r="I685" s="6"/>
    </row>
    <row r="686" spans="1:9" ht="15.75" customHeight="1" x14ac:dyDescent="0.3">
      <c r="A686" s="1"/>
      <c r="C686" s="46"/>
      <c r="F686" s="51"/>
      <c r="G686" s="5"/>
      <c r="H686" s="5"/>
      <c r="I686" s="6"/>
    </row>
    <row r="687" spans="1:9" ht="15.75" customHeight="1" x14ac:dyDescent="0.3">
      <c r="A687" s="1"/>
      <c r="C687" s="46"/>
      <c r="F687" s="51"/>
      <c r="G687" s="5"/>
      <c r="H687" s="5"/>
      <c r="I687" s="6"/>
    </row>
    <row r="688" spans="1:9" ht="15.75" customHeight="1" x14ac:dyDescent="0.3">
      <c r="A688" s="1"/>
      <c r="C688" s="46"/>
      <c r="F688" s="51"/>
      <c r="G688" s="5"/>
      <c r="H688" s="5"/>
      <c r="I688" s="6"/>
    </row>
    <row r="689" spans="1:9" ht="15.75" customHeight="1" x14ac:dyDescent="0.3">
      <c r="A689" s="1"/>
      <c r="C689" s="46"/>
      <c r="F689" s="51"/>
      <c r="G689" s="5"/>
      <c r="H689" s="5"/>
      <c r="I689" s="6"/>
    </row>
    <row r="690" spans="1:9" ht="15.75" customHeight="1" x14ac:dyDescent="0.3">
      <c r="A690" s="1"/>
      <c r="C690" s="46"/>
      <c r="F690" s="51"/>
      <c r="G690" s="5"/>
      <c r="H690" s="5"/>
      <c r="I690" s="6"/>
    </row>
    <row r="691" spans="1:9" ht="15.75" customHeight="1" x14ac:dyDescent="0.3">
      <c r="A691" s="1"/>
      <c r="C691" s="46"/>
      <c r="F691" s="51"/>
      <c r="G691" s="5"/>
      <c r="H691" s="5"/>
      <c r="I691" s="6"/>
    </row>
    <row r="692" spans="1:9" ht="15.75" customHeight="1" x14ac:dyDescent="0.3">
      <c r="A692" s="1"/>
      <c r="C692" s="46"/>
      <c r="F692" s="51"/>
      <c r="G692" s="5"/>
      <c r="H692" s="5"/>
      <c r="I692" s="6"/>
    </row>
    <row r="693" spans="1:9" ht="15.75" customHeight="1" x14ac:dyDescent="0.3">
      <c r="A693" s="1"/>
      <c r="C693" s="46"/>
      <c r="F693" s="51"/>
      <c r="G693" s="5"/>
      <c r="H693" s="5"/>
      <c r="I693" s="6"/>
    </row>
    <row r="694" spans="1:9" ht="15.75" customHeight="1" x14ac:dyDescent="0.3">
      <c r="A694" s="1"/>
      <c r="C694" s="46"/>
      <c r="F694" s="51"/>
      <c r="G694" s="5"/>
      <c r="H694" s="5"/>
      <c r="I694" s="6"/>
    </row>
    <row r="695" spans="1:9" ht="15.75" customHeight="1" x14ac:dyDescent="0.3">
      <c r="A695" s="1"/>
      <c r="C695" s="46"/>
      <c r="F695" s="51"/>
      <c r="G695" s="5"/>
      <c r="H695" s="5"/>
      <c r="I695" s="6"/>
    </row>
    <row r="696" spans="1:9" ht="15.75" customHeight="1" x14ac:dyDescent="0.3">
      <c r="A696" s="1"/>
      <c r="C696" s="46"/>
      <c r="F696" s="51"/>
      <c r="G696" s="5"/>
      <c r="H696" s="5"/>
      <c r="I696" s="6"/>
    </row>
    <row r="697" spans="1:9" ht="15.75" customHeight="1" x14ac:dyDescent="0.3">
      <c r="A697" s="1"/>
      <c r="C697" s="46"/>
      <c r="F697" s="51"/>
      <c r="G697" s="5"/>
      <c r="H697" s="5"/>
      <c r="I697" s="6"/>
    </row>
    <row r="698" spans="1:9" ht="15.75" customHeight="1" x14ac:dyDescent="0.3">
      <c r="A698" s="1"/>
      <c r="C698" s="46"/>
      <c r="F698" s="51"/>
      <c r="G698" s="5"/>
      <c r="H698" s="5"/>
      <c r="I698" s="6"/>
    </row>
    <row r="699" spans="1:9" ht="15.75" customHeight="1" x14ac:dyDescent="0.3">
      <c r="A699" s="1"/>
      <c r="C699" s="46"/>
      <c r="F699" s="51"/>
      <c r="G699" s="5"/>
      <c r="H699" s="5"/>
      <c r="I699" s="6"/>
    </row>
    <row r="700" spans="1:9" ht="15.75" customHeight="1" x14ac:dyDescent="0.3">
      <c r="A700" s="1"/>
      <c r="C700" s="46"/>
      <c r="F700" s="51"/>
      <c r="G700" s="5"/>
      <c r="H700" s="5"/>
      <c r="I700" s="6"/>
    </row>
    <row r="701" spans="1:9" ht="15.75" customHeight="1" x14ac:dyDescent="0.3">
      <c r="A701" s="1"/>
      <c r="C701" s="46"/>
      <c r="F701" s="51"/>
      <c r="G701" s="5"/>
      <c r="H701" s="5"/>
      <c r="I701" s="6"/>
    </row>
    <row r="702" spans="1:9" ht="15.75" customHeight="1" x14ac:dyDescent="0.3">
      <c r="A702" s="1"/>
      <c r="C702" s="46"/>
      <c r="F702" s="51"/>
      <c r="G702" s="5"/>
      <c r="H702" s="5"/>
      <c r="I702" s="6"/>
    </row>
    <row r="703" spans="1:9" ht="15.75" customHeight="1" x14ac:dyDescent="0.3">
      <c r="A703" s="1"/>
      <c r="C703" s="46"/>
      <c r="F703" s="51"/>
      <c r="G703" s="5"/>
      <c r="H703" s="5"/>
      <c r="I703" s="6"/>
    </row>
    <row r="704" spans="1:9" ht="15.75" customHeight="1" x14ac:dyDescent="0.3">
      <c r="A704" s="1"/>
      <c r="C704" s="46"/>
      <c r="F704" s="51"/>
      <c r="G704" s="5"/>
      <c r="H704" s="5"/>
      <c r="I704" s="6"/>
    </row>
    <row r="705" spans="1:9" ht="15.75" customHeight="1" x14ac:dyDescent="0.3">
      <c r="A705" s="1"/>
      <c r="C705" s="46"/>
      <c r="F705" s="51"/>
      <c r="G705" s="5"/>
      <c r="H705" s="5"/>
      <c r="I705" s="6"/>
    </row>
    <row r="706" spans="1:9" ht="15.75" customHeight="1" x14ac:dyDescent="0.3">
      <c r="A706" s="1"/>
      <c r="C706" s="46"/>
      <c r="F706" s="51"/>
      <c r="G706" s="5"/>
      <c r="H706" s="5"/>
      <c r="I706" s="6"/>
    </row>
    <row r="707" spans="1:9" ht="15.75" customHeight="1" x14ac:dyDescent="0.3">
      <c r="A707" s="1"/>
      <c r="C707" s="46"/>
      <c r="F707" s="51"/>
      <c r="G707" s="5"/>
      <c r="H707" s="5"/>
      <c r="I707" s="6"/>
    </row>
    <row r="708" spans="1:9" ht="15.75" customHeight="1" x14ac:dyDescent="0.3">
      <c r="A708" s="1"/>
      <c r="C708" s="46"/>
      <c r="F708" s="51"/>
      <c r="G708" s="5"/>
      <c r="H708" s="5"/>
      <c r="I708" s="6"/>
    </row>
    <row r="709" spans="1:9" ht="15.75" customHeight="1" x14ac:dyDescent="0.3">
      <c r="A709" s="1"/>
      <c r="C709" s="46"/>
      <c r="F709" s="51"/>
      <c r="G709" s="5"/>
      <c r="H709" s="5"/>
      <c r="I709" s="6"/>
    </row>
    <row r="710" spans="1:9" ht="15.75" customHeight="1" x14ac:dyDescent="0.3">
      <c r="A710" s="1"/>
      <c r="C710" s="46"/>
      <c r="F710" s="51"/>
      <c r="G710" s="5"/>
      <c r="H710" s="5"/>
      <c r="I710" s="6"/>
    </row>
    <row r="711" spans="1:9" ht="15.75" customHeight="1" x14ac:dyDescent="0.3">
      <c r="A711" s="1"/>
      <c r="C711" s="46"/>
      <c r="F711" s="51"/>
      <c r="G711" s="5"/>
      <c r="H711" s="5"/>
      <c r="I711" s="6"/>
    </row>
    <row r="712" spans="1:9" ht="15.75" customHeight="1" x14ac:dyDescent="0.3">
      <c r="A712" s="1"/>
      <c r="C712" s="46"/>
      <c r="F712" s="51"/>
      <c r="G712" s="5"/>
      <c r="H712" s="5"/>
      <c r="I712" s="6"/>
    </row>
    <row r="713" spans="1:9" ht="15.75" customHeight="1" x14ac:dyDescent="0.3">
      <c r="A713" s="1"/>
      <c r="C713" s="46"/>
      <c r="F713" s="51"/>
      <c r="G713" s="5"/>
      <c r="H713" s="5"/>
      <c r="I713" s="6"/>
    </row>
    <row r="714" spans="1:9" ht="15.75" customHeight="1" x14ac:dyDescent="0.3">
      <c r="A714" s="1"/>
      <c r="C714" s="46"/>
      <c r="F714" s="51"/>
      <c r="G714" s="5"/>
      <c r="H714" s="5"/>
      <c r="I714" s="6"/>
    </row>
    <row r="715" spans="1:9" ht="15.75" customHeight="1" x14ac:dyDescent="0.3">
      <c r="A715" s="1"/>
      <c r="C715" s="46"/>
      <c r="F715" s="51"/>
      <c r="G715" s="5"/>
      <c r="H715" s="5"/>
      <c r="I715" s="6"/>
    </row>
    <row r="716" spans="1:9" ht="15.75" customHeight="1" x14ac:dyDescent="0.3">
      <c r="A716" s="1"/>
      <c r="C716" s="46"/>
      <c r="F716" s="51"/>
      <c r="G716" s="5"/>
      <c r="H716" s="5"/>
      <c r="I716" s="6"/>
    </row>
    <row r="717" spans="1:9" ht="15.75" customHeight="1" x14ac:dyDescent="0.3">
      <c r="A717" s="1"/>
      <c r="C717" s="46"/>
      <c r="F717" s="51"/>
      <c r="G717" s="5"/>
      <c r="H717" s="5"/>
      <c r="I717" s="6"/>
    </row>
    <row r="718" spans="1:9" ht="15.75" customHeight="1" x14ac:dyDescent="0.3">
      <c r="A718" s="1"/>
      <c r="C718" s="46"/>
      <c r="F718" s="51"/>
      <c r="G718" s="5"/>
      <c r="H718" s="5"/>
      <c r="I718" s="6"/>
    </row>
    <row r="719" spans="1:9" ht="15.75" customHeight="1" x14ac:dyDescent="0.3">
      <c r="A719" s="1"/>
      <c r="C719" s="46"/>
      <c r="F719" s="51"/>
      <c r="G719" s="5"/>
      <c r="H719" s="5"/>
      <c r="I719" s="6"/>
    </row>
    <row r="720" spans="1:9" ht="15.75" customHeight="1" x14ac:dyDescent="0.3">
      <c r="A720" s="1"/>
      <c r="C720" s="46"/>
      <c r="F720" s="51"/>
      <c r="G720" s="5"/>
      <c r="H720" s="5"/>
      <c r="I720" s="6"/>
    </row>
    <row r="721" spans="1:9" ht="15.75" customHeight="1" x14ac:dyDescent="0.3">
      <c r="A721" s="1"/>
      <c r="C721" s="46"/>
      <c r="F721" s="51"/>
      <c r="G721" s="5"/>
      <c r="H721" s="5"/>
      <c r="I721" s="6"/>
    </row>
    <row r="722" spans="1:9" ht="15.75" customHeight="1" x14ac:dyDescent="0.3">
      <c r="A722" s="1"/>
      <c r="C722" s="46"/>
      <c r="F722" s="51"/>
      <c r="G722" s="5"/>
      <c r="H722" s="5"/>
      <c r="I722" s="6"/>
    </row>
    <row r="723" spans="1:9" ht="15.75" customHeight="1" x14ac:dyDescent="0.3">
      <c r="A723" s="1"/>
      <c r="C723" s="46"/>
      <c r="F723" s="51"/>
      <c r="G723" s="5"/>
      <c r="H723" s="5"/>
      <c r="I723" s="6"/>
    </row>
    <row r="724" spans="1:9" ht="15.75" customHeight="1" x14ac:dyDescent="0.3">
      <c r="A724" s="1"/>
      <c r="C724" s="46"/>
      <c r="F724" s="51"/>
      <c r="G724" s="5"/>
      <c r="H724" s="5"/>
      <c r="I724" s="6"/>
    </row>
    <row r="725" spans="1:9" ht="15.75" customHeight="1" x14ac:dyDescent="0.3">
      <c r="A725" s="1"/>
      <c r="C725" s="46"/>
      <c r="F725" s="51"/>
      <c r="G725" s="5"/>
      <c r="H725" s="5"/>
      <c r="I725" s="6"/>
    </row>
    <row r="726" spans="1:9" ht="15.75" customHeight="1" x14ac:dyDescent="0.3">
      <c r="A726" s="1"/>
      <c r="C726" s="46"/>
      <c r="F726" s="51"/>
      <c r="G726" s="5"/>
      <c r="H726" s="5"/>
      <c r="I726" s="6"/>
    </row>
    <row r="727" spans="1:9" ht="15.75" customHeight="1" x14ac:dyDescent="0.3">
      <c r="A727" s="1"/>
      <c r="C727" s="46"/>
      <c r="F727" s="51"/>
      <c r="G727" s="5"/>
      <c r="H727" s="5"/>
      <c r="I727" s="6"/>
    </row>
    <row r="728" spans="1:9" ht="15.75" customHeight="1" x14ac:dyDescent="0.3">
      <c r="A728" s="1"/>
      <c r="C728" s="46"/>
      <c r="F728" s="51"/>
      <c r="G728" s="5"/>
      <c r="H728" s="5"/>
      <c r="I728" s="6"/>
    </row>
    <row r="729" spans="1:9" ht="15.75" customHeight="1" x14ac:dyDescent="0.3">
      <c r="A729" s="1"/>
      <c r="C729" s="46"/>
      <c r="F729" s="51"/>
      <c r="G729" s="5"/>
      <c r="H729" s="5"/>
      <c r="I729" s="6"/>
    </row>
    <row r="730" spans="1:9" ht="15.75" customHeight="1" x14ac:dyDescent="0.3">
      <c r="A730" s="1"/>
      <c r="C730" s="46"/>
      <c r="F730" s="51"/>
      <c r="G730" s="5"/>
      <c r="H730" s="5"/>
      <c r="I730" s="6"/>
    </row>
    <row r="731" spans="1:9" ht="15.75" customHeight="1" x14ac:dyDescent="0.3">
      <c r="A731" s="1"/>
      <c r="C731" s="46"/>
      <c r="F731" s="51"/>
      <c r="G731" s="5"/>
      <c r="H731" s="5"/>
      <c r="I731" s="6"/>
    </row>
    <row r="732" spans="1:9" ht="15.75" customHeight="1" x14ac:dyDescent="0.3">
      <c r="A732" s="1"/>
      <c r="C732" s="46"/>
      <c r="F732" s="51"/>
      <c r="G732" s="5"/>
      <c r="H732" s="5"/>
      <c r="I732" s="6"/>
    </row>
    <row r="733" spans="1:9" ht="15.75" customHeight="1" x14ac:dyDescent="0.3">
      <c r="A733" s="1"/>
      <c r="C733" s="46"/>
      <c r="F733" s="51"/>
      <c r="G733" s="5"/>
      <c r="H733" s="5"/>
      <c r="I733" s="6"/>
    </row>
    <row r="734" spans="1:9" ht="15.75" customHeight="1" x14ac:dyDescent="0.3">
      <c r="A734" s="1"/>
      <c r="C734" s="46"/>
      <c r="F734" s="51"/>
      <c r="G734" s="5"/>
      <c r="H734" s="5"/>
      <c r="I734" s="6"/>
    </row>
    <row r="735" spans="1:9" ht="15.75" customHeight="1" x14ac:dyDescent="0.3">
      <c r="A735" s="1"/>
      <c r="C735" s="46"/>
      <c r="F735" s="51"/>
      <c r="G735" s="5"/>
      <c r="H735" s="5"/>
      <c r="I735" s="6"/>
    </row>
    <row r="736" spans="1:9" ht="15.75" customHeight="1" x14ac:dyDescent="0.3">
      <c r="A736" s="1"/>
      <c r="C736" s="46"/>
      <c r="F736" s="51"/>
      <c r="G736" s="5"/>
      <c r="H736" s="5"/>
      <c r="I736" s="6"/>
    </row>
    <row r="737" spans="1:9" ht="15.75" customHeight="1" x14ac:dyDescent="0.3">
      <c r="A737" s="1"/>
      <c r="C737" s="46"/>
      <c r="F737" s="51"/>
      <c r="G737" s="5"/>
      <c r="H737" s="5"/>
      <c r="I737" s="6"/>
    </row>
    <row r="738" spans="1:9" ht="15.75" customHeight="1" x14ac:dyDescent="0.3">
      <c r="A738" s="1"/>
      <c r="C738" s="46"/>
      <c r="F738" s="51"/>
      <c r="G738" s="5"/>
      <c r="H738" s="5"/>
      <c r="I738" s="6"/>
    </row>
    <row r="739" spans="1:9" ht="15.75" customHeight="1" x14ac:dyDescent="0.3">
      <c r="A739" s="1"/>
      <c r="C739" s="46"/>
      <c r="F739" s="51"/>
      <c r="G739" s="5"/>
      <c r="H739" s="5"/>
      <c r="I739" s="6"/>
    </row>
    <row r="740" spans="1:9" ht="15.75" customHeight="1" x14ac:dyDescent="0.3">
      <c r="A740" s="1"/>
      <c r="C740" s="46"/>
      <c r="F740" s="51"/>
      <c r="G740" s="5"/>
      <c r="H740" s="5"/>
      <c r="I740" s="6"/>
    </row>
    <row r="741" spans="1:9" ht="15.75" customHeight="1" x14ac:dyDescent="0.3">
      <c r="A741" s="1"/>
      <c r="C741" s="46"/>
      <c r="F741" s="51"/>
      <c r="G741" s="5"/>
      <c r="H741" s="5"/>
      <c r="I741" s="6"/>
    </row>
    <row r="742" spans="1:9" ht="15.75" customHeight="1" x14ac:dyDescent="0.3">
      <c r="A742" s="1"/>
      <c r="C742" s="46"/>
      <c r="F742" s="51"/>
      <c r="G742" s="5"/>
      <c r="H742" s="5"/>
      <c r="I742" s="6"/>
    </row>
    <row r="743" spans="1:9" ht="15.75" customHeight="1" x14ac:dyDescent="0.3">
      <c r="A743" s="1"/>
      <c r="C743" s="46"/>
      <c r="F743" s="51"/>
      <c r="G743" s="5"/>
      <c r="H743" s="5"/>
      <c r="I743" s="6"/>
    </row>
    <row r="744" spans="1:9" ht="15.75" customHeight="1" x14ac:dyDescent="0.3">
      <c r="A744" s="1"/>
      <c r="C744" s="46"/>
      <c r="F744" s="51"/>
      <c r="G744" s="5"/>
      <c r="H744" s="5"/>
      <c r="I744" s="6"/>
    </row>
    <row r="745" spans="1:9" ht="15.75" customHeight="1" x14ac:dyDescent="0.3">
      <c r="A745" s="1"/>
      <c r="C745" s="46"/>
      <c r="F745" s="51"/>
      <c r="G745" s="5"/>
      <c r="H745" s="5"/>
      <c r="I745" s="6"/>
    </row>
    <row r="746" spans="1:9" ht="15.75" customHeight="1" x14ac:dyDescent="0.3">
      <c r="A746" s="1"/>
      <c r="C746" s="46"/>
      <c r="F746" s="51"/>
      <c r="G746" s="5"/>
      <c r="H746" s="5"/>
      <c r="I746" s="6"/>
    </row>
    <row r="747" spans="1:9" ht="15.75" customHeight="1" x14ac:dyDescent="0.3">
      <c r="A747" s="1"/>
      <c r="C747" s="46"/>
      <c r="F747" s="51"/>
      <c r="G747" s="5"/>
      <c r="H747" s="5"/>
      <c r="I747" s="6"/>
    </row>
    <row r="748" spans="1:9" ht="15.75" customHeight="1" x14ac:dyDescent="0.3">
      <c r="A748" s="1"/>
      <c r="C748" s="46"/>
      <c r="F748" s="51"/>
      <c r="G748" s="5"/>
      <c r="H748" s="5"/>
      <c r="I748" s="6"/>
    </row>
    <row r="749" spans="1:9" ht="15.75" customHeight="1" x14ac:dyDescent="0.3">
      <c r="A749" s="1"/>
      <c r="C749" s="46"/>
      <c r="F749" s="51"/>
      <c r="G749" s="5"/>
      <c r="H749" s="5"/>
      <c r="I749" s="6"/>
    </row>
    <row r="750" spans="1:9" ht="15.75" customHeight="1" x14ac:dyDescent="0.3">
      <c r="A750" s="1"/>
      <c r="C750" s="46"/>
      <c r="F750" s="51"/>
      <c r="G750" s="5"/>
      <c r="H750" s="5"/>
      <c r="I750" s="6"/>
    </row>
    <row r="751" spans="1:9" ht="15.75" customHeight="1" x14ac:dyDescent="0.3">
      <c r="A751" s="1"/>
      <c r="C751" s="46"/>
      <c r="F751" s="51"/>
      <c r="G751" s="5"/>
      <c r="H751" s="5"/>
      <c r="I751" s="6"/>
    </row>
    <row r="752" spans="1:9" ht="15.75" customHeight="1" x14ac:dyDescent="0.3">
      <c r="A752" s="1"/>
      <c r="C752" s="46"/>
      <c r="F752" s="51"/>
      <c r="G752" s="5"/>
      <c r="H752" s="5"/>
      <c r="I752" s="6"/>
    </row>
    <row r="753" spans="1:9" ht="15.75" customHeight="1" x14ac:dyDescent="0.3">
      <c r="A753" s="1"/>
      <c r="C753" s="46"/>
      <c r="F753" s="51"/>
      <c r="G753" s="5"/>
      <c r="H753" s="5"/>
      <c r="I753" s="6"/>
    </row>
    <row r="754" spans="1:9" ht="15.75" customHeight="1" x14ac:dyDescent="0.3">
      <c r="A754" s="1"/>
      <c r="C754" s="46"/>
      <c r="F754" s="51"/>
      <c r="G754" s="5"/>
      <c r="H754" s="5"/>
      <c r="I754" s="6"/>
    </row>
    <row r="755" spans="1:9" ht="15.75" customHeight="1" x14ac:dyDescent="0.3">
      <c r="A755" s="1"/>
      <c r="C755" s="46"/>
      <c r="F755" s="51"/>
      <c r="G755" s="5"/>
      <c r="H755" s="5"/>
      <c r="I755" s="6"/>
    </row>
    <row r="756" spans="1:9" ht="15.75" customHeight="1" x14ac:dyDescent="0.3">
      <c r="A756" s="1"/>
      <c r="C756" s="46"/>
      <c r="F756" s="51"/>
      <c r="G756" s="5"/>
      <c r="H756" s="5"/>
      <c r="I756" s="6"/>
    </row>
    <row r="757" spans="1:9" ht="15.75" customHeight="1" x14ac:dyDescent="0.3">
      <c r="A757" s="1"/>
      <c r="C757" s="46"/>
      <c r="F757" s="51"/>
      <c r="G757" s="5"/>
      <c r="H757" s="5"/>
      <c r="I757" s="6"/>
    </row>
    <row r="758" spans="1:9" ht="15.75" customHeight="1" x14ac:dyDescent="0.3">
      <c r="A758" s="1"/>
      <c r="C758" s="46"/>
      <c r="F758" s="51"/>
      <c r="G758" s="5"/>
      <c r="H758" s="5"/>
      <c r="I758" s="6"/>
    </row>
    <row r="759" spans="1:9" ht="15.75" customHeight="1" x14ac:dyDescent="0.3">
      <c r="A759" s="1"/>
      <c r="C759" s="46"/>
      <c r="F759" s="51"/>
      <c r="G759" s="5"/>
      <c r="H759" s="5"/>
      <c r="I759" s="6"/>
    </row>
    <row r="760" spans="1:9" ht="15.75" customHeight="1" x14ac:dyDescent="0.3">
      <c r="A760" s="1"/>
      <c r="C760" s="46"/>
      <c r="F760" s="51"/>
      <c r="G760" s="5"/>
      <c r="H760" s="5"/>
      <c r="I760" s="6"/>
    </row>
    <row r="761" spans="1:9" ht="15.75" customHeight="1" x14ac:dyDescent="0.3">
      <c r="A761" s="1"/>
      <c r="C761" s="46"/>
      <c r="F761" s="51"/>
      <c r="G761" s="5"/>
      <c r="H761" s="5"/>
      <c r="I761" s="6"/>
    </row>
    <row r="762" spans="1:9" ht="15.75" customHeight="1" x14ac:dyDescent="0.3">
      <c r="A762" s="1"/>
      <c r="C762" s="46"/>
      <c r="F762" s="51"/>
      <c r="G762" s="5"/>
      <c r="H762" s="5"/>
      <c r="I762" s="6"/>
    </row>
    <row r="763" spans="1:9" ht="15.75" customHeight="1" x14ac:dyDescent="0.3">
      <c r="A763" s="1"/>
      <c r="C763" s="46"/>
      <c r="F763" s="51"/>
      <c r="G763" s="5"/>
      <c r="H763" s="5"/>
      <c r="I763" s="6"/>
    </row>
    <row r="764" spans="1:9" ht="15.75" customHeight="1" x14ac:dyDescent="0.3">
      <c r="A764" s="1"/>
      <c r="C764" s="46"/>
      <c r="F764" s="51"/>
      <c r="G764" s="5"/>
      <c r="H764" s="5"/>
      <c r="I764" s="6"/>
    </row>
    <row r="765" spans="1:9" ht="15.75" customHeight="1" x14ac:dyDescent="0.3">
      <c r="A765" s="1"/>
      <c r="C765" s="46"/>
      <c r="F765" s="51"/>
      <c r="G765" s="5"/>
      <c r="H765" s="5"/>
      <c r="I765" s="6"/>
    </row>
    <row r="766" spans="1:9" ht="15.75" customHeight="1" x14ac:dyDescent="0.3">
      <c r="A766" s="1"/>
      <c r="C766" s="46"/>
      <c r="F766" s="51"/>
      <c r="G766" s="5"/>
      <c r="H766" s="5"/>
      <c r="I766" s="6"/>
    </row>
    <row r="767" spans="1:9" ht="15.75" customHeight="1" x14ac:dyDescent="0.3">
      <c r="A767" s="1"/>
      <c r="C767" s="46"/>
      <c r="F767" s="51"/>
      <c r="G767" s="5"/>
      <c r="H767" s="5"/>
      <c r="I767" s="6"/>
    </row>
    <row r="768" spans="1:9" ht="15.75" customHeight="1" x14ac:dyDescent="0.3">
      <c r="A768" s="1"/>
      <c r="C768" s="46"/>
      <c r="F768" s="51"/>
      <c r="G768" s="5"/>
      <c r="H768" s="5"/>
      <c r="I768" s="6"/>
    </row>
    <row r="769" spans="1:9" ht="15.75" customHeight="1" x14ac:dyDescent="0.3">
      <c r="A769" s="1"/>
      <c r="C769" s="46"/>
      <c r="F769" s="51"/>
      <c r="G769" s="5"/>
      <c r="H769" s="5"/>
      <c r="I769" s="6"/>
    </row>
    <row r="770" spans="1:9" ht="15.75" customHeight="1" x14ac:dyDescent="0.3">
      <c r="A770" s="1"/>
      <c r="C770" s="46"/>
      <c r="F770" s="51"/>
      <c r="G770" s="5"/>
      <c r="H770" s="5"/>
      <c r="I770" s="6"/>
    </row>
    <row r="771" spans="1:9" ht="15.75" customHeight="1" x14ac:dyDescent="0.3">
      <c r="A771" s="1"/>
      <c r="C771" s="46"/>
      <c r="F771" s="51"/>
      <c r="G771" s="5"/>
      <c r="H771" s="5"/>
      <c r="I771" s="6"/>
    </row>
    <row r="772" spans="1:9" ht="15.75" customHeight="1" x14ac:dyDescent="0.3">
      <c r="A772" s="1"/>
      <c r="C772" s="46"/>
      <c r="F772" s="51"/>
      <c r="G772" s="5"/>
      <c r="H772" s="5"/>
      <c r="I772" s="6"/>
    </row>
    <row r="773" spans="1:9" ht="15.75" customHeight="1" x14ac:dyDescent="0.3">
      <c r="A773" s="1"/>
      <c r="C773" s="46"/>
      <c r="F773" s="51"/>
      <c r="G773" s="5"/>
      <c r="H773" s="5"/>
      <c r="I773" s="6"/>
    </row>
    <row r="774" spans="1:9" ht="15.75" customHeight="1" x14ac:dyDescent="0.3">
      <c r="A774" s="1"/>
      <c r="C774" s="46"/>
      <c r="F774" s="51"/>
      <c r="G774" s="5"/>
      <c r="H774" s="5"/>
      <c r="I774" s="6"/>
    </row>
    <row r="775" spans="1:9" ht="15.75" customHeight="1" x14ac:dyDescent="0.3">
      <c r="A775" s="1"/>
      <c r="C775" s="46"/>
      <c r="F775" s="51"/>
      <c r="G775" s="5"/>
      <c r="H775" s="5"/>
      <c r="I775" s="6"/>
    </row>
    <row r="776" spans="1:9" ht="15.75" customHeight="1" x14ac:dyDescent="0.3">
      <c r="A776" s="1"/>
      <c r="C776" s="46"/>
      <c r="F776" s="51"/>
      <c r="G776" s="5"/>
      <c r="H776" s="5"/>
      <c r="I776" s="6"/>
    </row>
    <row r="777" spans="1:9" ht="15.75" customHeight="1" x14ac:dyDescent="0.3">
      <c r="A777" s="1"/>
      <c r="C777" s="46"/>
      <c r="F777" s="51"/>
      <c r="G777" s="5"/>
      <c r="H777" s="5"/>
      <c r="I777" s="6"/>
    </row>
    <row r="778" spans="1:9" ht="15.75" customHeight="1" x14ac:dyDescent="0.3">
      <c r="A778" s="1"/>
      <c r="C778" s="46"/>
      <c r="F778" s="51"/>
      <c r="G778" s="5"/>
      <c r="H778" s="5"/>
      <c r="I778" s="6"/>
    </row>
    <row r="779" spans="1:9" ht="15.75" customHeight="1" x14ac:dyDescent="0.3">
      <c r="A779" s="1"/>
      <c r="C779" s="46"/>
      <c r="F779" s="51"/>
      <c r="G779" s="5"/>
      <c r="H779" s="5"/>
      <c r="I779" s="6"/>
    </row>
    <row r="780" spans="1:9" ht="15.75" customHeight="1" x14ac:dyDescent="0.3">
      <c r="A780" s="1"/>
      <c r="C780" s="46"/>
      <c r="F780" s="51"/>
      <c r="G780" s="5"/>
      <c r="H780" s="5"/>
      <c r="I780" s="6"/>
    </row>
    <row r="781" spans="1:9" ht="15.75" customHeight="1" x14ac:dyDescent="0.3">
      <c r="A781" s="1"/>
      <c r="C781" s="46"/>
      <c r="F781" s="51"/>
      <c r="G781" s="5"/>
      <c r="H781" s="5"/>
      <c r="I781" s="6"/>
    </row>
    <row r="782" spans="1:9" ht="15.75" customHeight="1" x14ac:dyDescent="0.3">
      <c r="A782" s="45"/>
      <c r="C782" s="46"/>
      <c r="F782" s="51"/>
      <c r="G782" s="5"/>
      <c r="H782" s="5"/>
      <c r="I782" s="6"/>
    </row>
    <row r="783" spans="1:9" ht="15.75" customHeight="1" x14ac:dyDescent="0.3">
      <c r="A783" s="45"/>
      <c r="C783" s="46"/>
      <c r="F783" s="51"/>
      <c r="G783" s="5"/>
      <c r="H783" s="5"/>
      <c r="I783" s="6"/>
    </row>
    <row r="784" spans="1:9" ht="15.75" customHeight="1" x14ac:dyDescent="0.3">
      <c r="A784" s="45"/>
      <c r="C784" s="46"/>
      <c r="F784" s="51"/>
      <c r="G784" s="5"/>
      <c r="H784" s="5"/>
      <c r="I784" s="6"/>
    </row>
    <row r="785" spans="1:9" ht="15.75" customHeight="1" x14ac:dyDescent="0.3">
      <c r="A785" s="45"/>
      <c r="C785" s="46"/>
      <c r="F785" s="51"/>
      <c r="G785" s="5"/>
      <c r="H785" s="5"/>
      <c r="I785" s="6"/>
    </row>
    <row r="786" spans="1:9" ht="15.75" customHeight="1" x14ac:dyDescent="0.3">
      <c r="A786" s="45"/>
      <c r="C786" s="46"/>
      <c r="F786" s="51"/>
      <c r="G786" s="5"/>
      <c r="H786" s="5"/>
      <c r="I786" s="6"/>
    </row>
    <row r="787" spans="1:9" ht="15.75" customHeight="1" x14ac:dyDescent="0.3">
      <c r="A787" s="45"/>
      <c r="C787" s="46"/>
      <c r="F787" s="51"/>
      <c r="G787" s="5"/>
      <c r="H787" s="5"/>
      <c r="I787" s="6"/>
    </row>
    <row r="788" spans="1:9" ht="15.75" customHeight="1" x14ac:dyDescent="0.3">
      <c r="A788" s="45"/>
      <c r="C788" s="46"/>
      <c r="F788" s="51"/>
      <c r="G788" s="5"/>
      <c r="H788" s="5"/>
      <c r="I788" s="6"/>
    </row>
    <row r="789" spans="1:9" ht="15.75" customHeight="1" x14ac:dyDescent="0.3">
      <c r="A789" s="45"/>
      <c r="C789" s="46"/>
      <c r="F789" s="51"/>
      <c r="G789" s="5"/>
      <c r="H789" s="5"/>
      <c r="I789" s="6"/>
    </row>
    <row r="790" spans="1:9" ht="15.75" customHeight="1" x14ac:dyDescent="0.3">
      <c r="A790" s="45"/>
      <c r="C790" s="46"/>
      <c r="F790" s="51"/>
      <c r="G790" s="5"/>
      <c r="H790" s="5"/>
      <c r="I790" s="6"/>
    </row>
    <row r="791" spans="1:9" ht="15.75" customHeight="1" x14ac:dyDescent="0.3">
      <c r="A791" s="45"/>
      <c r="C791" s="46"/>
      <c r="F791" s="51"/>
      <c r="G791" s="5"/>
      <c r="H791" s="5"/>
      <c r="I791" s="6"/>
    </row>
    <row r="792" spans="1:9" ht="15.75" customHeight="1" x14ac:dyDescent="0.3">
      <c r="A792" s="45"/>
      <c r="C792" s="46"/>
      <c r="F792" s="51"/>
      <c r="G792" s="5"/>
      <c r="H792" s="5"/>
      <c r="I792" s="6"/>
    </row>
    <row r="793" spans="1:9" ht="15.75" customHeight="1" x14ac:dyDescent="0.3">
      <c r="A793" s="45"/>
      <c r="C793" s="46"/>
      <c r="F793" s="51"/>
      <c r="G793" s="5"/>
      <c r="H793" s="5"/>
      <c r="I793" s="6"/>
    </row>
    <row r="794" spans="1:9" ht="15.75" customHeight="1" x14ac:dyDescent="0.3">
      <c r="A794" s="45"/>
      <c r="C794" s="46"/>
      <c r="F794" s="51"/>
      <c r="G794" s="5"/>
      <c r="H794" s="5"/>
      <c r="I794" s="6"/>
    </row>
    <row r="795" spans="1:9" ht="15.75" customHeight="1" x14ac:dyDescent="0.3">
      <c r="A795" s="45"/>
      <c r="C795" s="46"/>
      <c r="F795" s="51"/>
      <c r="G795" s="5"/>
      <c r="H795" s="5"/>
      <c r="I795" s="6"/>
    </row>
    <row r="796" spans="1:9" ht="15.75" customHeight="1" x14ac:dyDescent="0.3">
      <c r="A796" s="45"/>
      <c r="C796" s="46"/>
      <c r="F796" s="51"/>
      <c r="G796" s="5"/>
      <c r="H796" s="5"/>
      <c r="I796" s="6"/>
    </row>
    <row r="797" spans="1:9" ht="15.75" customHeight="1" x14ac:dyDescent="0.3">
      <c r="A797" s="45"/>
      <c r="C797" s="46"/>
      <c r="F797" s="51"/>
      <c r="G797" s="5"/>
      <c r="H797" s="5"/>
      <c r="I797" s="6"/>
    </row>
    <row r="798" spans="1:9" ht="15.75" customHeight="1" x14ac:dyDescent="0.3">
      <c r="A798" s="45"/>
      <c r="C798" s="46"/>
      <c r="F798" s="51"/>
      <c r="G798" s="5"/>
      <c r="H798" s="5"/>
      <c r="I798" s="6"/>
    </row>
    <row r="799" spans="1:9" ht="15.75" customHeight="1" x14ac:dyDescent="0.3">
      <c r="A799" s="45"/>
      <c r="C799" s="46"/>
      <c r="F799" s="51"/>
      <c r="G799" s="5"/>
      <c r="H799" s="5"/>
      <c r="I799" s="6"/>
    </row>
    <row r="800" spans="1:9" ht="15.75" customHeight="1" x14ac:dyDescent="0.3">
      <c r="A800" s="45"/>
      <c r="C800" s="46"/>
      <c r="F800" s="51"/>
      <c r="G800" s="5"/>
      <c r="H800" s="5"/>
      <c r="I800" s="6"/>
    </row>
    <row r="801" spans="1:9" ht="15.75" customHeight="1" x14ac:dyDescent="0.3">
      <c r="A801" s="45"/>
      <c r="C801" s="46"/>
      <c r="F801" s="51"/>
      <c r="G801" s="5"/>
      <c r="H801" s="5"/>
      <c r="I801" s="6"/>
    </row>
    <row r="802" spans="1:9" ht="15.75" customHeight="1" x14ac:dyDescent="0.3">
      <c r="A802" s="45"/>
      <c r="C802" s="46"/>
      <c r="F802" s="51"/>
      <c r="G802" s="5"/>
      <c r="H802" s="5"/>
      <c r="I802" s="6"/>
    </row>
    <row r="803" spans="1:9" ht="15.75" customHeight="1" x14ac:dyDescent="0.3">
      <c r="A803" s="45"/>
      <c r="C803" s="46"/>
      <c r="F803" s="51"/>
      <c r="G803" s="5"/>
      <c r="H803" s="5"/>
      <c r="I803" s="6"/>
    </row>
    <row r="804" spans="1:9" ht="15.75" customHeight="1" x14ac:dyDescent="0.3">
      <c r="A804" s="45"/>
      <c r="C804" s="46"/>
      <c r="F804" s="51"/>
      <c r="G804" s="5"/>
      <c r="H804" s="5"/>
      <c r="I804" s="6"/>
    </row>
    <row r="805" spans="1:9" ht="15.75" customHeight="1" x14ac:dyDescent="0.3">
      <c r="A805" s="45"/>
      <c r="C805" s="46"/>
      <c r="F805" s="51"/>
      <c r="G805" s="5"/>
      <c r="H805" s="5"/>
      <c r="I805" s="6"/>
    </row>
    <row r="806" spans="1:9" ht="15.75" customHeight="1" x14ac:dyDescent="0.3">
      <c r="A806" s="45"/>
      <c r="C806" s="46"/>
      <c r="F806" s="51"/>
      <c r="G806" s="5"/>
      <c r="H806" s="5"/>
      <c r="I806" s="6"/>
    </row>
    <row r="807" spans="1:9" ht="15.75" customHeight="1" x14ac:dyDescent="0.3">
      <c r="A807" s="45"/>
      <c r="C807" s="46"/>
      <c r="F807" s="51"/>
      <c r="G807" s="5"/>
      <c r="H807" s="5"/>
      <c r="I807" s="6"/>
    </row>
    <row r="808" spans="1:9" ht="15.75" customHeight="1" x14ac:dyDescent="0.3">
      <c r="A808" s="45"/>
      <c r="C808" s="46"/>
      <c r="F808" s="51"/>
      <c r="G808" s="5"/>
      <c r="H808" s="5"/>
      <c r="I808" s="6"/>
    </row>
    <row r="809" spans="1:9" ht="15.75" customHeight="1" x14ac:dyDescent="0.3">
      <c r="A809" s="45"/>
      <c r="C809" s="46"/>
      <c r="F809" s="51"/>
      <c r="G809" s="5"/>
      <c r="H809" s="5"/>
      <c r="I809" s="6"/>
    </row>
    <row r="810" spans="1:9" ht="15.75" customHeight="1" x14ac:dyDescent="0.3">
      <c r="A810" s="45"/>
      <c r="C810" s="46"/>
      <c r="F810" s="51"/>
      <c r="G810" s="5"/>
      <c r="H810" s="5"/>
      <c r="I810" s="6"/>
    </row>
    <row r="811" spans="1:9" ht="15.75" customHeight="1" x14ac:dyDescent="0.3">
      <c r="A811" s="45"/>
      <c r="C811" s="46"/>
      <c r="F811" s="51"/>
      <c r="G811" s="5"/>
      <c r="H811" s="5"/>
      <c r="I811" s="6"/>
    </row>
    <row r="812" spans="1:9" ht="15.75" customHeight="1" x14ac:dyDescent="0.3">
      <c r="A812" s="45"/>
      <c r="C812" s="46"/>
      <c r="F812" s="51"/>
      <c r="G812" s="5"/>
      <c r="H812" s="5"/>
      <c r="I812" s="6"/>
    </row>
    <row r="813" spans="1:9" ht="15.75" customHeight="1" x14ac:dyDescent="0.3">
      <c r="A813" s="45"/>
      <c r="C813" s="46"/>
      <c r="F813" s="51"/>
      <c r="G813" s="5"/>
      <c r="H813" s="5"/>
      <c r="I813" s="6"/>
    </row>
    <row r="814" spans="1:9" ht="15.75" customHeight="1" x14ac:dyDescent="0.3">
      <c r="A814" s="45"/>
      <c r="C814" s="46"/>
      <c r="F814" s="51"/>
      <c r="G814" s="5"/>
      <c r="H814" s="5"/>
      <c r="I814" s="6"/>
    </row>
    <row r="815" spans="1:9" ht="15.75" customHeight="1" x14ac:dyDescent="0.3">
      <c r="A815" s="45"/>
      <c r="C815" s="46"/>
      <c r="F815" s="51"/>
      <c r="G815" s="5"/>
      <c r="H815" s="5"/>
      <c r="I815" s="6"/>
    </row>
    <row r="816" spans="1:9" ht="15.75" customHeight="1" x14ac:dyDescent="0.3">
      <c r="A816" s="45"/>
      <c r="C816" s="46"/>
      <c r="F816" s="51"/>
      <c r="G816" s="5"/>
      <c r="H816" s="5"/>
      <c r="I816" s="6"/>
    </row>
    <row r="817" spans="1:9" ht="15.75" customHeight="1" x14ac:dyDescent="0.3">
      <c r="A817" s="45"/>
      <c r="C817" s="46"/>
      <c r="F817" s="51"/>
      <c r="G817" s="5"/>
      <c r="H817" s="5"/>
      <c r="I817" s="6"/>
    </row>
    <row r="818" spans="1:9" ht="15.75" customHeight="1" x14ac:dyDescent="0.3">
      <c r="A818" s="45"/>
      <c r="C818" s="46"/>
      <c r="F818" s="51"/>
      <c r="G818" s="5"/>
      <c r="H818" s="5"/>
      <c r="I818" s="6"/>
    </row>
    <row r="819" spans="1:9" ht="15.75" customHeight="1" x14ac:dyDescent="0.3">
      <c r="A819" s="45"/>
      <c r="C819" s="46"/>
      <c r="F819" s="51"/>
      <c r="G819" s="5"/>
      <c r="H819" s="5"/>
      <c r="I819" s="6"/>
    </row>
    <row r="820" spans="1:9" ht="15.75" customHeight="1" x14ac:dyDescent="0.3">
      <c r="A820" s="45"/>
      <c r="C820" s="46"/>
      <c r="F820" s="51"/>
      <c r="G820" s="5"/>
      <c r="H820" s="5"/>
      <c r="I820" s="6"/>
    </row>
    <row r="821" spans="1:9" ht="15.75" customHeight="1" x14ac:dyDescent="0.3">
      <c r="A821" s="45"/>
      <c r="C821" s="46"/>
      <c r="F821" s="51"/>
      <c r="G821" s="5"/>
      <c r="H821" s="5"/>
      <c r="I821" s="6"/>
    </row>
    <row r="822" spans="1:9" ht="15.75" customHeight="1" x14ac:dyDescent="0.3">
      <c r="A822" s="45"/>
      <c r="C822" s="46"/>
      <c r="F822" s="51"/>
      <c r="G822" s="5"/>
      <c r="H822" s="5"/>
      <c r="I822" s="6"/>
    </row>
    <row r="823" spans="1:9" ht="15.75" customHeight="1" x14ac:dyDescent="0.3">
      <c r="A823" s="45"/>
      <c r="C823" s="46"/>
      <c r="F823" s="51"/>
      <c r="G823" s="5"/>
      <c r="H823" s="5"/>
      <c r="I823" s="6"/>
    </row>
    <row r="824" spans="1:9" ht="15.75" customHeight="1" x14ac:dyDescent="0.3">
      <c r="A824" s="45"/>
      <c r="C824" s="46"/>
      <c r="F824" s="51"/>
      <c r="G824" s="5"/>
      <c r="H824" s="5"/>
      <c r="I824" s="6"/>
    </row>
    <row r="825" spans="1:9" ht="15.75" customHeight="1" x14ac:dyDescent="0.3">
      <c r="A825" s="45"/>
      <c r="C825" s="46"/>
      <c r="F825" s="51"/>
      <c r="G825" s="5"/>
      <c r="H825" s="5"/>
      <c r="I825" s="6"/>
    </row>
    <row r="826" spans="1:9" ht="15.75" customHeight="1" x14ac:dyDescent="0.3">
      <c r="A826" s="45"/>
      <c r="C826" s="46"/>
      <c r="F826" s="51"/>
      <c r="G826" s="5"/>
      <c r="H826" s="5"/>
      <c r="I826" s="6"/>
    </row>
    <row r="827" spans="1:9" ht="15.75" customHeight="1" x14ac:dyDescent="0.3">
      <c r="A827" s="45"/>
      <c r="C827" s="46"/>
      <c r="F827" s="51"/>
      <c r="G827" s="5"/>
      <c r="H827" s="5"/>
      <c r="I827" s="6"/>
    </row>
    <row r="828" spans="1:9" ht="15.75" customHeight="1" x14ac:dyDescent="0.3">
      <c r="A828" s="45"/>
      <c r="C828" s="46"/>
      <c r="F828" s="51"/>
      <c r="G828" s="5"/>
      <c r="H828" s="5"/>
      <c r="I828" s="6"/>
    </row>
    <row r="829" spans="1:9" ht="15.75" customHeight="1" x14ac:dyDescent="0.3">
      <c r="A829" s="45"/>
      <c r="C829" s="46"/>
      <c r="F829" s="51"/>
      <c r="G829" s="5"/>
      <c r="H829" s="5"/>
      <c r="I829" s="6"/>
    </row>
    <row r="830" spans="1:9" ht="15.75" customHeight="1" x14ac:dyDescent="0.3">
      <c r="A830" s="45"/>
      <c r="C830" s="46"/>
      <c r="F830" s="51"/>
      <c r="G830" s="5"/>
      <c r="H830" s="5"/>
      <c r="I830" s="6"/>
    </row>
    <row r="831" spans="1:9" ht="15.75" customHeight="1" x14ac:dyDescent="0.3">
      <c r="A831" s="45"/>
      <c r="C831" s="46"/>
      <c r="F831" s="51"/>
      <c r="G831" s="5"/>
      <c r="H831" s="5"/>
      <c r="I831" s="6"/>
    </row>
    <row r="832" spans="1:9" ht="15.75" customHeight="1" x14ac:dyDescent="0.3">
      <c r="A832" s="45"/>
      <c r="C832" s="46"/>
      <c r="F832" s="51"/>
      <c r="G832" s="5"/>
      <c r="H832" s="5"/>
      <c r="I832" s="6"/>
    </row>
    <row r="833" spans="1:9" ht="15.75" customHeight="1" x14ac:dyDescent="0.3">
      <c r="A833" s="45"/>
      <c r="C833" s="46"/>
      <c r="F833" s="51"/>
      <c r="G833" s="5"/>
      <c r="H833" s="5"/>
      <c r="I833" s="6"/>
    </row>
    <row r="834" spans="1:9" ht="15.75" customHeight="1" x14ac:dyDescent="0.3">
      <c r="A834" s="45"/>
      <c r="C834" s="46"/>
      <c r="F834" s="51"/>
      <c r="G834" s="5"/>
      <c r="H834" s="5"/>
      <c r="I834" s="6"/>
    </row>
    <row r="835" spans="1:9" ht="15.75" customHeight="1" x14ac:dyDescent="0.3">
      <c r="A835" s="45"/>
      <c r="C835" s="46"/>
      <c r="F835" s="51"/>
      <c r="G835" s="5"/>
      <c r="H835" s="5"/>
      <c r="I835" s="6"/>
    </row>
    <row r="836" spans="1:9" ht="15.75" customHeight="1" x14ac:dyDescent="0.3">
      <c r="A836" s="45"/>
      <c r="C836" s="46"/>
      <c r="F836" s="51"/>
      <c r="G836" s="5"/>
      <c r="H836" s="5"/>
      <c r="I836" s="6"/>
    </row>
    <row r="837" spans="1:9" ht="15.75" customHeight="1" x14ac:dyDescent="0.3">
      <c r="A837" s="45"/>
      <c r="C837" s="46"/>
      <c r="F837" s="51"/>
      <c r="G837" s="5"/>
      <c r="H837" s="5"/>
      <c r="I837" s="6"/>
    </row>
    <row r="838" spans="1:9" ht="15.75" customHeight="1" x14ac:dyDescent="0.3">
      <c r="A838" s="45"/>
      <c r="C838" s="46"/>
      <c r="F838" s="51"/>
      <c r="G838" s="5"/>
      <c r="H838" s="5"/>
      <c r="I838" s="6"/>
    </row>
    <row r="839" spans="1:9" ht="15.75" customHeight="1" x14ac:dyDescent="0.3">
      <c r="A839" s="45"/>
      <c r="C839" s="46"/>
      <c r="F839" s="51"/>
      <c r="G839" s="5"/>
      <c r="H839" s="5"/>
      <c r="I839" s="6"/>
    </row>
    <row r="840" spans="1:9" ht="15.75" customHeight="1" x14ac:dyDescent="0.3">
      <c r="A840" s="45"/>
      <c r="C840" s="46"/>
      <c r="F840" s="51"/>
      <c r="G840" s="5"/>
      <c r="H840" s="5"/>
      <c r="I840" s="6"/>
    </row>
    <row r="841" spans="1:9" ht="15.75" customHeight="1" x14ac:dyDescent="0.3">
      <c r="A841" s="45"/>
      <c r="C841" s="46"/>
      <c r="F841" s="51"/>
      <c r="G841" s="5"/>
      <c r="H841" s="5"/>
      <c r="I841" s="6"/>
    </row>
    <row r="842" spans="1:9" ht="15.75" customHeight="1" x14ac:dyDescent="0.3">
      <c r="A842" s="45"/>
      <c r="C842" s="46"/>
      <c r="F842" s="51"/>
      <c r="G842" s="5"/>
      <c r="H842" s="5"/>
      <c r="I842" s="6"/>
    </row>
    <row r="843" spans="1:9" ht="15.75" customHeight="1" x14ac:dyDescent="0.3">
      <c r="A843" s="45"/>
      <c r="C843" s="46"/>
      <c r="F843" s="51"/>
      <c r="G843" s="5"/>
      <c r="H843" s="5"/>
      <c r="I843" s="6"/>
    </row>
    <row r="844" spans="1:9" ht="15.75" customHeight="1" x14ac:dyDescent="0.3">
      <c r="A844" s="45"/>
      <c r="C844" s="46"/>
      <c r="F844" s="51"/>
      <c r="G844" s="5"/>
      <c r="H844" s="5"/>
      <c r="I844" s="6"/>
    </row>
    <row r="845" spans="1:9" ht="15.75" customHeight="1" x14ac:dyDescent="0.3">
      <c r="A845" s="45"/>
      <c r="C845" s="46"/>
      <c r="F845" s="51"/>
      <c r="G845" s="5"/>
      <c r="H845" s="5"/>
      <c r="I845" s="6"/>
    </row>
    <row r="846" spans="1:9" ht="15.75" customHeight="1" x14ac:dyDescent="0.3">
      <c r="A846" s="45"/>
      <c r="C846" s="46"/>
      <c r="F846" s="51"/>
      <c r="G846" s="5"/>
      <c r="H846" s="5"/>
      <c r="I846" s="6"/>
    </row>
    <row r="847" spans="1:9" ht="15.75" customHeight="1" x14ac:dyDescent="0.3">
      <c r="A847" s="45"/>
      <c r="C847" s="46"/>
      <c r="F847" s="51"/>
      <c r="G847" s="5"/>
      <c r="H847" s="5"/>
      <c r="I847" s="6"/>
    </row>
    <row r="848" spans="1:9" ht="15.75" customHeight="1" x14ac:dyDescent="0.3">
      <c r="A848" s="45"/>
      <c r="C848" s="46"/>
      <c r="F848" s="51"/>
      <c r="G848" s="5"/>
      <c r="H848" s="5"/>
      <c r="I848" s="6"/>
    </row>
    <row r="849" spans="1:9" ht="15.75" customHeight="1" x14ac:dyDescent="0.3">
      <c r="A849" s="45"/>
      <c r="C849" s="46"/>
      <c r="F849" s="51"/>
      <c r="G849" s="5"/>
      <c r="H849" s="5"/>
      <c r="I849" s="6"/>
    </row>
    <row r="850" spans="1:9" ht="15.75" customHeight="1" x14ac:dyDescent="0.3">
      <c r="A850" s="45"/>
      <c r="C850" s="46"/>
      <c r="F850" s="51"/>
      <c r="G850" s="5"/>
      <c r="H850" s="5"/>
      <c r="I850" s="6"/>
    </row>
    <row r="851" spans="1:9" ht="15.75" customHeight="1" x14ac:dyDescent="0.3">
      <c r="A851" s="45"/>
      <c r="C851" s="46"/>
      <c r="F851" s="51"/>
      <c r="G851" s="5"/>
      <c r="H851" s="5"/>
      <c r="I851" s="6"/>
    </row>
    <row r="852" spans="1:9" ht="15.75" customHeight="1" x14ac:dyDescent="0.3">
      <c r="A852" s="45"/>
      <c r="C852" s="46"/>
      <c r="F852" s="51"/>
      <c r="G852" s="5"/>
      <c r="H852" s="5"/>
      <c r="I852" s="6"/>
    </row>
    <row r="853" spans="1:9" ht="15.75" customHeight="1" x14ac:dyDescent="0.3">
      <c r="A853" s="45"/>
      <c r="C853" s="46"/>
      <c r="F853" s="51"/>
      <c r="G853" s="5"/>
      <c r="H853" s="5"/>
      <c r="I853" s="6"/>
    </row>
    <row r="854" spans="1:9" ht="15.75" customHeight="1" x14ac:dyDescent="0.3">
      <c r="A854" s="45"/>
      <c r="C854" s="46"/>
      <c r="F854" s="51"/>
      <c r="G854" s="5"/>
      <c r="H854" s="5"/>
      <c r="I854" s="6"/>
    </row>
    <row r="855" spans="1:9" ht="15.75" customHeight="1" x14ac:dyDescent="0.3">
      <c r="A855" s="45"/>
      <c r="C855" s="46"/>
      <c r="F855" s="51"/>
      <c r="G855" s="5"/>
      <c r="H855" s="5"/>
      <c r="I855" s="6"/>
    </row>
    <row r="856" spans="1:9" ht="15.75" customHeight="1" x14ac:dyDescent="0.3">
      <c r="A856" s="45"/>
      <c r="C856" s="46"/>
      <c r="F856" s="51"/>
      <c r="G856" s="5"/>
      <c r="H856" s="5"/>
      <c r="I856" s="6"/>
    </row>
    <row r="857" spans="1:9" ht="15.75" customHeight="1" x14ac:dyDescent="0.3">
      <c r="A857" s="45"/>
      <c r="C857" s="46"/>
      <c r="F857" s="51"/>
      <c r="G857" s="5"/>
      <c r="H857" s="5"/>
      <c r="I857" s="6"/>
    </row>
    <row r="858" spans="1:9" ht="15.75" customHeight="1" x14ac:dyDescent="0.3">
      <c r="A858" s="45"/>
      <c r="C858" s="46"/>
      <c r="F858" s="51"/>
      <c r="G858" s="5"/>
      <c r="H858" s="5"/>
      <c r="I858" s="6"/>
    </row>
    <row r="859" spans="1:9" ht="15.75" customHeight="1" x14ac:dyDescent="0.3">
      <c r="A859" s="45"/>
      <c r="C859" s="46"/>
      <c r="F859" s="51"/>
      <c r="G859" s="5"/>
      <c r="H859" s="5"/>
      <c r="I859" s="6"/>
    </row>
    <row r="860" spans="1:9" ht="15.75" customHeight="1" x14ac:dyDescent="0.3">
      <c r="A860" s="45"/>
      <c r="C860" s="46"/>
      <c r="F860" s="51"/>
      <c r="G860" s="5"/>
      <c r="H860" s="5"/>
      <c r="I860" s="6"/>
    </row>
    <row r="861" spans="1:9" ht="15.75" customHeight="1" x14ac:dyDescent="0.3">
      <c r="A861" s="45"/>
      <c r="C861" s="46"/>
      <c r="F861" s="51"/>
      <c r="G861" s="5"/>
      <c r="H861" s="5"/>
      <c r="I861" s="6"/>
    </row>
    <row r="862" spans="1:9" ht="15.75" customHeight="1" x14ac:dyDescent="0.3">
      <c r="A862" s="45"/>
      <c r="C862" s="46"/>
      <c r="F862" s="51"/>
      <c r="G862" s="5"/>
      <c r="H862" s="5"/>
      <c r="I862" s="6"/>
    </row>
    <row r="863" spans="1:9" ht="15.75" customHeight="1" x14ac:dyDescent="0.3">
      <c r="A863" s="45"/>
      <c r="C863" s="46"/>
      <c r="F863" s="51"/>
      <c r="G863" s="5"/>
      <c r="H863" s="5"/>
      <c r="I863" s="6"/>
    </row>
    <row r="864" spans="1:9" ht="15.75" customHeight="1" x14ac:dyDescent="0.3">
      <c r="A864" s="45"/>
      <c r="C864" s="46"/>
      <c r="F864" s="51"/>
      <c r="G864" s="5"/>
      <c r="H864" s="5"/>
      <c r="I864" s="6"/>
    </row>
    <row r="865" spans="1:9" ht="15.75" customHeight="1" x14ac:dyDescent="0.3">
      <c r="A865" s="45"/>
      <c r="C865" s="46"/>
      <c r="F865" s="51"/>
      <c r="G865" s="5"/>
      <c r="H865" s="5"/>
      <c r="I865" s="6"/>
    </row>
    <row r="866" spans="1:9" ht="15.75" customHeight="1" x14ac:dyDescent="0.3">
      <c r="A866" s="45"/>
      <c r="C866" s="46"/>
      <c r="F866" s="51"/>
      <c r="G866" s="5"/>
      <c r="H866" s="5"/>
      <c r="I866" s="6"/>
    </row>
    <row r="867" spans="1:9" ht="15.75" customHeight="1" x14ac:dyDescent="0.3">
      <c r="A867" s="45"/>
      <c r="C867" s="46"/>
      <c r="F867" s="51"/>
      <c r="G867" s="5"/>
      <c r="H867" s="5"/>
      <c r="I867" s="6"/>
    </row>
    <row r="868" spans="1:9" ht="15.75" customHeight="1" x14ac:dyDescent="0.3">
      <c r="A868" s="45"/>
      <c r="C868" s="46"/>
      <c r="F868" s="51"/>
      <c r="G868" s="5"/>
      <c r="H868" s="5"/>
      <c r="I868" s="6"/>
    </row>
    <row r="869" spans="1:9" ht="15.75" customHeight="1" x14ac:dyDescent="0.3">
      <c r="A869" s="45"/>
      <c r="C869" s="46"/>
      <c r="F869" s="51"/>
      <c r="G869" s="5"/>
      <c r="H869" s="5"/>
      <c r="I869" s="6"/>
    </row>
    <row r="870" spans="1:9" ht="15.75" customHeight="1" x14ac:dyDescent="0.3">
      <c r="A870" s="45"/>
      <c r="C870" s="46"/>
      <c r="F870" s="51"/>
      <c r="G870" s="5"/>
      <c r="H870" s="5"/>
      <c r="I870" s="6"/>
    </row>
    <row r="871" spans="1:9" ht="15.75" customHeight="1" x14ac:dyDescent="0.3">
      <c r="A871" s="45"/>
      <c r="C871" s="46"/>
      <c r="F871" s="51"/>
      <c r="G871" s="5"/>
      <c r="H871" s="5"/>
      <c r="I871" s="6"/>
    </row>
    <row r="872" spans="1:9" ht="15.75" customHeight="1" x14ac:dyDescent="0.3">
      <c r="A872" s="45"/>
      <c r="C872" s="46"/>
      <c r="F872" s="51"/>
      <c r="G872" s="5"/>
      <c r="H872" s="5"/>
      <c r="I872" s="6"/>
    </row>
    <row r="873" spans="1:9" ht="15.75" customHeight="1" x14ac:dyDescent="0.3">
      <c r="A873" s="45"/>
      <c r="C873" s="46"/>
      <c r="F873" s="51"/>
      <c r="G873" s="5"/>
      <c r="H873" s="5"/>
      <c r="I873" s="6"/>
    </row>
    <row r="874" spans="1:9" ht="15.75" customHeight="1" x14ac:dyDescent="0.3">
      <c r="A874" s="45"/>
      <c r="C874" s="46"/>
      <c r="F874" s="51"/>
      <c r="G874" s="5"/>
      <c r="H874" s="5"/>
      <c r="I874" s="6"/>
    </row>
    <row r="875" spans="1:9" ht="15.75" customHeight="1" x14ac:dyDescent="0.3">
      <c r="A875" s="45"/>
      <c r="C875" s="46"/>
      <c r="F875" s="51"/>
      <c r="G875" s="5"/>
      <c r="H875" s="5"/>
      <c r="I875" s="6"/>
    </row>
    <row r="876" spans="1:9" ht="15.75" customHeight="1" x14ac:dyDescent="0.3">
      <c r="A876" s="45"/>
      <c r="C876" s="46"/>
      <c r="F876" s="51"/>
      <c r="G876" s="5"/>
      <c r="H876" s="5"/>
      <c r="I876" s="6"/>
    </row>
    <row r="877" spans="1:9" ht="15.75" customHeight="1" x14ac:dyDescent="0.3">
      <c r="A877" s="45"/>
      <c r="C877" s="46"/>
      <c r="F877" s="51"/>
      <c r="G877" s="5"/>
      <c r="H877" s="5"/>
      <c r="I877" s="6"/>
    </row>
    <row r="878" spans="1:9" ht="15.75" customHeight="1" x14ac:dyDescent="0.3">
      <c r="A878" s="45"/>
      <c r="C878" s="46"/>
      <c r="F878" s="51"/>
      <c r="G878" s="5"/>
      <c r="H878" s="5"/>
      <c r="I878" s="6"/>
    </row>
    <row r="879" spans="1:9" ht="15.75" customHeight="1" x14ac:dyDescent="0.3">
      <c r="A879" s="45"/>
      <c r="C879" s="46"/>
      <c r="F879" s="51"/>
      <c r="G879" s="5"/>
      <c r="H879" s="5"/>
      <c r="I879" s="6"/>
    </row>
    <row r="880" spans="1:9" ht="15.75" customHeight="1" x14ac:dyDescent="0.3">
      <c r="A880" s="45"/>
      <c r="C880" s="46"/>
      <c r="F880" s="51"/>
      <c r="G880" s="5"/>
      <c r="H880" s="5"/>
      <c r="I880" s="6"/>
    </row>
    <row r="881" spans="1:9" ht="15.75" customHeight="1" x14ac:dyDescent="0.3">
      <c r="A881" s="45"/>
      <c r="C881" s="46"/>
      <c r="F881" s="51"/>
      <c r="G881" s="5"/>
      <c r="H881" s="5"/>
      <c r="I881" s="6"/>
    </row>
    <row r="882" spans="1:9" ht="15.75" customHeight="1" x14ac:dyDescent="0.3">
      <c r="A882" s="45"/>
      <c r="C882" s="46"/>
      <c r="F882" s="51"/>
      <c r="G882" s="5"/>
      <c r="H882" s="5"/>
      <c r="I882" s="6"/>
    </row>
    <row r="883" spans="1:9" ht="15.75" customHeight="1" x14ac:dyDescent="0.3">
      <c r="A883" s="45"/>
      <c r="C883" s="46"/>
      <c r="F883" s="51"/>
      <c r="G883" s="5"/>
      <c r="H883" s="5"/>
      <c r="I883" s="6"/>
    </row>
    <row r="884" spans="1:9" ht="15.75" customHeight="1" x14ac:dyDescent="0.3">
      <c r="A884" s="45"/>
      <c r="C884" s="46"/>
      <c r="F884" s="51"/>
      <c r="G884" s="5"/>
      <c r="H884" s="5"/>
      <c r="I884" s="6"/>
    </row>
    <row r="885" spans="1:9" ht="15.75" customHeight="1" x14ac:dyDescent="0.3">
      <c r="A885" s="45"/>
      <c r="C885" s="46"/>
      <c r="F885" s="51"/>
      <c r="G885" s="5"/>
      <c r="H885" s="5"/>
      <c r="I885" s="6"/>
    </row>
    <row r="886" spans="1:9" ht="15.75" customHeight="1" x14ac:dyDescent="0.3">
      <c r="A886" s="45"/>
      <c r="C886" s="46"/>
      <c r="F886" s="51"/>
      <c r="G886" s="5"/>
      <c r="H886" s="5"/>
      <c r="I886" s="6"/>
    </row>
    <row r="887" spans="1:9" ht="15.75" customHeight="1" x14ac:dyDescent="0.3">
      <c r="A887" s="45"/>
      <c r="C887" s="46"/>
      <c r="F887" s="51"/>
      <c r="G887" s="5"/>
      <c r="H887" s="5"/>
      <c r="I887" s="6"/>
    </row>
    <row r="888" spans="1:9" ht="15.75" customHeight="1" x14ac:dyDescent="0.3">
      <c r="A888" s="45"/>
      <c r="C888" s="46"/>
      <c r="F888" s="51"/>
      <c r="G888" s="5"/>
      <c r="H888" s="5"/>
      <c r="I888" s="6"/>
    </row>
    <row r="889" spans="1:9" ht="15.75" customHeight="1" x14ac:dyDescent="0.3">
      <c r="A889" s="45"/>
      <c r="C889" s="46"/>
      <c r="F889" s="51"/>
      <c r="G889" s="5"/>
      <c r="H889" s="5"/>
      <c r="I889" s="6"/>
    </row>
    <row r="890" spans="1:9" ht="15.75" customHeight="1" x14ac:dyDescent="0.3">
      <c r="A890" s="45"/>
      <c r="C890" s="46"/>
      <c r="F890" s="51"/>
      <c r="G890" s="5"/>
      <c r="H890" s="5"/>
      <c r="I890" s="6"/>
    </row>
    <row r="891" spans="1:9" ht="15.75" customHeight="1" x14ac:dyDescent="0.3">
      <c r="A891" s="45"/>
      <c r="C891" s="46"/>
      <c r="F891" s="51"/>
      <c r="G891" s="5"/>
      <c r="H891" s="5"/>
      <c r="I891" s="6"/>
    </row>
    <row r="892" spans="1:9" ht="15.75" customHeight="1" x14ac:dyDescent="0.3">
      <c r="A892" s="45"/>
      <c r="C892" s="46"/>
      <c r="F892" s="51"/>
      <c r="G892" s="5"/>
      <c r="H892" s="5"/>
      <c r="I892" s="6"/>
    </row>
    <row r="893" spans="1:9" ht="15.75" customHeight="1" x14ac:dyDescent="0.3">
      <c r="A893" s="45"/>
      <c r="C893" s="46"/>
      <c r="F893" s="51"/>
      <c r="G893" s="5"/>
      <c r="H893" s="5"/>
      <c r="I893" s="6"/>
    </row>
    <row r="894" spans="1:9" ht="15.75" customHeight="1" x14ac:dyDescent="0.3">
      <c r="A894" s="45"/>
      <c r="C894" s="46"/>
      <c r="F894" s="51"/>
      <c r="G894" s="5"/>
      <c r="H894" s="5"/>
      <c r="I894" s="6"/>
    </row>
    <row r="895" spans="1:9" ht="15.75" customHeight="1" x14ac:dyDescent="0.3">
      <c r="A895" s="45"/>
      <c r="C895" s="46"/>
      <c r="F895" s="51"/>
      <c r="G895" s="5"/>
      <c r="H895" s="5"/>
      <c r="I895" s="6"/>
    </row>
    <row r="896" spans="1:9" ht="15.75" customHeight="1" x14ac:dyDescent="0.3">
      <c r="A896" s="45"/>
      <c r="C896" s="46"/>
      <c r="F896" s="51"/>
      <c r="G896" s="5"/>
      <c r="H896" s="5"/>
      <c r="I896" s="6"/>
    </row>
    <row r="897" spans="1:9" ht="15.75" customHeight="1" x14ac:dyDescent="0.3">
      <c r="A897" s="45"/>
      <c r="C897" s="46"/>
      <c r="F897" s="51"/>
      <c r="G897" s="5"/>
      <c r="H897" s="5"/>
      <c r="I897" s="6"/>
    </row>
    <row r="898" spans="1:9" ht="15.75" customHeight="1" x14ac:dyDescent="0.3">
      <c r="A898" s="45"/>
      <c r="C898" s="46"/>
      <c r="F898" s="51"/>
      <c r="G898" s="5"/>
      <c r="H898" s="5"/>
      <c r="I898" s="6"/>
    </row>
    <row r="899" spans="1:9" ht="15.75" customHeight="1" x14ac:dyDescent="0.3">
      <c r="A899" s="45"/>
      <c r="C899" s="46"/>
      <c r="F899" s="51"/>
      <c r="G899" s="5"/>
      <c r="H899" s="5"/>
      <c r="I899" s="6"/>
    </row>
    <row r="900" spans="1:9" ht="15.75" customHeight="1" x14ac:dyDescent="0.3">
      <c r="A900" s="45"/>
      <c r="C900" s="46"/>
      <c r="F900" s="51"/>
      <c r="G900" s="5"/>
      <c r="H900" s="5"/>
      <c r="I900" s="6"/>
    </row>
    <row r="901" spans="1:9" ht="15.75" customHeight="1" x14ac:dyDescent="0.3">
      <c r="A901" s="45"/>
      <c r="C901" s="46"/>
      <c r="F901" s="51"/>
      <c r="G901" s="5"/>
      <c r="H901" s="5"/>
      <c r="I901" s="6"/>
    </row>
    <row r="902" spans="1:9" ht="15.75" customHeight="1" x14ac:dyDescent="0.3">
      <c r="A902" s="45"/>
      <c r="C902" s="46"/>
      <c r="F902" s="51"/>
      <c r="G902" s="5"/>
      <c r="H902" s="5"/>
      <c r="I902" s="6"/>
    </row>
    <row r="903" spans="1:9" ht="15.75" customHeight="1" x14ac:dyDescent="0.3">
      <c r="A903" s="45"/>
      <c r="C903" s="46"/>
      <c r="F903" s="51"/>
      <c r="G903" s="5"/>
      <c r="H903" s="5"/>
      <c r="I903" s="6"/>
    </row>
    <row r="904" spans="1:9" ht="15.75" customHeight="1" x14ac:dyDescent="0.3">
      <c r="A904" s="45"/>
      <c r="C904" s="46"/>
      <c r="F904" s="51"/>
      <c r="G904" s="5"/>
      <c r="H904" s="5"/>
      <c r="I904" s="6"/>
    </row>
    <row r="905" spans="1:9" ht="15.75" customHeight="1" x14ac:dyDescent="0.3">
      <c r="A905" s="45"/>
      <c r="C905" s="46"/>
      <c r="F905" s="51"/>
      <c r="G905" s="5"/>
      <c r="H905" s="5"/>
      <c r="I905" s="6"/>
    </row>
    <row r="906" spans="1:9" ht="15.75" customHeight="1" x14ac:dyDescent="0.3">
      <c r="A906" s="45"/>
      <c r="C906" s="46"/>
      <c r="F906" s="51"/>
      <c r="G906" s="5"/>
      <c r="H906" s="5"/>
      <c r="I906" s="6"/>
    </row>
    <row r="907" spans="1:9" ht="15.75" customHeight="1" x14ac:dyDescent="0.3">
      <c r="A907" s="45"/>
      <c r="C907" s="46"/>
      <c r="F907" s="51"/>
      <c r="G907" s="5"/>
      <c r="H907" s="5"/>
      <c r="I907" s="6"/>
    </row>
    <row r="908" spans="1:9" ht="15.75" customHeight="1" x14ac:dyDescent="0.3">
      <c r="A908" s="45"/>
      <c r="C908" s="46"/>
      <c r="F908" s="51"/>
      <c r="G908" s="5"/>
      <c r="H908" s="5"/>
      <c r="I908" s="6"/>
    </row>
    <row r="909" spans="1:9" ht="15.75" customHeight="1" x14ac:dyDescent="0.3">
      <c r="A909" s="45"/>
      <c r="C909" s="46"/>
      <c r="F909" s="51"/>
      <c r="G909" s="5"/>
      <c r="H909" s="5"/>
      <c r="I909" s="6"/>
    </row>
    <row r="910" spans="1:9" ht="15.75" customHeight="1" x14ac:dyDescent="0.3">
      <c r="A910" s="45"/>
      <c r="C910" s="46"/>
      <c r="F910" s="51"/>
      <c r="G910" s="5"/>
      <c r="H910" s="5"/>
      <c r="I910" s="6"/>
    </row>
    <row r="911" spans="1:9" ht="15.75" customHeight="1" x14ac:dyDescent="0.3">
      <c r="A911" s="45"/>
      <c r="C911" s="46"/>
      <c r="F911" s="51"/>
      <c r="G911" s="5"/>
      <c r="H911" s="5"/>
      <c r="I911" s="6"/>
    </row>
    <row r="912" spans="1:9" ht="15.75" customHeight="1" x14ac:dyDescent="0.3">
      <c r="A912" s="45"/>
      <c r="C912" s="46"/>
      <c r="F912" s="51"/>
      <c r="G912" s="5"/>
      <c r="H912" s="5"/>
      <c r="I912" s="6"/>
    </row>
    <row r="913" spans="1:9" ht="15.75" customHeight="1" x14ac:dyDescent="0.3">
      <c r="A913" s="45"/>
      <c r="C913" s="46"/>
      <c r="F913" s="51"/>
      <c r="G913" s="5"/>
      <c r="H913" s="5"/>
      <c r="I913" s="6"/>
    </row>
    <row r="914" spans="1:9" ht="15.75" customHeight="1" x14ac:dyDescent="0.3">
      <c r="A914" s="45"/>
      <c r="C914" s="46"/>
      <c r="F914" s="51"/>
      <c r="G914" s="5"/>
      <c r="H914" s="5"/>
      <c r="I914" s="6"/>
    </row>
    <row r="915" spans="1:9" ht="15.75" customHeight="1" x14ac:dyDescent="0.3">
      <c r="A915" s="45"/>
      <c r="C915" s="46"/>
      <c r="F915" s="51"/>
      <c r="G915" s="5"/>
      <c r="H915" s="5"/>
      <c r="I915" s="6"/>
    </row>
    <row r="916" spans="1:9" ht="15.75" customHeight="1" x14ac:dyDescent="0.3">
      <c r="A916" s="45"/>
      <c r="C916" s="46"/>
      <c r="F916" s="51"/>
      <c r="G916" s="5"/>
      <c r="H916" s="5"/>
      <c r="I916" s="6"/>
    </row>
    <row r="917" spans="1:9" ht="15.75" customHeight="1" x14ac:dyDescent="0.3">
      <c r="A917" s="45"/>
      <c r="C917" s="46"/>
      <c r="F917" s="51"/>
      <c r="G917" s="5"/>
      <c r="H917" s="5"/>
      <c r="I917" s="6"/>
    </row>
    <row r="918" spans="1:9" ht="15.75" customHeight="1" x14ac:dyDescent="0.3">
      <c r="A918" s="45"/>
      <c r="C918" s="46"/>
      <c r="F918" s="51"/>
      <c r="G918" s="5"/>
      <c r="H918" s="5"/>
      <c r="I918" s="6"/>
    </row>
    <row r="919" spans="1:9" ht="15.75" customHeight="1" x14ac:dyDescent="0.3">
      <c r="A919" s="45"/>
      <c r="C919" s="46"/>
      <c r="F919" s="51"/>
      <c r="G919" s="5"/>
      <c r="H919" s="5"/>
      <c r="I919" s="6"/>
    </row>
    <row r="920" spans="1:9" ht="15.75" customHeight="1" x14ac:dyDescent="0.3">
      <c r="A920" s="45"/>
      <c r="C920" s="46"/>
      <c r="F920" s="51"/>
      <c r="G920" s="5"/>
      <c r="H920" s="5"/>
      <c r="I920" s="6"/>
    </row>
    <row r="921" spans="1:9" ht="15.75" customHeight="1" x14ac:dyDescent="0.3">
      <c r="A921" s="45"/>
      <c r="C921" s="46"/>
      <c r="F921" s="51"/>
      <c r="G921" s="5"/>
      <c r="H921" s="5"/>
      <c r="I921" s="6"/>
    </row>
    <row r="922" spans="1:9" ht="15.75" customHeight="1" x14ac:dyDescent="0.3">
      <c r="A922" s="45"/>
      <c r="C922" s="46"/>
      <c r="F922" s="51"/>
      <c r="G922" s="5"/>
      <c r="H922" s="5"/>
      <c r="I922" s="6"/>
    </row>
    <row r="923" spans="1:9" ht="15.75" customHeight="1" x14ac:dyDescent="0.3">
      <c r="A923" s="45"/>
      <c r="C923" s="46"/>
      <c r="F923" s="51"/>
      <c r="G923" s="5"/>
      <c r="H923" s="5"/>
      <c r="I923" s="6"/>
    </row>
    <row r="924" spans="1:9" ht="15.75" customHeight="1" x14ac:dyDescent="0.3">
      <c r="A924" s="45"/>
      <c r="C924" s="46"/>
      <c r="F924" s="51"/>
      <c r="G924" s="5"/>
      <c r="H924" s="5"/>
      <c r="I924" s="6"/>
    </row>
    <row r="925" spans="1:9" ht="15.75" customHeight="1" x14ac:dyDescent="0.3">
      <c r="A925" s="45"/>
      <c r="C925" s="46"/>
      <c r="F925" s="51"/>
      <c r="G925" s="5"/>
      <c r="H925" s="5"/>
      <c r="I925" s="6"/>
    </row>
    <row r="926" spans="1:9" ht="15.75" customHeight="1" x14ac:dyDescent="0.3">
      <c r="A926" s="45"/>
      <c r="C926" s="46"/>
      <c r="F926" s="51"/>
      <c r="G926" s="5"/>
      <c r="H926" s="5"/>
      <c r="I926" s="6"/>
    </row>
    <row r="927" spans="1:9" ht="15.75" customHeight="1" x14ac:dyDescent="0.3">
      <c r="A927" s="45"/>
      <c r="C927" s="46"/>
      <c r="F927" s="51"/>
      <c r="G927" s="5"/>
      <c r="H927" s="5"/>
      <c r="I927" s="6"/>
    </row>
    <row r="928" spans="1:9" ht="15.75" customHeight="1" x14ac:dyDescent="0.3">
      <c r="A928" s="45"/>
      <c r="C928" s="46"/>
      <c r="F928" s="51"/>
      <c r="G928" s="5"/>
      <c r="H928" s="5"/>
      <c r="I928" s="6"/>
    </row>
    <row r="929" spans="1:9" ht="15.75" customHeight="1" x14ac:dyDescent="0.3">
      <c r="A929" s="45"/>
      <c r="C929" s="46"/>
      <c r="F929" s="51"/>
      <c r="G929" s="5"/>
      <c r="H929" s="5"/>
      <c r="I929" s="6"/>
    </row>
    <row r="930" spans="1:9" ht="15.75" customHeight="1" x14ac:dyDescent="0.3">
      <c r="A930" s="45"/>
      <c r="C930" s="46"/>
      <c r="F930" s="51"/>
      <c r="G930" s="5"/>
      <c r="H930" s="5"/>
      <c r="I930" s="6"/>
    </row>
    <row r="931" spans="1:9" ht="15.75" customHeight="1" x14ac:dyDescent="0.3">
      <c r="A931" s="45"/>
      <c r="C931" s="46"/>
      <c r="F931" s="51"/>
      <c r="G931" s="5"/>
      <c r="H931" s="5"/>
      <c r="I931" s="6"/>
    </row>
    <row r="932" spans="1:9" ht="15.75" customHeight="1" x14ac:dyDescent="0.3">
      <c r="A932" s="45"/>
      <c r="C932" s="46"/>
      <c r="F932" s="51"/>
      <c r="G932" s="5"/>
      <c r="H932" s="5"/>
      <c r="I932" s="6"/>
    </row>
    <row r="933" spans="1:9" ht="15.75" customHeight="1" x14ac:dyDescent="0.3">
      <c r="A933" s="45"/>
      <c r="C933" s="46"/>
      <c r="F933" s="51"/>
      <c r="G933" s="5"/>
      <c r="H933" s="5"/>
      <c r="I933" s="6"/>
    </row>
    <row r="934" spans="1:9" ht="15.75" customHeight="1" x14ac:dyDescent="0.3">
      <c r="A934" s="45"/>
      <c r="C934" s="46"/>
      <c r="F934" s="51"/>
      <c r="G934" s="5"/>
      <c r="H934" s="5"/>
      <c r="I934" s="6"/>
    </row>
    <row r="935" spans="1:9" ht="15.75" customHeight="1" x14ac:dyDescent="0.3">
      <c r="A935" s="45"/>
      <c r="C935" s="46"/>
      <c r="F935" s="51"/>
      <c r="G935" s="5"/>
      <c r="H935" s="5"/>
      <c r="I935" s="6"/>
    </row>
    <row r="936" spans="1:9" ht="15.75" customHeight="1" x14ac:dyDescent="0.3">
      <c r="A936" s="45"/>
      <c r="C936" s="46"/>
      <c r="F936" s="51"/>
      <c r="G936" s="5"/>
      <c r="H936" s="5"/>
      <c r="I936" s="6"/>
    </row>
    <row r="937" spans="1:9" ht="15.75" customHeight="1" x14ac:dyDescent="0.3">
      <c r="A937" s="45"/>
      <c r="C937" s="46"/>
      <c r="F937" s="51"/>
      <c r="G937" s="5"/>
      <c r="H937" s="5"/>
      <c r="I937" s="6"/>
    </row>
    <row r="938" spans="1:9" ht="15.75" customHeight="1" x14ac:dyDescent="0.3">
      <c r="A938" s="45"/>
      <c r="C938" s="46"/>
      <c r="F938" s="51"/>
      <c r="G938" s="5"/>
      <c r="H938" s="5"/>
      <c r="I938" s="6"/>
    </row>
    <row r="939" spans="1:9" ht="15.75" customHeight="1" x14ac:dyDescent="0.3">
      <c r="A939" s="45"/>
      <c r="C939" s="46"/>
      <c r="F939" s="51"/>
      <c r="G939" s="5"/>
      <c r="H939" s="5"/>
      <c r="I939" s="6"/>
    </row>
    <row r="940" spans="1:9" ht="15.75" customHeight="1" x14ac:dyDescent="0.3">
      <c r="A940" s="45"/>
      <c r="C940" s="46"/>
      <c r="F940" s="51"/>
      <c r="G940" s="5"/>
      <c r="H940" s="5"/>
      <c r="I940" s="6"/>
    </row>
    <row r="941" spans="1:9" ht="15.75" customHeight="1" x14ac:dyDescent="0.3">
      <c r="A941" s="45"/>
      <c r="C941" s="46"/>
      <c r="F941" s="51"/>
      <c r="G941" s="5"/>
      <c r="H941" s="5"/>
      <c r="I941" s="6"/>
    </row>
    <row r="942" spans="1:9" ht="15.75" customHeight="1" x14ac:dyDescent="0.3">
      <c r="A942" s="45"/>
      <c r="C942" s="46"/>
      <c r="F942" s="51"/>
      <c r="G942" s="5"/>
      <c r="H942" s="5"/>
      <c r="I942" s="6"/>
    </row>
    <row r="943" spans="1:9" ht="15.75" customHeight="1" x14ac:dyDescent="0.3">
      <c r="A943" s="45"/>
      <c r="C943" s="46"/>
      <c r="F943" s="51"/>
      <c r="G943" s="5"/>
      <c r="H943" s="5"/>
      <c r="I943" s="6"/>
    </row>
    <row r="944" spans="1:9" ht="15.75" customHeight="1" x14ac:dyDescent="0.3">
      <c r="A944" s="45"/>
      <c r="C944" s="46"/>
      <c r="F944" s="51"/>
      <c r="G944" s="5"/>
      <c r="H944" s="5"/>
      <c r="I944" s="6"/>
    </row>
    <row r="945" spans="1:9" ht="15.75" customHeight="1" x14ac:dyDescent="0.3">
      <c r="A945" s="45"/>
      <c r="C945" s="46"/>
      <c r="F945" s="51"/>
      <c r="G945" s="5"/>
      <c r="H945" s="5"/>
      <c r="I945" s="6"/>
    </row>
    <row r="946" spans="1:9" ht="15.75" customHeight="1" x14ac:dyDescent="0.3">
      <c r="A946" s="45"/>
      <c r="C946" s="46"/>
      <c r="F946" s="51"/>
      <c r="G946" s="5"/>
      <c r="H946" s="5"/>
      <c r="I946" s="6"/>
    </row>
    <row r="947" spans="1:9" ht="15.75" customHeight="1" x14ac:dyDescent="0.3">
      <c r="A947" s="45"/>
      <c r="C947" s="46"/>
      <c r="F947" s="51"/>
      <c r="G947" s="5"/>
      <c r="H947" s="5"/>
      <c r="I947" s="6"/>
    </row>
    <row r="948" spans="1:9" ht="15.75" customHeight="1" x14ac:dyDescent="0.3">
      <c r="A948" s="45"/>
      <c r="C948" s="46"/>
      <c r="F948" s="51"/>
      <c r="G948" s="5"/>
      <c r="H948" s="5"/>
      <c r="I948" s="6"/>
    </row>
    <row r="949" spans="1:9" ht="15.75" customHeight="1" x14ac:dyDescent="0.3">
      <c r="A949" s="45"/>
      <c r="C949" s="46"/>
      <c r="F949" s="51"/>
      <c r="G949" s="5"/>
      <c r="H949" s="5"/>
      <c r="I949" s="6"/>
    </row>
    <row r="950" spans="1:9" ht="15.75" customHeight="1" x14ac:dyDescent="0.3">
      <c r="A950" s="45"/>
      <c r="C950" s="46"/>
      <c r="F950" s="51"/>
      <c r="G950" s="5"/>
      <c r="H950" s="5"/>
      <c r="I950" s="6"/>
    </row>
    <row r="951" spans="1:9" ht="15.75" customHeight="1" x14ac:dyDescent="0.3">
      <c r="A951" s="45"/>
      <c r="C951" s="46"/>
      <c r="F951" s="51"/>
      <c r="G951" s="5"/>
      <c r="H951" s="5"/>
      <c r="I951" s="6"/>
    </row>
    <row r="952" spans="1:9" ht="15.75" customHeight="1" x14ac:dyDescent="0.3">
      <c r="A952" s="45"/>
      <c r="C952" s="46"/>
      <c r="F952" s="51"/>
      <c r="G952" s="5"/>
      <c r="H952" s="5"/>
      <c r="I952" s="6"/>
    </row>
    <row r="953" spans="1:9" ht="15.75" customHeight="1" x14ac:dyDescent="0.3">
      <c r="A953" s="45"/>
      <c r="C953" s="46"/>
      <c r="F953" s="51"/>
      <c r="G953" s="5"/>
      <c r="H953" s="5"/>
      <c r="I953" s="6"/>
    </row>
    <row r="954" spans="1:9" ht="15.75" customHeight="1" x14ac:dyDescent="0.3">
      <c r="A954" s="45"/>
      <c r="C954" s="46"/>
      <c r="F954" s="51"/>
      <c r="G954" s="5"/>
      <c r="H954" s="5"/>
      <c r="I954" s="6"/>
    </row>
    <row r="955" spans="1:9" ht="15.75" customHeight="1" x14ac:dyDescent="0.3">
      <c r="A955" s="45"/>
      <c r="C955" s="46"/>
      <c r="F955" s="51"/>
      <c r="G955" s="5"/>
      <c r="H955" s="5"/>
      <c r="I955" s="6"/>
    </row>
    <row r="956" spans="1:9" ht="15.75" customHeight="1" x14ac:dyDescent="0.3">
      <c r="A956" s="45"/>
      <c r="C956" s="46"/>
      <c r="F956" s="51"/>
      <c r="G956" s="5"/>
      <c r="H956" s="5"/>
      <c r="I956" s="6"/>
    </row>
    <row r="957" spans="1:9" ht="15.75" customHeight="1" x14ac:dyDescent="0.3">
      <c r="A957" s="45"/>
      <c r="C957" s="46"/>
      <c r="F957" s="51"/>
      <c r="G957" s="5"/>
      <c r="H957" s="5"/>
      <c r="I957" s="6"/>
    </row>
    <row r="958" spans="1:9" ht="15.75" customHeight="1" x14ac:dyDescent="0.3">
      <c r="A958" s="45"/>
      <c r="C958" s="46"/>
      <c r="F958" s="51"/>
      <c r="G958" s="5"/>
      <c r="H958" s="5"/>
      <c r="I958" s="6"/>
    </row>
    <row r="959" spans="1:9" ht="15.75" customHeight="1" x14ac:dyDescent="0.3">
      <c r="A959" s="45"/>
      <c r="C959" s="46"/>
      <c r="F959" s="51"/>
      <c r="G959" s="5"/>
      <c r="H959" s="5"/>
      <c r="I959" s="6"/>
    </row>
    <row r="960" spans="1:9" ht="15.75" customHeight="1" x14ac:dyDescent="0.3">
      <c r="A960" s="45"/>
      <c r="C960" s="46"/>
      <c r="F960" s="51"/>
      <c r="G960" s="5"/>
      <c r="H960" s="5"/>
      <c r="I960" s="6"/>
    </row>
    <row r="961" spans="1:9" ht="15.75" customHeight="1" x14ac:dyDescent="0.3">
      <c r="A961" s="45"/>
      <c r="C961" s="46"/>
      <c r="F961" s="51"/>
      <c r="G961" s="5"/>
      <c r="H961" s="5"/>
      <c r="I961" s="6"/>
    </row>
    <row r="962" spans="1:9" ht="15.75" customHeight="1" x14ac:dyDescent="0.3">
      <c r="A962" s="45"/>
      <c r="C962" s="46"/>
      <c r="F962" s="51"/>
      <c r="G962" s="5"/>
      <c r="H962" s="5"/>
      <c r="I962" s="6"/>
    </row>
    <row r="963" spans="1:9" ht="15.75" customHeight="1" x14ac:dyDescent="0.3">
      <c r="A963" s="45"/>
      <c r="C963" s="46"/>
      <c r="F963" s="51"/>
      <c r="G963" s="5"/>
      <c r="H963" s="5"/>
      <c r="I963" s="6"/>
    </row>
    <row r="964" spans="1:9" ht="15.75" customHeight="1" x14ac:dyDescent="0.3">
      <c r="A964" s="45"/>
      <c r="C964" s="46"/>
      <c r="F964" s="51"/>
      <c r="G964" s="5"/>
      <c r="H964" s="5"/>
      <c r="I964" s="6"/>
    </row>
    <row r="965" spans="1:9" ht="15.75" customHeight="1" x14ac:dyDescent="0.3">
      <c r="A965" s="45"/>
      <c r="C965" s="46"/>
      <c r="F965" s="51"/>
      <c r="G965" s="5"/>
      <c r="H965" s="5"/>
      <c r="I965" s="6"/>
    </row>
    <row r="966" spans="1:9" ht="15.75" customHeight="1" x14ac:dyDescent="0.3">
      <c r="A966" s="45"/>
      <c r="C966" s="46"/>
      <c r="F966" s="51"/>
      <c r="G966" s="5"/>
      <c r="H966" s="5"/>
      <c r="I966" s="6"/>
    </row>
    <row r="967" spans="1:9" ht="15.75" customHeight="1" x14ac:dyDescent="0.3">
      <c r="A967" s="45"/>
      <c r="C967" s="46"/>
      <c r="F967" s="51"/>
      <c r="G967" s="5"/>
      <c r="H967" s="5"/>
      <c r="I967" s="6"/>
    </row>
    <row r="968" spans="1:9" ht="15.75" customHeight="1" x14ac:dyDescent="0.3">
      <c r="A968" s="45"/>
      <c r="C968" s="46"/>
      <c r="F968" s="51"/>
      <c r="G968" s="5"/>
      <c r="H968" s="5"/>
      <c r="I968" s="6"/>
    </row>
    <row r="969" spans="1:9" ht="15.75" customHeight="1" x14ac:dyDescent="0.3">
      <c r="A969" s="45"/>
      <c r="C969" s="46"/>
      <c r="F969" s="51"/>
      <c r="G969" s="5"/>
      <c r="H969" s="5"/>
      <c r="I969" s="6"/>
    </row>
    <row r="970" spans="1:9" ht="15.75" customHeight="1" x14ac:dyDescent="0.3">
      <c r="A970" s="45"/>
      <c r="C970" s="46"/>
      <c r="F970" s="51"/>
      <c r="G970" s="5"/>
      <c r="H970" s="5"/>
      <c r="I970" s="6"/>
    </row>
    <row r="971" spans="1:9" ht="15.75" customHeight="1" x14ac:dyDescent="0.3">
      <c r="A971" s="45"/>
      <c r="C971" s="46"/>
      <c r="F971" s="51"/>
      <c r="G971" s="5"/>
      <c r="H971" s="5"/>
      <c r="I971" s="6"/>
    </row>
    <row r="972" spans="1:9" ht="15.75" customHeight="1" x14ac:dyDescent="0.3">
      <c r="A972" s="45"/>
      <c r="C972" s="46"/>
      <c r="F972" s="51"/>
      <c r="G972" s="5"/>
      <c r="H972" s="5"/>
      <c r="I972" s="6"/>
    </row>
    <row r="973" spans="1:9" ht="15.75" customHeight="1" x14ac:dyDescent="0.3">
      <c r="A973" s="45"/>
      <c r="C973" s="46"/>
      <c r="F973" s="51"/>
      <c r="G973" s="5"/>
      <c r="H973" s="5"/>
      <c r="I973" s="6"/>
    </row>
    <row r="974" spans="1:9" ht="15.75" customHeight="1" x14ac:dyDescent="0.3">
      <c r="A974" s="45"/>
      <c r="C974" s="46"/>
      <c r="F974" s="51"/>
      <c r="G974" s="5"/>
      <c r="H974" s="5"/>
      <c r="I974" s="6"/>
    </row>
    <row r="975" spans="1:9" ht="15.75" customHeight="1" x14ac:dyDescent="0.3">
      <c r="A975" s="45"/>
      <c r="C975" s="46"/>
      <c r="F975" s="51"/>
      <c r="G975" s="5"/>
      <c r="H975" s="5"/>
      <c r="I975" s="6"/>
    </row>
    <row r="976" spans="1:9" ht="15.75" customHeight="1" x14ac:dyDescent="0.3">
      <c r="A976" s="45"/>
      <c r="C976" s="46"/>
      <c r="F976" s="51"/>
      <c r="G976" s="5"/>
      <c r="H976" s="5"/>
      <c r="I976" s="6"/>
    </row>
    <row r="977" spans="1:9" ht="15.75" customHeight="1" x14ac:dyDescent="0.3">
      <c r="A977" s="45"/>
      <c r="C977" s="46"/>
      <c r="F977" s="51"/>
      <c r="G977" s="5"/>
      <c r="H977" s="5"/>
      <c r="I977" s="6"/>
    </row>
    <row r="978" spans="1:9" ht="15.75" customHeight="1" x14ac:dyDescent="0.3">
      <c r="A978" s="45"/>
      <c r="C978" s="46"/>
      <c r="F978" s="51"/>
      <c r="G978" s="5"/>
      <c r="H978" s="5"/>
      <c r="I978" s="6"/>
    </row>
    <row r="979" spans="1:9" ht="15.75" customHeight="1" x14ac:dyDescent="0.3">
      <c r="A979" s="45"/>
      <c r="C979" s="46"/>
      <c r="F979" s="51"/>
      <c r="G979" s="5"/>
      <c r="H979" s="5"/>
      <c r="I979" s="6"/>
    </row>
    <row r="980" spans="1:9" ht="15.75" customHeight="1" x14ac:dyDescent="0.3">
      <c r="A980" s="45"/>
      <c r="C980" s="46"/>
      <c r="F980" s="51"/>
      <c r="G980" s="5"/>
      <c r="H980" s="5"/>
      <c r="I980" s="6"/>
    </row>
    <row r="981" spans="1:9" ht="15.75" customHeight="1" x14ac:dyDescent="0.3">
      <c r="A981" s="45"/>
      <c r="C981" s="46"/>
      <c r="F981" s="51"/>
      <c r="G981" s="5"/>
      <c r="H981" s="5"/>
      <c r="I981" s="6"/>
    </row>
    <row r="982" spans="1:9" ht="15.75" customHeight="1" x14ac:dyDescent="0.3">
      <c r="A982" s="45"/>
      <c r="C982" s="46"/>
      <c r="F982" s="51"/>
      <c r="G982" s="5"/>
      <c r="H982" s="5"/>
      <c r="I982" s="6"/>
    </row>
    <row r="983" spans="1:9" ht="15.75" customHeight="1" x14ac:dyDescent="0.3">
      <c r="A983" s="45"/>
      <c r="C983" s="46"/>
      <c r="F983" s="51"/>
      <c r="G983" s="5"/>
      <c r="H983" s="5"/>
      <c r="I983" s="6"/>
    </row>
    <row r="984" spans="1:9" ht="15.75" customHeight="1" x14ac:dyDescent="0.3">
      <c r="A984" s="45"/>
      <c r="C984" s="46"/>
      <c r="F984" s="51"/>
      <c r="G984" s="5"/>
      <c r="H984" s="5"/>
      <c r="I984" s="6"/>
    </row>
    <row r="985" spans="1:9" ht="15.75" customHeight="1" x14ac:dyDescent="0.3">
      <c r="A985" s="45"/>
      <c r="C985" s="46"/>
      <c r="F985" s="51"/>
      <c r="G985" s="5"/>
      <c r="H985" s="5"/>
      <c r="I985" s="6"/>
    </row>
    <row r="986" spans="1:9" ht="15.75" customHeight="1" x14ac:dyDescent="0.3">
      <c r="A986" s="45"/>
      <c r="C986" s="46"/>
      <c r="F986" s="51"/>
      <c r="G986" s="5"/>
      <c r="H986" s="5"/>
      <c r="I986" s="6"/>
    </row>
    <row r="987" spans="1:9" ht="15.75" customHeight="1" x14ac:dyDescent="0.3">
      <c r="A987" s="45"/>
      <c r="C987" s="46"/>
      <c r="F987" s="51"/>
      <c r="G987" s="5"/>
      <c r="H987" s="5"/>
      <c r="I987" s="6"/>
    </row>
    <row r="988" spans="1:9" ht="15.75" customHeight="1" x14ac:dyDescent="0.3">
      <c r="A988" s="45"/>
      <c r="C988" s="46"/>
      <c r="F988" s="51"/>
      <c r="G988" s="5"/>
      <c r="H988" s="5"/>
      <c r="I988" s="6"/>
    </row>
    <row r="989" spans="1:9" ht="15.75" customHeight="1" x14ac:dyDescent="0.3">
      <c r="A989" s="45"/>
      <c r="C989" s="46"/>
      <c r="F989" s="51"/>
      <c r="G989" s="5"/>
      <c r="H989" s="5"/>
      <c r="I989" s="6"/>
    </row>
    <row r="990" spans="1:9" ht="15.75" customHeight="1" x14ac:dyDescent="0.3">
      <c r="A990" s="45"/>
      <c r="C990" s="46"/>
      <c r="F990" s="51"/>
      <c r="G990" s="5"/>
      <c r="H990" s="5"/>
      <c r="I990" s="6"/>
    </row>
    <row r="991" spans="1:9" ht="15.75" customHeight="1" x14ac:dyDescent="0.3">
      <c r="A991" s="45"/>
      <c r="C991" s="46"/>
      <c r="F991" s="51"/>
      <c r="G991" s="5"/>
      <c r="H991" s="5"/>
      <c r="I991" s="6"/>
    </row>
    <row r="992" spans="1:9" ht="15.75" customHeight="1" x14ac:dyDescent="0.3">
      <c r="A992" s="45"/>
      <c r="C992" s="46"/>
      <c r="F992" s="51"/>
      <c r="G992" s="5"/>
      <c r="H992" s="5"/>
      <c r="I992" s="6"/>
    </row>
    <row r="993" spans="1:9" ht="15.75" customHeight="1" x14ac:dyDescent="0.3">
      <c r="A993" s="45"/>
      <c r="C993" s="46"/>
      <c r="F993" s="51"/>
      <c r="G993" s="5"/>
      <c r="H993" s="5"/>
      <c r="I993" s="6"/>
    </row>
    <row r="994" spans="1:9" ht="15.75" customHeight="1" x14ac:dyDescent="0.3">
      <c r="A994" s="45"/>
      <c r="C994" s="46"/>
      <c r="F994" s="51"/>
      <c r="G994" s="5"/>
      <c r="H994" s="5"/>
      <c r="I994" s="6"/>
    </row>
    <row r="995" spans="1:9" ht="15.75" customHeight="1" x14ac:dyDescent="0.3">
      <c r="A995" s="45"/>
      <c r="C995" s="46"/>
      <c r="F995" s="51"/>
      <c r="G995" s="5"/>
      <c r="H995" s="5"/>
      <c r="I995" s="6"/>
    </row>
    <row r="996" spans="1:9" ht="15.75" customHeight="1" x14ac:dyDescent="0.3">
      <c r="A996" s="45"/>
      <c r="C996" s="46"/>
      <c r="F996" s="51"/>
      <c r="G996" s="5"/>
      <c r="H996" s="5"/>
      <c r="I996" s="6"/>
    </row>
    <row r="997" spans="1:9" ht="15.75" customHeight="1" x14ac:dyDescent="0.3">
      <c r="A997" s="45"/>
      <c r="C997" s="46"/>
      <c r="F997" s="51"/>
      <c r="G997" s="5"/>
      <c r="H997" s="5"/>
      <c r="I997" s="6"/>
    </row>
    <row r="998" spans="1:9" ht="15.75" customHeight="1" x14ac:dyDescent="0.3">
      <c r="A998" s="45"/>
      <c r="C998" s="46"/>
      <c r="F998" s="51"/>
      <c r="G998" s="5"/>
      <c r="H998" s="5"/>
      <c r="I998" s="6"/>
    </row>
    <row r="999" spans="1:9" ht="15.75" customHeight="1" x14ac:dyDescent="0.3">
      <c r="A999" s="45"/>
      <c r="C999" s="46"/>
      <c r="F999" s="51"/>
      <c r="G999" s="5"/>
      <c r="H999" s="5"/>
      <c r="I999" s="6"/>
    </row>
    <row r="1000" spans="1:9" ht="15.75" customHeight="1" x14ac:dyDescent="0.3">
      <c r="A1000" s="45"/>
      <c r="C1000" s="46"/>
      <c r="F1000" s="51"/>
      <c r="G1000" s="5"/>
      <c r="H1000" s="5"/>
      <c r="I1000" s="6"/>
    </row>
    <row r="1001" spans="1:9" ht="15.75" customHeight="1" x14ac:dyDescent="0.3">
      <c r="A1001" s="45"/>
      <c r="C1001" s="46"/>
      <c r="F1001" s="51"/>
      <c r="G1001" s="5"/>
      <c r="H1001" s="5"/>
      <c r="I1001" s="6"/>
    </row>
    <row r="1002" spans="1:9" ht="15.75" customHeight="1" x14ac:dyDescent="0.3">
      <c r="A1002" s="45"/>
      <c r="C1002" s="46"/>
      <c r="F1002" s="51"/>
      <c r="G1002" s="5"/>
      <c r="H1002" s="5"/>
      <c r="I1002" s="6"/>
    </row>
    <row r="1003" spans="1:9" ht="15.75" customHeight="1" x14ac:dyDescent="0.3">
      <c r="A1003" s="45"/>
      <c r="C1003" s="46"/>
      <c r="F1003" s="51"/>
      <c r="G1003" s="5"/>
      <c r="H1003" s="5"/>
      <c r="I1003" s="6"/>
    </row>
    <row r="1004" spans="1:9" ht="15.75" customHeight="1" x14ac:dyDescent="0.3">
      <c r="A1004" s="45"/>
      <c r="C1004" s="46"/>
      <c r="F1004" s="51"/>
      <c r="G1004" s="5"/>
      <c r="H1004" s="5"/>
      <c r="I1004" s="6"/>
    </row>
    <row r="1005" spans="1:9" ht="15.75" customHeight="1" x14ac:dyDescent="0.3">
      <c r="A1005" s="45"/>
      <c r="C1005" s="46"/>
      <c r="F1005" s="51"/>
      <c r="G1005" s="5"/>
      <c r="H1005" s="5"/>
      <c r="I1005" s="6"/>
    </row>
    <row r="1006" spans="1:9" ht="15.75" customHeight="1" x14ac:dyDescent="0.3">
      <c r="A1006" s="45"/>
      <c r="C1006" s="46"/>
      <c r="F1006" s="51"/>
      <c r="G1006" s="5"/>
      <c r="H1006" s="5"/>
      <c r="I1006" s="6"/>
    </row>
    <row r="1007" spans="1:9" ht="15.75" customHeight="1" x14ac:dyDescent="0.3">
      <c r="A1007" s="45"/>
      <c r="C1007" s="46"/>
      <c r="F1007" s="51"/>
      <c r="G1007" s="5"/>
      <c r="H1007" s="5"/>
      <c r="I1007" s="6"/>
    </row>
    <row r="1008" spans="1:9" ht="15.75" customHeight="1" x14ac:dyDescent="0.3">
      <c r="A1008" s="45"/>
      <c r="C1008" s="46"/>
      <c r="F1008" s="51"/>
      <c r="G1008" s="5"/>
      <c r="H1008" s="5"/>
      <c r="I1008" s="6"/>
    </row>
    <row r="1009" spans="1:9" ht="15.75" customHeight="1" x14ac:dyDescent="0.3">
      <c r="A1009" s="45"/>
      <c r="C1009" s="46"/>
      <c r="F1009" s="51"/>
      <c r="G1009" s="5"/>
      <c r="H1009" s="5"/>
      <c r="I1009" s="6"/>
    </row>
    <row r="1010" spans="1:9" ht="15.75" customHeight="1" x14ac:dyDescent="0.3">
      <c r="A1010" s="45"/>
      <c r="C1010" s="46"/>
      <c r="F1010" s="51"/>
      <c r="G1010" s="5"/>
      <c r="H1010" s="5"/>
      <c r="I1010" s="6"/>
    </row>
    <row r="1011" spans="1:9" ht="15.75" customHeight="1" x14ac:dyDescent="0.3">
      <c r="A1011" s="45"/>
      <c r="C1011" s="46"/>
      <c r="F1011" s="51"/>
      <c r="G1011" s="5"/>
      <c r="H1011" s="5"/>
      <c r="I1011" s="6"/>
    </row>
    <row r="1012" spans="1:9" ht="15.75" customHeight="1" x14ac:dyDescent="0.3">
      <c r="A1012" s="45"/>
      <c r="C1012" s="46"/>
      <c r="F1012" s="51"/>
      <c r="G1012" s="5"/>
      <c r="H1012" s="5"/>
      <c r="I1012" s="6"/>
    </row>
    <row r="1013" spans="1:9" ht="15.75" customHeight="1" x14ac:dyDescent="0.3">
      <c r="A1013" s="45"/>
      <c r="C1013" s="46"/>
      <c r="F1013" s="51"/>
      <c r="G1013" s="5"/>
      <c r="H1013" s="5"/>
      <c r="I1013" s="6"/>
    </row>
    <row r="1014" spans="1:9" ht="15.75" customHeight="1" x14ac:dyDescent="0.3">
      <c r="A1014" s="45"/>
      <c r="C1014" s="46"/>
      <c r="F1014" s="51"/>
      <c r="G1014" s="5"/>
      <c r="H1014" s="5"/>
      <c r="I1014" s="6"/>
    </row>
    <row r="1015" spans="1:9" ht="15.75" customHeight="1" x14ac:dyDescent="0.3">
      <c r="A1015" s="45"/>
      <c r="C1015" s="46"/>
      <c r="F1015" s="51"/>
      <c r="G1015" s="5"/>
      <c r="H1015" s="5"/>
      <c r="I1015" s="6"/>
    </row>
    <row r="1016" spans="1:9" ht="15.75" customHeight="1" x14ac:dyDescent="0.3">
      <c r="A1016" s="45"/>
      <c r="C1016" s="46"/>
      <c r="F1016" s="51"/>
      <c r="G1016" s="5"/>
      <c r="H1016" s="5"/>
      <c r="I1016" s="6"/>
    </row>
    <row r="1017" spans="1:9" ht="15.75" customHeight="1" x14ac:dyDescent="0.3">
      <c r="A1017" s="45"/>
      <c r="C1017" s="46"/>
      <c r="F1017" s="51"/>
      <c r="G1017" s="5"/>
      <c r="H1017" s="5"/>
      <c r="I1017" s="6"/>
    </row>
    <row r="1018" spans="1:9" ht="15.75" customHeight="1" x14ac:dyDescent="0.3">
      <c r="A1018" s="45"/>
      <c r="C1018" s="46"/>
      <c r="F1018" s="51"/>
      <c r="G1018" s="5"/>
      <c r="H1018" s="5"/>
      <c r="I1018" s="6"/>
    </row>
    <row r="1019" spans="1:9" ht="15.75" customHeight="1" x14ac:dyDescent="0.3">
      <c r="A1019" s="45"/>
      <c r="C1019" s="46"/>
      <c r="F1019" s="51"/>
      <c r="G1019" s="5"/>
      <c r="H1019" s="5"/>
      <c r="I1019" s="6"/>
    </row>
    <row r="1020" spans="1:9" ht="15.75" customHeight="1" x14ac:dyDescent="0.3">
      <c r="A1020" s="45"/>
      <c r="C1020" s="46"/>
      <c r="F1020" s="51"/>
      <c r="G1020" s="5"/>
      <c r="H1020" s="5"/>
      <c r="I1020" s="6"/>
    </row>
    <row r="1021" spans="1:9" ht="15.75" customHeight="1" x14ac:dyDescent="0.3">
      <c r="A1021" s="45"/>
      <c r="C1021" s="46"/>
      <c r="F1021" s="51"/>
      <c r="G1021" s="5"/>
      <c r="H1021" s="5"/>
      <c r="I1021" s="6"/>
    </row>
    <row r="1022" spans="1:9" ht="15.75" customHeight="1" x14ac:dyDescent="0.3">
      <c r="A1022" s="45"/>
      <c r="C1022" s="46"/>
      <c r="F1022" s="51"/>
      <c r="G1022" s="5"/>
      <c r="H1022" s="5"/>
      <c r="I1022" s="6"/>
    </row>
    <row r="1023" spans="1:9" ht="15.75" customHeight="1" x14ac:dyDescent="0.3">
      <c r="A1023" s="45"/>
      <c r="C1023" s="46"/>
      <c r="F1023" s="51"/>
      <c r="G1023" s="5"/>
      <c r="H1023" s="5"/>
      <c r="I1023" s="6"/>
    </row>
    <row r="1024" spans="1:9" ht="15.75" customHeight="1" x14ac:dyDescent="0.3">
      <c r="A1024" s="45"/>
      <c r="C1024" s="46"/>
      <c r="F1024" s="51"/>
      <c r="G1024" s="5"/>
      <c r="H1024" s="5"/>
      <c r="I1024" s="6"/>
    </row>
    <row r="1025" spans="1:9" ht="15.75" customHeight="1" x14ac:dyDescent="0.3">
      <c r="A1025" s="45"/>
      <c r="C1025" s="46"/>
      <c r="F1025" s="51"/>
      <c r="G1025" s="5"/>
      <c r="H1025" s="5"/>
      <c r="I1025" s="6"/>
    </row>
    <row r="1026" spans="1:9" ht="15.75" customHeight="1" x14ac:dyDescent="0.3">
      <c r="A1026" s="45"/>
      <c r="C1026" s="46"/>
      <c r="F1026" s="51"/>
      <c r="G1026" s="5"/>
      <c r="H1026" s="5"/>
      <c r="I1026" s="6"/>
    </row>
    <row r="1027" spans="1:9" ht="15.75" customHeight="1" x14ac:dyDescent="0.3">
      <c r="A1027" s="45"/>
      <c r="C1027" s="46"/>
      <c r="F1027" s="51"/>
      <c r="G1027" s="5"/>
      <c r="H1027" s="5"/>
      <c r="I1027" s="6"/>
    </row>
    <row r="1028" spans="1:9" ht="15.75" customHeight="1" x14ac:dyDescent="0.3">
      <c r="A1028" s="45"/>
      <c r="C1028" s="46"/>
      <c r="F1028" s="51"/>
      <c r="G1028" s="5"/>
      <c r="H1028" s="5"/>
      <c r="I1028" s="6"/>
    </row>
    <row r="1029" spans="1:9" ht="15.75" customHeight="1" x14ac:dyDescent="0.3">
      <c r="A1029" s="45"/>
      <c r="C1029" s="46"/>
      <c r="F1029" s="51"/>
      <c r="G1029" s="5"/>
      <c r="H1029" s="5"/>
      <c r="I1029" s="6"/>
    </row>
    <row r="1030" spans="1:9" ht="15.75" customHeight="1" x14ac:dyDescent="0.3">
      <c r="A1030" s="45"/>
      <c r="C1030" s="46"/>
      <c r="F1030" s="51"/>
      <c r="G1030" s="5"/>
      <c r="H1030" s="5"/>
      <c r="I1030" s="6"/>
    </row>
    <row r="1031" spans="1:9" ht="15.75" customHeight="1" x14ac:dyDescent="0.3">
      <c r="A1031" s="45"/>
      <c r="C1031" s="46"/>
      <c r="F1031" s="51"/>
      <c r="G1031" s="5"/>
      <c r="H1031" s="5"/>
      <c r="I1031" s="6"/>
    </row>
    <row r="1032" spans="1:9" ht="15.75" customHeight="1" x14ac:dyDescent="0.3">
      <c r="A1032" s="45"/>
      <c r="C1032" s="46"/>
      <c r="F1032" s="51"/>
      <c r="G1032" s="5"/>
      <c r="H1032" s="5"/>
      <c r="I1032" s="6"/>
    </row>
    <row r="1033" spans="1:9" ht="15.75" customHeight="1" x14ac:dyDescent="0.3">
      <c r="A1033" s="45"/>
      <c r="C1033" s="46"/>
      <c r="F1033" s="51"/>
      <c r="G1033" s="5"/>
      <c r="H1033" s="5"/>
      <c r="I1033" s="6"/>
    </row>
    <row r="1034" spans="1:9" ht="15.75" customHeight="1" x14ac:dyDescent="0.3">
      <c r="A1034" s="45"/>
      <c r="C1034" s="46"/>
      <c r="F1034" s="51"/>
      <c r="G1034" s="5"/>
      <c r="H1034" s="5"/>
      <c r="I1034" s="6"/>
    </row>
    <row r="1035" spans="1:9" ht="15.75" customHeight="1" x14ac:dyDescent="0.3">
      <c r="A1035" s="45"/>
      <c r="C1035" s="46"/>
      <c r="F1035" s="51"/>
      <c r="G1035" s="5"/>
      <c r="H1035" s="5"/>
      <c r="I1035" s="6"/>
    </row>
    <row r="1036" spans="1:9" ht="15.75" customHeight="1" x14ac:dyDescent="0.3">
      <c r="A1036" s="45"/>
      <c r="C1036" s="46"/>
      <c r="F1036" s="51"/>
      <c r="G1036" s="5"/>
      <c r="H1036" s="5"/>
      <c r="I1036" s="6"/>
    </row>
    <row r="1037" spans="1:9" ht="15.75" customHeight="1" x14ac:dyDescent="0.3">
      <c r="A1037" s="45"/>
      <c r="C1037" s="46"/>
      <c r="F1037" s="51"/>
      <c r="G1037" s="5"/>
      <c r="H1037" s="5"/>
      <c r="I1037" s="6"/>
    </row>
    <row r="1038" spans="1:9" ht="15.75" customHeight="1" x14ac:dyDescent="0.3">
      <c r="A1038" s="45"/>
      <c r="C1038" s="46"/>
      <c r="F1038" s="51"/>
      <c r="G1038" s="5"/>
      <c r="H1038" s="5"/>
      <c r="I1038" s="6"/>
    </row>
    <row r="1039" spans="1:9" ht="15.75" customHeight="1" x14ac:dyDescent="0.3">
      <c r="A1039" s="45"/>
      <c r="C1039" s="46"/>
      <c r="F1039" s="51"/>
      <c r="G1039" s="5"/>
      <c r="H1039" s="5"/>
      <c r="I1039" s="6"/>
    </row>
    <row r="1040" spans="1:9" ht="15.75" customHeight="1" x14ac:dyDescent="0.3">
      <c r="A1040" s="45"/>
      <c r="C1040" s="46"/>
      <c r="F1040" s="51"/>
      <c r="G1040" s="5"/>
      <c r="H1040" s="5"/>
      <c r="I1040" s="6"/>
    </row>
    <row r="1041" spans="1:9" ht="15.75" customHeight="1" x14ac:dyDescent="0.3">
      <c r="A1041" s="45"/>
      <c r="C1041" s="46"/>
      <c r="F1041" s="51"/>
      <c r="G1041" s="5"/>
      <c r="H1041" s="5"/>
      <c r="I1041" s="6"/>
    </row>
    <row r="1042" spans="1:9" ht="15.75" customHeight="1" x14ac:dyDescent="0.3">
      <c r="A1042" s="45"/>
      <c r="C1042" s="46"/>
      <c r="F1042" s="51"/>
      <c r="G1042" s="5"/>
      <c r="H1042" s="5"/>
      <c r="I1042" s="6"/>
    </row>
    <row r="1043" spans="1:9" ht="15.75" customHeight="1" x14ac:dyDescent="0.3">
      <c r="A1043" s="45"/>
      <c r="C1043" s="46"/>
      <c r="F1043" s="51"/>
      <c r="G1043" s="5"/>
      <c r="H1043" s="5"/>
      <c r="I1043" s="6"/>
    </row>
    <row r="1044" spans="1:9" ht="15.75" customHeight="1" x14ac:dyDescent="0.3">
      <c r="A1044" s="45"/>
      <c r="C1044" s="46"/>
      <c r="F1044" s="51"/>
      <c r="G1044" s="5"/>
      <c r="H1044" s="5"/>
      <c r="I1044" s="6"/>
    </row>
    <row r="1045" spans="1:9" ht="15.75" customHeight="1" x14ac:dyDescent="0.3">
      <c r="A1045" s="45"/>
      <c r="C1045" s="46"/>
      <c r="F1045" s="51"/>
      <c r="G1045" s="5"/>
      <c r="H1045" s="5"/>
      <c r="I1045" s="6"/>
    </row>
    <row r="1046" spans="1:9" ht="15.75" customHeight="1" x14ac:dyDescent="0.3">
      <c r="A1046" s="45"/>
      <c r="C1046" s="46"/>
      <c r="F1046" s="51"/>
      <c r="G1046" s="5"/>
      <c r="H1046" s="5"/>
      <c r="I1046" s="6"/>
    </row>
    <row r="1047" spans="1:9" ht="15.75" customHeight="1" x14ac:dyDescent="0.3">
      <c r="A1047" s="45"/>
      <c r="C1047" s="46"/>
      <c r="F1047" s="51"/>
      <c r="G1047" s="5"/>
      <c r="H1047" s="5"/>
      <c r="I1047" s="6"/>
    </row>
    <row r="1048" spans="1:9" ht="15.75" customHeight="1" x14ac:dyDescent="0.3">
      <c r="A1048" s="45"/>
      <c r="C1048" s="46"/>
      <c r="F1048" s="51"/>
      <c r="G1048" s="5"/>
      <c r="H1048" s="5"/>
      <c r="I1048" s="6"/>
    </row>
    <row r="1049" spans="1:9" ht="15.75" customHeight="1" x14ac:dyDescent="0.3">
      <c r="A1049" s="45"/>
      <c r="C1049" s="46"/>
      <c r="F1049" s="51"/>
      <c r="G1049" s="5"/>
      <c r="H1049" s="5"/>
      <c r="I1049" s="6"/>
    </row>
    <row r="1050" spans="1:9" ht="15.75" customHeight="1" x14ac:dyDescent="0.3">
      <c r="A1050" s="45"/>
      <c r="C1050" s="46"/>
      <c r="F1050" s="51"/>
      <c r="G1050" s="5"/>
      <c r="H1050" s="5"/>
      <c r="I1050" s="6"/>
    </row>
    <row r="1051" spans="1:9" ht="15.75" customHeight="1" x14ac:dyDescent="0.3">
      <c r="A1051" s="45"/>
      <c r="C1051" s="46"/>
      <c r="F1051" s="51"/>
      <c r="G1051" s="5"/>
      <c r="H1051" s="5"/>
      <c r="I1051" s="6"/>
    </row>
    <row r="1052" spans="1:9" ht="15.75" customHeight="1" x14ac:dyDescent="0.3">
      <c r="A1052" s="45"/>
      <c r="C1052" s="46"/>
      <c r="F1052" s="51"/>
      <c r="G1052" s="5"/>
      <c r="H1052" s="5"/>
      <c r="I1052" s="6"/>
    </row>
    <row r="1053" spans="1:9" ht="15.75" customHeight="1" x14ac:dyDescent="0.3">
      <c r="A1053" s="45"/>
      <c r="C1053" s="46"/>
      <c r="F1053" s="51"/>
      <c r="G1053" s="5"/>
      <c r="H1053" s="5"/>
      <c r="I1053" s="6"/>
    </row>
    <row r="1054" spans="1:9" ht="15.75" customHeight="1" x14ac:dyDescent="0.3">
      <c r="A1054" s="45"/>
      <c r="C1054" s="46"/>
      <c r="F1054" s="51"/>
      <c r="G1054" s="5"/>
      <c r="H1054" s="5"/>
      <c r="I1054" s="6"/>
    </row>
    <row r="1055" spans="1:9" ht="15.75" customHeight="1" x14ac:dyDescent="0.3">
      <c r="A1055" s="45"/>
      <c r="C1055" s="46"/>
      <c r="F1055" s="51"/>
      <c r="G1055" s="5"/>
      <c r="H1055" s="5"/>
      <c r="I1055" s="6"/>
    </row>
    <row r="1056" spans="1:9" ht="15.75" customHeight="1" x14ac:dyDescent="0.3">
      <c r="A1056" s="45"/>
      <c r="C1056" s="46"/>
      <c r="F1056" s="51"/>
      <c r="G1056" s="5"/>
      <c r="H1056" s="5"/>
      <c r="I1056" s="6"/>
    </row>
    <row r="1057" spans="1:9" ht="15.75" customHeight="1" x14ac:dyDescent="0.3">
      <c r="A1057" s="45"/>
      <c r="C1057" s="46"/>
      <c r="F1057" s="51"/>
      <c r="G1057" s="5"/>
      <c r="H1057" s="5"/>
      <c r="I1057" s="6"/>
    </row>
    <row r="1058" spans="1:9" ht="15.75" customHeight="1" x14ac:dyDescent="0.3">
      <c r="A1058" s="45"/>
      <c r="C1058" s="46"/>
      <c r="F1058" s="51"/>
      <c r="G1058" s="5"/>
      <c r="H1058" s="5"/>
      <c r="I1058" s="6"/>
    </row>
    <row r="1059" spans="1:9" ht="15.75" customHeight="1" x14ac:dyDescent="0.3">
      <c r="A1059" s="45"/>
      <c r="C1059" s="46"/>
      <c r="F1059" s="51"/>
      <c r="G1059" s="5"/>
      <c r="H1059" s="5"/>
      <c r="I1059" s="6"/>
    </row>
    <row r="1060" spans="1:9" ht="15.75" customHeight="1" x14ac:dyDescent="0.3">
      <c r="A1060" s="45"/>
      <c r="C1060" s="46"/>
      <c r="F1060" s="51"/>
      <c r="G1060" s="5"/>
      <c r="H1060" s="5"/>
      <c r="I1060" s="6"/>
    </row>
    <row r="1061" spans="1:9" ht="15.75" customHeight="1" x14ac:dyDescent="0.3">
      <c r="A1061" s="45"/>
      <c r="C1061" s="46"/>
      <c r="F1061" s="51"/>
      <c r="G1061" s="5"/>
      <c r="H1061" s="5"/>
      <c r="I1061" s="6"/>
    </row>
    <row r="1062" spans="1:9" ht="15.75" customHeight="1" x14ac:dyDescent="0.3">
      <c r="A1062" s="45"/>
      <c r="C1062" s="46"/>
      <c r="F1062" s="51"/>
      <c r="G1062" s="5"/>
      <c r="H1062" s="5"/>
      <c r="I1062" s="6"/>
    </row>
    <row r="1063" spans="1:9" ht="15.75" customHeight="1" x14ac:dyDescent="0.3">
      <c r="A1063" s="45"/>
      <c r="C1063" s="46"/>
      <c r="F1063" s="51"/>
      <c r="G1063" s="5"/>
      <c r="H1063" s="5"/>
      <c r="I1063" s="6"/>
    </row>
    <row r="1064" spans="1:9" ht="15.75" customHeight="1" x14ac:dyDescent="0.3">
      <c r="A1064" s="45"/>
      <c r="C1064" s="46"/>
      <c r="F1064" s="51"/>
      <c r="G1064" s="5"/>
      <c r="H1064" s="5"/>
      <c r="I1064" s="6"/>
    </row>
    <row r="1065" spans="1:9" ht="15.75" customHeight="1" x14ac:dyDescent="0.3">
      <c r="A1065" s="45"/>
      <c r="C1065" s="46"/>
      <c r="F1065" s="51"/>
      <c r="G1065" s="5"/>
      <c r="H1065" s="5"/>
      <c r="I1065" s="6"/>
    </row>
    <row r="1066" spans="1:9" ht="15.75" customHeight="1" x14ac:dyDescent="0.3">
      <c r="A1066" s="45"/>
      <c r="C1066" s="46"/>
      <c r="F1066" s="51"/>
      <c r="G1066" s="5"/>
      <c r="H1066" s="5"/>
      <c r="I1066" s="6"/>
    </row>
    <row r="1067" spans="1:9" ht="15.75" customHeight="1" x14ac:dyDescent="0.3">
      <c r="A1067" s="45"/>
      <c r="C1067" s="46"/>
      <c r="F1067" s="51"/>
      <c r="G1067" s="5"/>
      <c r="H1067" s="5"/>
      <c r="I1067" s="6"/>
    </row>
    <row r="1068" spans="1:9" ht="15.75" customHeight="1" x14ac:dyDescent="0.3">
      <c r="A1068" s="45"/>
      <c r="C1068" s="46"/>
      <c r="F1068" s="51"/>
      <c r="G1068" s="5"/>
      <c r="H1068" s="5"/>
      <c r="I1068" s="6"/>
    </row>
    <row r="1069" spans="1:9" ht="15.75" customHeight="1" x14ac:dyDescent="0.3">
      <c r="A1069" s="45"/>
      <c r="C1069" s="46"/>
      <c r="F1069" s="51"/>
      <c r="G1069" s="5"/>
      <c r="H1069" s="5"/>
      <c r="I1069" s="6"/>
    </row>
    <row r="1070" spans="1:9" ht="15.75" customHeight="1" x14ac:dyDescent="0.3">
      <c r="A1070" s="45"/>
      <c r="C1070" s="46"/>
      <c r="F1070" s="51"/>
      <c r="G1070" s="5"/>
      <c r="H1070" s="5"/>
      <c r="I1070" s="6"/>
    </row>
    <row r="1071" spans="1:9" ht="15.75" customHeight="1" x14ac:dyDescent="0.3">
      <c r="A1071" s="45"/>
      <c r="C1071" s="46"/>
      <c r="F1071" s="51"/>
      <c r="G1071" s="5"/>
      <c r="H1071" s="5"/>
      <c r="I1071" s="6"/>
    </row>
    <row r="1072" spans="1:9" ht="15.75" customHeight="1" x14ac:dyDescent="0.3">
      <c r="A1072" s="45"/>
      <c r="C1072" s="46"/>
      <c r="F1072" s="51"/>
      <c r="G1072" s="5"/>
      <c r="H1072" s="5"/>
      <c r="I1072" s="6"/>
    </row>
    <row r="1073" spans="1:9" ht="15.75" customHeight="1" x14ac:dyDescent="0.3">
      <c r="A1073" s="45"/>
      <c r="C1073" s="46"/>
      <c r="F1073" s="51"/>
      <c r="G1073" s="5"/>
      <c r="H1073" s="5"/>
      <c r="I1073" s="6"/>
    </row>
    <row r="1074" spans="1:9" ht="15.75" customHeight="1" x14ac:dyDescent="0.3">
      <c r="A1074" s="45"/>
      <c r="C1074" s="46"/>
      <c r="F1074" s="51"/>
      <c r="G1074" s="5"/>
      <c r="H1074" s="5"/>
      <c r="I1074" s="6"/>
    </row>
    <row r="1075" spans="1:9" ht="15.75" customHeight="1" x14ac:dyDescent="0.3">
      <c r="A1075" s="45"/>
      <c r="C1075" s="46"/>
      <c r="F1075" s="51"/>
      <c r="G1075" s="5"/>
      <c r="H1075" s="5"/>
      <c r="I1075" s="6"/>
    </row>
    <row r="1076" spans="1:9" ht="15.75" customHeight="1" x14ac:dyDescent="0.3">
      <c r="A1076" s="45"/>
      <c r="C1076" s="46"/>
      <c r="F1076" s="51"/>
      <c r="G1076" s="5"/>
      <c r="H1076" s="5"/>
      <c r="I1076" s="6"/>
    </row>
    <row r="1077" spans="1:9" ht="15.75" customHeight="1" x14ac:dyDescent="0.3">
      <c r="A1077" s="45"/>
      <c r="C1077" s="46"/>
      <c r="F1077" s="51"/>
      <c r="G1077" s="5"/>
      <c r="H1077" s="5"/>
      <c r="I1077" s="6"/>
    </row>
    <row r="1078" spans="1:9" ht="15.75" customHeight="1" x14ac:dyDescent="0.3">
      <c r="A1078" s="45"/>
      <c r="C1078" s="46"/>
      <c r="F1078" s="51"/>
      <c r="G1078" s="5"/>
      <c r="H1078" s="5"/>
      <c r="I1078" s="6"/>
    </row>
    <row r="1079" spans="1:9" ht="15.75" customHeight="1" x14ac:dyDescent="0.3">
      <c r="A1079" s="45"/>
      <c r="C1079" s="46"/>
      <c r="F1079" s="51"/>
      <c r="G1079" s="5"/>
      <c r="H1079" s="5"/>
      <c r="I1079" s="6"/>
    </row>
    <row r="1080" spans="1:9" ht="15.75" customHeight="1" x14ac:dyDescent="0.3">
      <c r="A1080" s="45"/>
      <c r="C1080" s="46"/>
      <c r="F1080" s="51"/>
      <c r="G1080" s="5"/>
      <c r="H1080" s="5"/>
      <c r="I1080" s="6"/>
    </row>
    <row r="1081" spans="1:9" ht="15.75" customHeight="1" x14ac:dyDescent="0.3">
      <c r="A1081" s="45"/>
      <c r="C1081" s="46"/>
      <c r="F1081" s="51"/>
      <c r="G1081" s="5"/>
      <c r="H1081" s="5"/>
      <c r="I1081" s="6"/>
    </row>
    <row r="1082" spans="1:9" ht="15.75" customHeight="1" x14ac:dyDescent="0.3">
      <c r="A1082" s="45"/>
      <c r="C1082" s="46"/>
      <c r="F1082" s="51"/>
      <c r="G1082" s="5"/>
      <c r="H1082" s="5"/>
      <c r="I1082" s="6"/>
    </row>
    <row r="1083" spans="1:9" ht="15.75" customHeight="1" x14ac:dyDescent="0.3">
      <c r="A1083" s="45"/>
      <c r="C1083" s="46"/>
      <c r="F1083" s="51"/>
      <c r="G1083" s="5"/>
      <c r="H1083" s="5"/>
      <c r="I1083" s="6"/>
    </row>
    <row r="1084" spans="1:9" ht="15.75" customHeight="1" x14ac:dyDescent="0.3">
      <c r="A1084" s="45"/>
      <c r="C1084" s="46"/>
      <c r="F1084" s="51"/>
      <c r="G1084" s="5"/>
      <c r="H1084" s="5"/>
      <c r="I1084" s="6"/>
    </row>
    <row r="1085" spans="1:9" ht="15.75" customHeight="1" x14ac:dyDescent="0.3">
      <c r="A1085" s="45"/>
      <c r="C1085" s="46"/>
      <c r="F1085" s="51"/>
      <c r="G1085" s="5"/>
      <c r="H1085" s="5"/>
      <c r="I1085" s="6"/>
    </row>
    <row r="1086" spans="1:9" ht="15.75" customHeight="1" x14ac:dyDescent="0.3">
      <c r="A1086" s="45"/>
      <c r="C1086" s="46"/>
      <c r="F1086" s="51"/>
      <c r="G1086" s="5"/>
      <c r="H1086" s="5"/>
      <c r="I1086" s="6"/>
    </row>
    <row r="1087" spans="1:9" ht="15.75" customHeight="1" x14ac:dyDescent="0.3">
      <c r="A1087" s="45"/>
      <c r="C1087" s="46"/>
      <c r="F1087" s="51"/>
      <c r="G1087" s="5"/>
      <c r="H1087" s="5"/>
      <c r="I1087" s="6"/>
    </row>
    <row r="1088" spans="1:9" ht="15.75" customHeight="1" x14ac:dyDescent="0.3">
      <c r="A1088" s="45"/>
      <c r="C1088" s="46"/>
      <c r="F1088" s="51"/>
      <c r="G1088" s="5"/>
      <c r="H1088" s="5"/>
      <c r="I1088" s="6"/>
    </row>
    <row r="1089" spans="1:9" ht="15.75" customHeight="1" x14ac:dyDescent="0.3">
      <c r="A1089" s="45"/>
      <c r="C1089" s="46"/>
      <c r="F1089" s="51"/>
      <c r="G1089" s="5"/>
      <c r="H1089" s="5"/>
      <c r="I1089" s="6"/>
    </row>
    <row r="1090" spans="1:9" ht="15.75" customHeight="1" x14ac:dyDescent="0.3">
      <c r="A1090" s="45"/>
      <c r="C1090" s="46"/>
      <c r="F1090" s="51"/>
      <c r="G1090" s="5"/>
      <c r="H1090" s="5"/>
      <c r="I1090" s="6"/>
    </row>
    <row r="1091" spans="1:9" ht="15.75" customHeight="1" x14ac:dyDescent="0.3">
      <c r="A1091" s="45"/>
      <c r="C1091" s="46"/>
      <c r="F1091" s="51"/>
      <c r="G1091" s="5"/>
      <c r="H1091" s="5"/>
      <c r="I1091" s="6"/>
    </row>
    <row r="1092" spans="1:9" ht="15.75" customHeight="1" x14ac:dyDescent="0.3">
      <c r="A1092" s="45"/>
      <c r="C1092" s="46"/>
      <c r="F1092" s="51"/>
      <c r="G1092" s="5"/>
      <c r="H1092" s="5"/>
      <c r="I1092" s="6"/>
    </row>
    <row r="1093" spans="1:9" ht="15.75" customHeight="1" x14ac:dyDescent="0.3">
      <c r="A1093" s="45"/>
      <c r="C1093" s="46"/>
      <c r="F1093" s="51"/>
      <c r="G1093" s="5"/>
      <c r="H1093" s="5"/>
      <c r="I1093" s="6"/>
    </row>
    <row r="1094" spans="1:9" ht="15.75" customHeight="1" x14ac:dyDescent="0.3">
      <c r="A1094" s="45"/>
      <c r="C1094" s="46"/>
      <c r="F1094" s="51"/>
      <c r="G1094" s="5"/>
      <c r="H1094" s="5"/>
      <c r="I1094" s="6"/>
    </row>
    <row r="1095" spans="1:9" ht="15.75" customHeight="1" x14ac:dyDescent="0.3">
      <c r="A1095" s="45"/>
      <c r="C1095" s="46"/>
      <c r="F1095" s="51"/>
      <c r="G1095" s="5"/>
      <c r="H1095" s="5"/>
      <c r="I1095" s="6"/>
    </row>
    <row r="1096" spans="1:9" ht="15.75" customHeight="1" x14ac:dyDescent="0.3">
      <c r="A1096" s="45"/>
      <c r="C1096" s="46"/>
      <c r="F1096" s="51"/>
      <c r="G1096" s="5"/>
      <c r="H1096" s="5"/>
      <c r="I1096" s="6"/>
    </row>
    <row r="1097" spans="1:9" ht="15.75" customHeight="1" x14ac:dyDescent="0.3">
      <c r="A1097" s="45"/>
      <c r="C1097" s="46"/>
      <c r="F1097" s="51"/>
      <c r="G1097" s="5"/>
      <c r="H1097" s="5"/>
      <c r="I1097" s="6"/>
    </row>
    <row r="1098" spans="1:9" ht="15.75" customHeight="1" x14ac:dyDescent="0.3">
      <c r="A1098" s="45"/>
      <c r="C1098" s="46"/>
      <c r="F1098" s="51"/>
      <c r="G1098" s="5"/>
      <c r="H1098" s="5"/>
      <c r="I1098" s="6"/>
    </row>
    <row r="1099" spans="1:9" ht="15.75" customHeight="1" x14ac:dyDescent="0.3">
      <c r="A1099" s="45"/>
      <c r="C1099" s="46"/>
      <c r="F1099" s="51"/>
      <c r="G1099" s="5"/>
      <c r="H1099" s="5"/>
      <c r="I1099" s="6"/>
    </row>
    <row r="1100" spans="1:9" ht="15.75" customHeight="1" x14ac:dyDescent="0.3">
      <c r="A1100" s="45"/>
      <c r="C1100" s="46"/>
      <c r="F1100" s="51"/>
      <c r="G1100" s="5"/>
      <c r="H1100" s="5"/>
      <c r="I1100" s="6"/>
    </row>
    <row r="1101" spans="1:9" ht="15.75" customHeight="1" x14ac:dyDescent="0.3">
      <c r="A1101" s="45"/>
      <c r="C1101" s="46"/>
      <c r="F1101" s="51"/>
      <c r="G1101" s="5"/>
      <c r="H1101" s="5"/>
      <c r="I1101" s="6"/>
    </row>
    <row r="1102" spans="1:9" ht="15.75" customHeight="1" x14ac:dyDescent="0.3">
      <c r="A1102" s="45"/>
      <c r="C1102" s="46"/>
      <c r="F1102" s="51"/>
      <c r="G1102" s="5"/>
      <c r="H1102" s="5"/>
      <c r="I1102" s="6"/>
    </row>
    <row r="1103" spans="1:9" ht="15.75" customHeight="1" x14ac:dyDescent="0.3">
      <c r="A1103" s="45"/>
      <c r="C1103" s="46"/>
      <c r="F1103" s="51"/>
      <c r="G1103" s="5"/>
      <c r="H1103" s="5"/>
      <c r="I1103" s="6"/>
    </row>
    <row r="1104" spans="1:9" ht="15.75" customHeight="1" x14ac:dyDescent="0.3">
      <c r="A1104" s="45"/>
      <c r="C1104" s="46"/>
      <c r="F1104" s="51"/>
      <c r="G1104" s="5"/>
      <c r="H1104" s="5"/>
      <c r="I1104" s="6"/>
    </row>
    <row r="1105" spans="1:9" ht="15.75" customHeight="1" x14ac:dyDescent="0.3">
      <c r="A1105" s="45"/>
      <c r="C1105" s="46"/>
      <c r="F1105" s="51"/>
      <c r="G1105" s="5"/>
      <c r="H1105" s="5"/>
      <c r="I1105" s="6"/>
    </row>
    <row r="1106" spans="1:9" ht="15.75" customHeight="1" x14ac:dyDescent="0.3">
      <c r="A1106" s="45"/>
      <c r="C1106" s="46"/>
      <c r="F1106" s="51"/>
      <c r="G1106" s="5"/>
      <c r="H1106" s="5"/>
      <c r="I1106" s="6"/>
    </row>
    <row r="1107" spans="1:9" ht="15.75" customHeight="1" x14ac:dyDescent="0.3">
      <c r="A1107" s="45"/>
      <c r="C1107" s="46"/>
      <c r="F1107" s="51"/>
      <c r="G1107" s="5"/>
      <c r="H1107" s="5"/>
      <c r="I1107" s="6"/>
    </row>
    <row r="1108" spans="1:9" ht="15.75" customHeight="1" x14ac:dyDescent="0.3">
      <c r="A1108" s="45"/>
      <c r="C1108" s="46"/>
      <c r="F1108" s="51"/>
      <c r="G1108" s="5"/>
      <c r="H1108" s="5"/>
      <c r="I1108" s="6"/>
    </row>
    <row r="1109" spans="1:9" ht="15.75" customHeight="1" x14ac:dyDescent="0.3">
      <c r="A1109" s="45"/>
      <c r="C1109" s="46"/>
      <c r="F1109" s="51"/>
      <c r="G1109" s="5"/>
      <c r="H1109" s="5"/>
      <c r="I1109" s="6"/>
    </row>
    <row r="1110" spans="1:9" ht="15.75" customHeight="1" x14ac:dyDescent="0.3">
      <c r="A1110" s="45"/>
      <c r="C1110" s="46"/>
      <c r="F1110" s="51"/>
      <c r="G1110" s="5"/>
      <c r="H1110" s="5"/>
      <c r="I1110" s="6"/>
    </row>
    <row r="1111" spans="1:9" ht="15.75" customHeight="1" x14ac:dyDescent="0.3">
      <c r="A1111" s="45"/>
      <c r="C1111" s="46"/>
      <c r="F1111" s="51"/>
      <c r="G1111" s="5"/>
      <c r="H1111" s="5"/>
      <c r="I1111" s="6"/>
    </row>
    <row r="1112" spans="1:9" ht="15.75" customHeight="1" x14ac:dyDescent="0.3">
      <c r="A1112" s="45"/>
      <c r="C1112" s="46"/>
      <c r="F1112" s="51"/>
      <c r="G1112" s="5"/>
      <c r="H1112" s="5"/>
      <c r="I1112" s="6"/>
    </row>
    <row r="1113" spans="1:9" ht="15.75" customHeight="1" x14ac:dyDescent="0.3">
      <c r="A1113" s="45"/>
      <c r="C1113" s="46"/>
      <c r="F1113" s="51"/>
      <c r="G1113" s="5"/>
      <c r="H1113" s="5"/>
      <c r="I1113" s="6"/>
    </row>
    <row r="1114" spans="1:9" ht="15.75" customHeight="1" x14ac:dyDescent="0.3">
      <c r="A1114" s="45"/>
      <c r="C1114" s="46"/>
      <c r="F1114" s="51"/>
      <c r="G1114" s="5"/>
      <c r="H1114" s="5"/>
      <c r="I1114" s="6"/>
    </row>
    <row r="1115" spans="1:9" ht="15.75" customHeight="1" x14ac:dyDescent="0.3">
      <c r="A1115" s="45"/>
      <c r="C1115" s="46"/>
      <c r="F1115" s="51"/>
      <c r="G1115" s="5"/>
      <c r="H1115" s="5"/>
      <c r="I1115" s="6"/>
    </row>
    <row r="1116" spans="1:9" ht="15.75" customHeight="1" x14ac:dyDescent="0.3">
      <c r="A1116" s="45"/>
      <c r="C1116" s="46"/>
      <c r="F1116" s="51"/>
      <c r="G1116" s="5"/>
      <c r="H1116" s="5"/>
      <c r="I1116" s="6"/>
    </row>
    <row r="1117" spans="1:9" ht="15.75" customHeight="1" x14ac:dyDescent="0.3">
      <c r="A1117" s="45"/>
      <c r="C1117" s="46"/>
      <c r="F1117" s="51"/>
      <c r="G1117" s="5"/>
      <c r="H1117" s="5"/>
      <c r="I1117" s="6"/>
    </row>
    <row r="1118" spans="1:9" ht="15.75" customHeight="1" x14ac:dyDescent="0.3">
      <c r="A1118" s="45"/>
      <c r="C1118" s="46"/>
      <c r="F1118" s="51"/>
      <c r="G1118" s="5"/>
      <c r="H1118" s="5"/>
      <c r="I1118" s="6"/>
    </row>
    <row r="1119" spans="1:9" ht="15.75" customHeight="1" x14ac:dyDescent="0.3">
      <c r="A1119" s="45"/>
      <c r="C1119" s="46"/>
      <c r="F1119" s="51"/>
      <c r="G1119" s="5"/>
      <c r="H1119" s="5"/>
      <c r="I1119" s="6"/>
    </row>
    <row r="1120" spans="1:9" ht="15.75" customHeight="1" x14ac:dyDescent="0.3">
      <c r="A1120" s="45"/>
      <c r="C1120" s="46"/>
      <c r="F1120" s="51"/>
      <c r="G1120" s="5"/>
      <c r="H1120" s="5"/>
      <c r="I1120" s="6"/>
    </row>
    <row r="1121" spans="1:9" ht="15.75" customHeight="1" x14ac:dyDescent="0.3">
      <c r="A1121" s="45"/>
      <c r="C1121" s="46"/>
      <c r="F1121" s="51"/>
      <c r="G1121" s="5"/>
      <c r="H1121" s="5"/>
      <c r="I1121" s="6"/>
    </row>
    <row r="1122" spans="1:9" ht="15.75" customHeight="1" x14ac:dyDescent="0.3">
      <c r="A1122" s="45"/>
      <c r="C1122" s="46"/>
      <c r="F1122" s="51"/>
      <c r="G1122" s="5"/>
      <c r="H1122" s="5"/>
      <c r="I1122" s="6"/>
    </row>
    <row r="1123" spans="1:9" ht="15.75" customHeight="1" x14ac:dyDescent="0.3">
      <c r="A1123" s="45"/>
      <c r="C1123" s="46"/>
      <c r="F1123" s="51"/>
      <c r="G1123" s="5"/>
      <c r="H1123" s="5"/>
      <c r="I1123" s="6"/>
    </row>
    <row r="1124" spans="1:9" ht="15.75" customHeight="1" x14ac:dyDescent="0.3">
      <c r="A1124" s="45"/>
      <c r="C1124" s="46"/>
      <c r="F1124" s="51"/>
      <c r="G1124" s="5"/>
      <c r="H1124" s="5"/>
      <c r="I1124" s="6"/>
    </row>
    <row r="1125" spans="1:9" ht="15.75" customHeight="1" x14ac:dyDescent="0.3">
      <c r="A1125" s="45"/>
      <c r="C1125" s="46"/>
      <c r="F1125" s="51"/>
      <c r="G1125" s="5"/>
      <c r="H1125" s="5"/>
      <c r="I1125" s="6"/>
    </row>
    <row r="1126" spans="1:9" ht="15.75" customHeight="1" x14ac:dyDescent="0.3">
      <c r="A1126" s="45"/>
      <c r="C1126" s="46"/>
      <c r="F1126" s="51"/>
      <c r="G1126" s="5"/>
      <c r="H1126" s="5"/>
      <c r="I1126" s="6"/>
    </row>
    <row r="1127" spans="1:9" ht="15.75" customHeight="1" x14ac:dyDescent="0.3">
      <c r="A1127" s="45"/>
      <c r="C1127" s="46"/>
      <c r="F1127" s="51"/>
      <c r="G1127" s="5"/>
      <c r="H1127" s="5"/>
      <c r="I1127" s="6"/>
    </row>
    <row r="1128" spans="1:9" ht="15.75" customHeight="1" x14ac:dyDescent="0.3">
      <c r="A1128" s="45"/>
      <c r="C1128" s="46"/>
      <c r="F1128" s="51"/>
      <c r="G1128" s="5"/>
      <c r="H1128" s="5"/>
      <c r="I1128" s="6"/>
    </row>
    <row r="1129" spans="1:9" ht="15.75" customHeight="1" x14ac:dyDescent="0.3">
      <c r="A1129" s="45"/>
      <c r="C1129" s="46"/>
      <c r="F1129" s="51"/>
      <c r="G1129" s="5"/>
      <c r="H1129" s="5"/>
      <c r="I1129" s="6"/>
    </row>
    <row r="1130" spans="1:9" ht="15.75" customHeight="1" x14ac:dyDescent="0.3">
      <c r="A1130" s="45"/>
      <c r="C1130" s="46"/>
      <c r="F1130" s="51"/>
      <c r="G1130" s="5"/>
      <c r="H1130" s="5"/>
      <c r="I1130" s="6"/>
    </row>
    <row r="1131" spans="1:9" ht="15.75" customHeight="1" x14ac:dyDescent="0.3">
      <c r="A1131" s="45"/>
      <c r="C1131" s="46"/>
      <c r="F1131" s="51"/>
      <c r="G1131" s="5"/>
      <c r="H1131" s="5"/>
      <c r="I1131" s="6"/>
    </row>
    <row r="1132" spans="1:9" ht="15.75" customHeight="1" x14ac:dyDescent="0.3">
      <c r="A1132" s="45"/>
      <c r="C1132" s="46"/>
      <c r="F1132" s="51"/>
      <c r="G1132" s="5"/>
      <c r="H1132" s="5"/>
      <c r="I1132" s="6"/>
    </row>
    <row r="1133" spans="1:9" ht="15.75" customHeight="1" x14ac:dyDescent="0.3">
      <c r="A1133" s="45"/>
      <c r="C1133" s="46"/>
      <c r="F1133" s="51"/>
      <c r="G1133" s="5"/>
      <c r="H1133" s="5"/>
      <c r="I1133" s="6"/>
    </row>
    <row r="1134" spans="1:9" ht="15.75" customHeight="1" x14ac:dyDescent="0.3">
      <c r="A1134" s="45"/>
      <c r="C1134" s="46"/>
      <c r="F1134" s="51"/>
      <c r="G1134" s="5"/>
      <c r="H1134" s="5"/>
      <c r="I1134" s="6"/>
    </row>
    <row r="1135" spans="1:9" ht="15.75" customHeight="1" x14ac:dyDescent="0.3">
      <c r="A1135" s="45"/>
      <c r="C1135" s="46"/>
      <c r="F1135" s="51"/>
      <c r="G1135" s="5"/>
      <c r="H1135" s="5"/>
      <c r="I1135" s="6"/>
    </row>
    <row r="1136" spans="1:9" ht="15.75" customHeight="1" x14ac:dyDescent="0.3">
      <c r="A1136" s="45"/>
      <c r="C1136" s="46"/>
      <c r="F1136" s="51"/>
      <c r="G1136" s="5"/>
      <c r="H1136" s="5"/>
      <c r="I1136" s="6"/>
    </row>
    <row r="1137" spans="1:9" ht="15.75" customHeight="1" x14ac:dyDescent="0.3">
      <c r="A1137" s="45"/>
      <c r="C1137" s="46"/>
      <c r="F1137" s="51"/>
      <c r="G1137" s="5"/>
      <c r="H1137" s="5"/>
      <c r="I1137" s="6"/>
    </row>
    <row r="1138" spans="1:9" ht="15.75" customHeight="1" x14ac:dyDescent="0.3">
      <c r="A1138" s="45"/>
      <c r="C1138" s="46"/>
      <c r="F1138" s="51"/>
      <c r="G1138" s="5"/>
      <c r="H1138" s="5"/>
      <c r="I1138" s="6"/>
    </row>
    <row r="1139" spans="1:9" ht="15.75" customHeight="1" x14ac:dyDescent="0.3">
      <c r="A1139" s="45"/>
      <c r="C1139" s="46"/>
      <c r="F1139" s="51"/>
      <c r="G1139" s="5"/>
      <c r="H1139" s="5"/>
      <c r="I1139" s="6"/>
    </row>
    <row r="1140" spans="1:9" ht="15.75" customHeight="1" x14ac:dyDescent="0.3">
      <c r="A1140" s="45"/>
      <c r="C1140" s="46"/>
      <c r="F1140" s="51"/>
      <c r="G1140" s="5"/>
      <c r="H1140" s="5"/>
      <c r="I1140" s="6"/>
    </row>
    <row r="1141" spans="1:9" ht="15.75" customHeight="1" x14ac:dyDescent="0.3">
      <c r="A1141" s="45"/>
      <c r="C1141" s="46"/>
      <c r="F1141" s="51"/>
      <c r="G1141" s="5"/>
      <c r="H1141" s="5"/>
      <c r="I1141" s="6"/>
    </row>
    <row r="1142" spans="1:9" ht="15.75" customHeight="1" x14ac:dyDescent="0.3">
      <c r="A1142" s="45"/>
      <c r="C1142" s="46"/>
      <c r="F1142" s="51"/>
      <c r="G1142" s="5"/>
      <c r="H1142" s="5"/>
      <c r="I1142" s="6"/>
    </row>
    <row r="1143" spans="1:9" ht="15.75" customHeight="1" x14ac:dyDescent="0.3">
      <c r="A1143" s="45"/>
      <c r="C1143" s="46"/>
      <c r="F1143" s="51"/>
      <c r="G1143" s="5"/>
      <c r="H1143" s="5"/>
      <c r="I1143" s="6"/>
    </row>
    <row r="1144" spans="1:9" ht="15.75" customHeight="1" x14ac:dyDescent="0.3">
      <c r="A1144" s="45"/>
      <c r="C1144" s="46"/>
      <c r="F1144" s="51"/>
      <c r="G1144" s="5"/>
      <c r="H1144" s="5"/>
      <c r="I1144" s="6"/>
    </row>
    <row r="1145" spans="1:9" ht="15.75" customHeight="1" x14ac:dyDescent="0.3">
      <c r="A1145" s="45"/>
      <c r="C1145" s="46"/>
      <c r="F1145" s="51"/>
      <c r="G1145" s="5"/>
      <c r="H1145" s="5"/>
      <c r="I1145" s="6"/>
    </row>
    <row r="1146" spans="1:9" ht="15.75" customHeight="1" x14ac:dyDescent="0.3">
      <c r="A1146" s="45"/>
      <c r="C1146" s="46"/>
      <c r="F1146" s="51"/>
      <c r="G1146" s="5"/>
      <c r="H1146" s="5"/>
      <c r="I1146" s="6"/>
    </row>
    <row r="1147" spans="1:9" ht="15.75" customHeight="1" x14ac:dyDescent="0.3">
      <c r="A1147" s="45"/>
      <c r="C1147" s="46"/>
      <c r="F1147" s="51"/>
      <c r="G1147" s="5"/>
      <c r="H1147" s="5"/>
      <c r="I1147" s="6"/>
    </row>
    <row r="1148" spans="1:9" ht="15.75" customHeight="1" x14ac:dyDescent="0.3">
      <c r="A1148" s="45"/>
      <c r="C1148" s="46"/>
      <c r="F1148" s="51"/>
      <c r="G1148" s="5"/>
      <c r="H1148" s="5"/>
      <c r="I1148" s="6"/>
    </row>
    <row r="1149" spans="1:9" ht="15.75" customHeight="1" x14ac:dyDescent="0.3">
      <c r="A1149" s="45"/>
      <c r="C1149" s="46"/>
      <c r="F1149" s="51"/>
      <c r="G1149" s="5"/>
      <c r="H1149" s="5"/>
      <c r="I1149" s="6"/>
    </row>
    <row r="1150" spans="1:9" ht="15.75" customHeight="1" x14ac:dyDescent="0.3">
      <c r="A1150" s="45"/>
      <c r="C1150" s="46"/>
      <c r="F1150" s="51"/>
      <c r="G1150" s="5"/>
      <c r="H1150" s="5"/>
      <c r="I1150" s="6"/>
    </row>
    <row r="1151" spans="1:9" ht="15.75" customHeight="1" x14ac:dyDescent="0.3">
      <c r="A1151" s="45"/>
      <c r="C1151" s="46"/>
      <c r="F1151" s="51"/>
      <c r="G1151" s="5"/>
      <c r="H1151" s="5"/>
      <c r="I1151" s="6"/>
    </row>
    <row r="1152" spans="1:9" ht="15.75" customHeight="1" x14ac:dyDescent="0.3">
      <c r="A1152" s="45"/>
      <c r="C1152" s="46"/>
      <c r="F1152" s="51"/>
      <c r="G1152" s="5"/>
      <c r="H1152" s="5"/>
      <c r="I1152" s="6"/>
    </row>
    <row r="1153" spans="1:9" ht="15.75" customHeight="1" x14ac:dyDescent="0.3">
      <c r="A1153" s="45"/>
      <c r="C1153" s="46"/>
      <c r="F1153" s="51"/>
      <c r="G1153" s="5"/>
      <c r="H1153" s="5"/>
      <c r="I1153" s="6"/>
    </row>
    <row r="1154" spans="1:9" ht="15.75" customHeight="1" x14ac:dyDescent="0.3">
      <c r="A1154" s="45"/>
      <c r="C1154" s="46"/>
      <c r="F1154" s="51"/>
      <c r="G1154" s="5"/>
      <c r="H1154" s="5"/>
      <c r="I1154" s="6"/>
    </row>
    <row r="1155" spans="1:9" ht="15.75" customHeight="1" x14ac:dyDescent="0.3">
      <c r="A1155" s="45"/>
      <c r="C1155" s="46"/>
      <c r="F1155" s="51"/>
      <c r="G1155" s="5"/>
      <c r="H1155" s="5"/>
      <c r="I1155" s="6"/>
    </row>
    <row r="1156" spans="1:9" ht="15.75" customHeight="1" x14ac:dyDescent="0.3">
      <c r="A1156" s="45"/>
      <c r="C1156" s="46"/>
      <c r="F1156" s="51"/>
      <c r="G1156" s="5"/>
      <c r="H1156" s="5"/>
      <c r="I1156" s="6"/>
    </row>
    <row r="1157" spans="1:9" ht="15.75" customHeight="1" x14ac:dyDescent="0.3">
      <c r="A1157" s="45"/>
      <c r="C1157" s="46"/>
      <c r="F1157" s="51"/>
      <c r="G1157" s="5"/>
      <c r="H1157" s="5"/>
      <c r="I1157" s="6"/>
    </row>
    <row r="1158" spans="1:9" ht="15.75" customHeight="1" x14ac:dyDescent="0.3">
      <c r="A1158" s="45"/>
      <c r="C1158" s="46"/>
      <c r="F1158" s="51"/>
      <c r="G1158" s="5"/>
      <c r="H1158" s="5"/>
      <c r="I1158" s="6"/>
    </row>
    <row r="1159" spans="1:9" ht="15.75" customHeight="1" x14ac:dyDescent="0.3">
      <c r="A1159" s="45"/>
      <c r="C1159" s="46"/>
      <c r="F1159" s="51"/>
      <c r="G1159" s="5"/>
      <c r="H1159" s="5"/>
      <c r="I1159" s="6"/>
    </row>
    <row r="1160" spans="1:9" ht="15.75" customHeight="1" x14ac:dyDescent="0.3">
      <c r="A1160" s="45"/>
      <c r="C1160" s="46"/>
      <c r="F1160" s="51"/>
      <c r="G1160" s="5"/>
      <c r="H1160" s="5"/>
      <c r="I1160" s="6"/>
    </row>
    <row r="1161" spans="1:9" ht="15.75" customHeight="1" x14ac:dyDescent="0.3">
      <c r="A1161" s="45"/>
      <c r="C1161" s="46"/>
      <c r="F1161" s="51"/>
      <c r="G1161" s="5"/>
      <c r="H1161" s="5"/>
      <c r="I1161" s="6"/>
    </row>
    <row r="1162" spans="1:9" ht="15.75" customHeight="1" x14ac:dyDescent="0.3">
      <c r="A1162" s="45"/>
      <c r="C1162" s="46"/>
      <c r="F1162" s="51"/>
      <c r="G1162" s="5"/>
      <c r="H1162" s="5"/>
      <c r="I1162" s="6"/>
    </row>
    <row r="1163" spans="1:9" ht="15.75" customHeight="1" x14ac:dyDescent="0.3">
      <c r="A1163" s="45"/>
      <c r="C1163" s="46"/>
      <c r="F1163" s="51"/>
      <c r="G1163" s="5"/>
      <c r="H1163" s="5"/>
      <c r="I1163" s="6"/>
    </row>
    <row r="1164" spans="1:9" ht="15.75" customHeight="1" x14ac:dyDescent="0.3">
      <c r="A1164" s="45"/>
      <c r="C1164" s="46"/>
      <c r="F1164" s="51"/>
      <c r="G1164" s="5"/>
      <c r="H1164" s="5"/>
      <c r="I1164" s="6"/>
    </row>
    <row r="1165" spans="1:9" ht="15.75" customHeight="1" x14ac:dyDescent="0.3">
      <c r="A1165" s="45"/>
      <c r="C1165" s="46"/>
      <c r="F1165" s="51"/>
      <c r="G1165" s="5"/>
      <c r="H1165" s="5"/>
      <c r="I1165" s="6"/>
    </row>
    <row r="1166" spans="1:9" ht="15.75" customHeight="1" x14ac:dyDescent="0.3">
      <c r="A1166" s="45"/>
      <c r="C1166" s="46"/>
      <c r="F1166" s="51"/>
      <c r="G1166" s="5"/>
      <c r="H1166" s="5"/>
      <c r="I1166" s="6"/>
    </row>
    <row r="1167" spans="1:9" ht="15.75" customHeight="1" x14ac:dyDescent="0.3">
      <c r="A1167" s="45"/>
      <c r="C1167" s="46"/>
      <c r="F1167" s="51"/>
      <c r="G1167" s="5"/>
      <c r="H1167" s="5"/>
      <c r="I1167" s="6"/>
    </row>
    <row r="1168" spans="1:9" ht="15.75" customHeight="1" x14ac:dyDescent="0.3">
      <c r="A1168" s="45"/>
      <c r="C1168" s="46"/>
      <c r="F1168" s="51"/>
      <c r="G1168" s="5"/>
      <c r="H1168" s="5"/>
      <c r="I1168" s="6"/>
    </row>
    <row r="1169" spans="1:9" ht="15.75" customHeight="1" x14ac:dyDescent="0.3">
      <c r="A1169" s="45"/>
      <c r="C1169" s="46"/>
      <c r="F1169" s="51"/>
      <c r="G1169" s="5"/>
      <c r="H1169" s="5"/>
      <c r="I1169" s="6"/>
    </row>
    <row r="1170" spans="1:9" ht="15.75" customHeight="1" x14ac:dyDescent="0.3">
      <c r="A1170" s="45"/>
      <c r="C1170" s="46"/>
      <c r="F1170" s="51"/>
      <c r="G1170" s="5"/>
      <c r="H1170" s="5"/>
      <c r="I1170" s="6"/>
    </row>
    <row r="1171" spans="1:9" ht="15.75" customHeight="1" x14ac:dyDescent="0.3">
      <c r="A1171" s="45"/>
      <c r="C1171" s="46"/>
      <c r="F1171" s="51"/>
      <c r="G1171" s="5"/>
      <c r="H1171" s="5"/>
      <c r="I1171" s="6"/>
    </row>
    <row r="1172" spans="1:9" ht="15.75" customHeight="1" x14ac:dyDescent="0.3">
      <c r="A1172" s="45"/>
      <c r="C1172" s="46"/>
      <c r="F1172" s="51"/>
      <c r="G1172" s="5"/>
      <c r="H1172" s="5"/>
      <c r="I1172" s="6"/>
    </row>
    <row r="1173" spans="1:9" ht="15.75" customHeight="1" x14ac:dyDescent="0.3">
      <c r="A1173" s="45"/>
      <c r="C1173" s="46"/>
      <c r="F1173" s="51"/>
      <c r="G1173" s="5"/>
      <c r="H1173" s="5"/>
      <c r="I1173" s="6"/>
    </row>
    <row r="1174" spans="1:9" ht="15.75" customHeight="1" x14ac:dyDescent="0.3">
      <c r="A1174" s="45"/>
      <c r="C1174" s="46"/>
      <c r="F1174" s="51"/>
      <c r="G1174" s="5"/>
      <c r="H1174" s="5"/>
      <c r="I1174" s="6"/>
    </row>
    <row r="1175" spans="1:9" ht="15.75" customHeight="1" x14ac:dyDescent="0.3">
      <c r="A1175" s="45"/>
      <c r="C1175" s="46"/>
      <c r="F1175" s="51"/>
      <c r="G1175" s="5"/>
      <c r="H1175" s="5"/>
      <c r="I1175" s="6"/>
    </row>
    <row r="1176" spans="1:9" ht="15.75" customHeight="1" x14ac:dyDescent="0.3">
      <c r="A1176" s="45"/>
      <c r="C1176" s="46"/>
      <c r="F1176" s="51"/>
      <c r="G1176" s="5"/>
      <c r="H1176" s="5"/>
      <c r="I1176" s="6"/>
    </row>
    <row r="1177" spans="1:9" ht="15.75" customHeight="1" x14ac:dyDescent="0.3">
      <c r="A1177" s="45"/>
      <c r="C1177" s="46"/>
      <c r="F1177" s="51"/>
      <c r="G1177" s="5"/>
      <c r="H1177" s="5"/>
      <c r="I1177" s="6"/>
    </row>
    <row r="1178" spans="1:9" ht="15.75" customHeight="1" x14ac:dyDescent="0.3">
      <c r="A1178" s="45"/>
      <c r="C1178" s="46"/>
      <c r="F1178" s="51"/>
      <c r="G1178" s="5"/>
      <c r="H1178" s="5"/>
      <c r="I1178" s="6"/>
    </row>
    <row r="1179" spans="1:9" ht="15.75" customHeight="1" x14ac:dyDescent="0.3">
      <c r="A1179" s="45"/>
      <c r="C1179" s="46"/>
      <c r="F1179" s="51"/>
      <c r="G1179" s="5"/>
      <c r="H1179" s="5"/>
      <c r="I1179" s="6"/>
    </row>
    <row r="1180" spans="1:9" ht="15.75" customHeight="1" x14ac:dyDescent="0.3">
      <c r="A1180" s="45"/>
      <c r="C1180" s="46"/>
      <c r="F1180" s="51"/>
      <c r="G1180" s="5"/>
      <c r="H1180" s="5"/>
      <c r="I1180" s="6"/>
    </row>
    <row r="1181" spans="1:9" ht="15.75" customHeight="1" x14ac:dyDescent="0.3">
      <c r="A1181" s="45"/>
      <c r="C1181" s="46"/>
      <c r="F1181" s="51"/>
      <c r="G1181" s="5"/>
      <c r="H1181" s="5"/>
      <c r="I1181" s="6"/>
    </row>
    <row r="1182" spans="1:9" ht="15.75" customHeight="1" x14ac:dyDescent="0.3">
      <c r="A1182" s="45"/>
      <c r="C1182" s="46"/>
      <c r="F1182" s="51"/>
      <c r="G1182" s="5"/>
      <c r="H1182" s="5"/>
      <c r="I1182" s="6"/>
    </row>
    <row r="1183" spans="1:9" ht="15.75" customHeight="1" x14ac:dyDescent="0.3">
      <c r="A1183" s="45"/>
      <c r="C1183" s="46"/>
      <c r="F1183" s="51"/>
      <c r="G1183" s="5"/>
      <c r="H1183" s="5"/>
      <c r="I1183" s="6"/>
    </row>
    <row r="1184" spans="1:9" ht="15.75" customHeight="1" x14ac:dyDescent="0.3">
      <c r="A1184" s="45"/>
      <c r="C1184" s="46"/>
      <c r="F1184" s="51"/>
      <c r="G1184" s="5"/>
      <c r="H1184" s="5"/>
      <c r="I1184" s="6"/>
    </row>
    <row r="1185" spans="1:9" ht="15.75" customHeight="1" x14ac:dyDescent="0.3">
      <c r="A1185" s="45"/>
      <c r="C1185" s="46"/>
      <c r="F1185" s="51"/>
      <c r="G1185" s="5"/>
      <c r="H1185" s="5"/>
      <c r="I1185" s="6"/>
    </row>
    <row r="1186" spans="1:9" ht="15.75" customHeight="1" x14ac:dyDescent="0.3">
      <c r="A1186" s="45"/>
      <c r="C1186" s="46"/>
      <c r="F1186" s="51"/>
      <c r="G1186" s="5"/>
      <c r="H1186" s="5"/>
      <c r="I1186" s="6"/>
    </row>
    <row r="1187" spans="1:9" ht="15.75" customHeight="1" x14ac:dyDescent="0.3">
      <c r="A1187" s="45"/>
      <c r="C1187" s="46"/>
      <c r="F1187" s="51"/>
      <c r="G1187" s="5"/>
      <c r="H1187" s="5"/>
      <c r="I1187" s="6"/>
    </row>
    <row r="1188" spans="1:9" ht="15.75" customHeight="1" x14ac:dyDescent="0.3">
      <c r="A1188" s="45"/>
      <c r="C1188" s="46"/>
      <c r="F1188" s="51"/>
      <c r="G1188" s="5"/>
      <c r="H1188" s="5"/>
      <c r="I1188" s="6"/>
    </row>
    <row r="1189" spans="1:9" ht="15.75" customHeight="1" x14ac:dyDescent="0.3">
      <c r="A1189" s="45"/>
      <c r="C1189" s="46"/>
      <c r="F1189" s="51"/>
      <c r="G1189" s="5"/>
      <c r="H1189" s="5"/>
      <c r="I1189" s="6"/>
    </row>
    <row r="1190" spans="1:9" ht="15.75" customHeight="1" x14ac:dyDescent="0.3">
      <c r="A1190" s="45"/>
      <c r="C1190" s="46"/>
      <c r="F1190" s="51"/>
      <c r="G1190" s="5"/>
      <c r="H1190" s="5"/>
      <c r="I1190" s="6"/>
    </row>
    <row r="1191" spans="1:9" ht="15.75" customHeight="1" x14ac:dyDescent="0.3">
      <c r="A1191" s="45"/>
      <c r="C1191" s="46"/>
      <c r="F1191" s="51"/>
      <c r="G1191" s="5"/>
      <c r="H1191" s="5"/>
      <c r="I1191" s="6"/>
    </row>
    <row r="1192" spans="1:9" ht="15.75" customHeight="1" x14ac:dyDescent="0.3">
      <c r="A1192" s="45"/>
      <c r="C1192" s="46"/>
      <c r="F1192" s="51"/>
      <c r="G1192" s="5"/>
      <c r="H1192" s="5"/>
      <c r="I1192" s="6"/>
    </row>
    <row r="1193" spans="1:9" ht="15.75" customHeight="1" x14ac:dyDescent="0.3">
      <c r="A1193" s="45"/>
      <c r="C1193" s="46"/>
      <c r="F1193" s="51"/>
      <c r="G1193" s="5"/>
      <c r="H1193" s="5"/>
      <c r="I1193" s="6"/>
    </row>
    <row r="1194" spans="1:9" ht="15.75" customHeight="1" x14ac:dyDescent="0.3">
      <c r="A1194" s="45"/>
      <c r="C1194" s="46"/>
      <c r="F1194" s="51"/>
      <c r="G1194" s="5"/>
      <c r="H1194" s="5"/>
      <c r="I1194" s="6"/>
    </row>
    <row r="1195" spans="1:9" ht="15.75" customHeight="1" x14ac:dyDescent="0.3">
      <c r="A1195" s="45"/>
      <c r="C1195" s="46"/>
      <c r="F1195" s="51"/>
      <c r="G1195" s="5"/>
      <c r="H1195" s="5"/>
      <c r="I1195" s="6"/>
    </row>
    <row r="1196" spans="1:9" ht="15.75" customHeight="1" x14ac:dyDescent="0.3">
      <c r="A1196" s="45"/>
      <c r="C1196" s="46"/>
      <c r="F1196" s="51"/>
      <c r="G1196" s="5"/>
      <c r="H1196" s="5"/>
      <c r="I1196" s="6"/>
    </row>
    <row r="1197" spans="1:9" ht="15.75" customHeight="1" x14ac:dyDescent="0.3">
      <c r="A1197" s="45"/>
      <c r="C1197" s="46"/>
      <c r="F1197" s="51"/>
      <c r="G1197" s="5"/>
      <c r="H1197" s="5"/>
      <c r="I1197" s="6"/>
    </row>
    <row r="1198" spans="1:9" ht="15.75" customHeight="1" x14ac:dyDescent="0.3">
      <c r="A1198" s="45"/>
      <c r="C1198" s="46"/>
      <c r="F1198" s="51"/>
      <c r="G1198" s="5"/>
      <c r="H1198" s="5"/>
      <c r="I1198" s="6"/>
    </row>
    <row r="1199" spans="1:9" ht="15.75" customHeight="1" x14ac:dyDescent="0.3">
      <c r="A1199" s="45"/>
      <c r="C1199" s="46"/>
      <c r="F1199" s="51"/>
      <c r="G1199" s="5"/>
      <c r="H1199" s="5"/>
      <c r="I1199" s="6"/>
    </row>
    <row r="1200" spans="1:9" ht="15.75" customHeight="1" x14ac:dyDescent="0.3">
      <c r="A1200" s="45"/>
      <c r="C1200" s="46"/>
      <c r="F1200" s="51"/>
      <c r="G1200" s="5"/>
      <c r="H1200" s="5"/>
      <c r="I1200" s="6"/>
    </row>
    <row r="1201" spans="1:9" ht="15.75" customHeight="1" x14ac:dyDescent="0.3">
      <c r="A1201" s="45"/>
      <c r="C1201" s="46"/>
      <c r="F1201" s="51"/>
      <c r="G1201" s="5"/>
      <c r="H1201" s="5"/>
      <c r="I1201" s="6"/>
    </row>
    <row r="1202" spans="1:9" ht="15.75" customHeight="1" x14ac:dyDescent="0.3">
      <c r="A1202" s="45"/>
      <c r="C1202" s="46"/>
      <c r="F1202" s="51"/>
      <c r="G1202" s="5"/>
      <c r="H1202" s="5"/>
      <c r="I1202" s="6"/>
    </row>
    <row r="1203" spans="1:9" ht="15.75" customHeight="1" x14ac:dyDescent="0.3">
      <c r="A1203" s="45"/>
      <c r="C1203" s="46"/>
      <c r="F1203" s="51"/>
      <c r="G1203" s="5"/>
      <c r="H1203" s="5"/>
      <c r="I1203" s="6"/>
    </row>
    <row r="1204" spans="1:9" ht="15.75" customHeight="1" x14ac:dyDescent="0.3">
      <c r="A1204" s="45"/>
      <c r="C1204" s="46"/>
      <c r="F1204" s="51"/>
      <c r="G1204" s="5"/>
      <c r="H1204" s="5"/>
      <c r="I1204" s="6"/>
    </row>
    <row r="1205" spans="1:9" ht="15.75" customHeight="1" x14ac:dyDescent="0.3">
      <c r="A1205" s="45"/>
      <c r="C1205" s="46"/>
      <c r="F1205" s="51"/>
      <c r="G1205" s="5"/>
      <c r="H1205" s="5"/>
      <c r="I1205" s="6"/>
    </row>
    <row r="1206" spans="1:9" ht="15.75" customHeight="1" x14ac:dyDescent="0.3">
      <c r="A1206" s="45"/>
      <c r="C1206" s="46"/>
      <c r="F1206" s="51"/>
      <c r="G1206" s="5"/>
      <c r="H1206" s="5"/>
      <c r="I1206" s="6"/>
    </row>
    <row r="1207" spans="1:9" ht="15.75" customHeight="1" x14ac:dyDescent="0.3">
      <c r="A1207" s="45"/>
      <c r="C1207" s="46"/>
      <c r="F1207" s="51"/>
      <c r="G1207" s="5"/>
      <c r="H1207" s="5"/>
      <c r="I1207" s="6"/>
    </row>
    <row r="1208" spans="1:9" ht="15.75" customHeight="1" x14ac:dyDescent="0.3">
      <c r="A1208" s="45"/>
      <c r="C1208" s="46"/>
      <c r="F1208" s="51"/>
      <c r="G1208" s="5"/>
      <c r="H1208" s="5"/>
      <c r="I1208" s="6"/>
    </row>
    <row r="1209" spans="1:9" ht="15.75" customHeight="1" x14ac:dyDescent="0.3">
      <c r="A1209" s="45"/>
      <c r="C1209" s="46"/>
      <c r="F1209" s="51"/>
      <c r="G1209" s="5"/>
      <c r="H1209" s="5"/>
      <c r="I1209" s="6"/>
    </row>
    <row r="1210" spans="1:9" ht="15.75" customHeight="1" x14ac:dyDescent="0.3">
      <c r="A1210" s="45"/>
      <c r="C1210" s="46"/>
      <c r="F1210" s="51"/>
      <c r="G1210" s="5"/>
      <c r="H1210" s="5"/>
      <c r="I1210" s="6"/>
    </row>
    <row r="1211" spans="1:9" ht="15.75" customHeight="1" x14ac:dyDescent="0.3">
      <c r="A1211" s="45"/>
      <c r="C1211" s="46"/>
      <c r="F1211" s="51"/>
      <c r="G1211" s="5"/>
      <c r="H1211" s="5"/>
      <c r="I1211" s="6"/>
    </row>
    <row r="1212" spans="1:9" ht="15.75" customHeight="1" x14ac:dyDescent="0.3">
      <c r="A1212" s="45"/>
      <c r="C1212" s="46"/>
      <c r="F1212" s="51"/>
      <c r="G1212" s="5"/>
      <c r="H1212" s="5"/>
      <c r="I1212" s="6"/>
    </row>
    <row r="1213" spans="1:9" ht="15.75" customHeight="1" x14ac:dyDescent="0.3">
      <c r="A1213" s="45"/>
      <c r="C1213" s="46"/>
      <c r="F1213" s="51"/>
      <c r="G1213" s="5"/>
      <c r="H1213" s="5"/>
      <c r="I1213" s="6"/>
    </row>
    <row r="1214" spans="1:9" ht="15.75" customHeight="1" x14ac:dyDescent="0.3">
      <c r="A1214" s="45"/>
      <c r="C1214" s="46"/>
      <c r="F1214" s="51"/>
      <c r="G1214" s="5"/>
      <c r="H1214" s="5"/>
      <c r="I1214" s="6"/>
    </row>
    <row r="1215" spans="1:9" ht="15.75" customHeight="1" x14ac:dyDescent="0.3">
      <c r="A1215" s="45"/>
      <c r="C1215" s="46"/>
      <c r="F1215" s="51"/>
      <c r="G1215" s="5"/>
      <c r="H1215" s="5"/>
      <c r="I1215" s="6"/>
    </row>
    <row r="1216" spans="1:9" ht="15.75" customHeight="1" x14ac:dyDescent="0.3">
      <c r="A1216" s="45"/>
      <c r="C1216" s="46"/>
      <c r="F1216" s="51"/>
      <c r="G1216" s="5"/>
      <c r="H1216" s="5"/>
      <c r="I1216" s="6"/>
    </row>
    <row r="1217" spans="1:9" ht="15.75" customHeight="1" x14ac:dyDescent="0.3">
      <c r="A1217" s="45"/>
      <c r="C1217" s="46"/>
      <c r="F1217" s="51"/>
      <c r="G1217" s="5"/>
      <c r="H1217" s="5"/>
      <c r="I1217" s="6"/>
    </row>
    <row r="1218" spans="1:9" ht="15.75" customHeight="1" x14ac:dyDescent="0.3">
      <c r="A1218" s="45"/>
      <c r="C1218" s="46"/>
      <c r="F1218" s="51"/>
      <c r="G1218" s="5"/>
      <c r="H1218" s="5"/>
      <c r="I1218" s="6"/>
    </row>
    <row r="1219" spans="1:9" ht="15.75" customHeight="1" x14ac:dyDescent="0.3">
      <c r="A1219" s="45"/>
      <c r="C1219" s="46"/>
      <c r="F1219" s="51"/>
      <c r="G1219" s="5"/>
      <c r="H1219" s="5"/>
      <c r="I1219" s="6"/>
    </row>
    <row r="1220" spans="1:9" ht="15.75" customHeight="1" x14ac:dyDescent="0.3">
      <c r="A1220" s="45"/>
      <c r="C1220" s="46"/>
      <c r="F1220" s="51"/>
      <c r="G1220" s="5"/>
      <c r="H1220" s="5"/>
      <c r="I1220" s="6"/>
    </row>
    <row r="1221" spans="1:9" ht="15.75" customHeight="1" x14ac:dyDescent="0.3">
      <c r="A1221" s="45"/>
      <c r="C1221" s="46"/>
      <c r="F1221" s="51"/>
      <c r="G1221" s="5"/>
      <c r="H1221" s="5"/>
      <c r="I1221" s="6"/>
    </row>
    <row r="1222" spans="1:9" ht="15.75" customHeight="1" x14ac:dyDescent="0.3">
      <c r="A1222" s="45"/>
      <c r="C1222" s="46"/>
      <c r="F1222" s="51"/>
      <c r="G1222" s="5"/>
      <c r="H1222" s="5"/>
      <c r="I1222" s="6"/>
    </row>
    <row r="1223" spans="1:9" ht="15.75" customHeight="1" x14ac:dyDescent="0.3">
      <c r="A1223" s="45"/>
      <c r="C1223" s="46"/>
      <c r="F1223" s="51"/>
      <c r="G1223" s="5"/>
      <c r="H1223" s="5"/>
      <c r="I1223" s="6"/>
    </row>
    <row r="1224" spans="1:9" ht="15.75" customHeight="1" x14ac:dyDescent="0.3">
      <c r="A1224" s="45"/>
      <c r="C1224" s="46"/>
      <c r="F1224" s="51"/>
      <c r="G1224" s="5"/>
      <c r="H1224" s="5"/>
      <c r="I1224" s="6"/>
    </row>
    <row r="1225" spans="1:9" ht="15.75" customHeight="1" x14ac:dyDescent="0.3">
      <c r="A1225" s="45"/>
      <c r="C1225" s="46"/>
      <c r="F1225" s="51"/>
      <c r="G1225" s="5"/>
      <c r="H1225" s="5"/>
      <c r="I1225" s="6"/>
    </row>
    <row r="1226" spans="1:9" ht="15.75" customHeight="1" x14ac:dyDescent="0.3">
      <c r="A1226" s="45"/>
      <c r="C1226" s="46"/>
      <c r="F1226" s="51"/>
      <c r="G1226" s="5"/>
      <c r="H1226" s="5"/>
      <c r="I1226" s="6"/>
    </row>
    <row r="1227" spans="1:9" ht="15.75" customHeight="1" x14ac:dyDescent="0.3">
      <c r="A1227" s="45"/>
      <c r="C1227" s="46"/>
      <c r="F1227" s="51"/>
      <c r="G1227" s="5"/>
      <c r="H1227" s="5"/>
      <c r="I1227" s="6"/>
    </row>
    <row r="1228" spans="1:9" ht="15.75" customHeight="1" x14ac:dyDescent="0.3">
      <c r="A1228" s="45"/>
      <c r="C1228" s="46"/>
      <c r="F1228" s="51"/>
      <c r="G1228" s="5"/>
      <c r="H1228" s="5"/>
      <c r="I1228" s="6"/>
    </row>
    <row r="1229" spans="1:9" ht="15.75" customHeight="1" x14ac:dyDescent="0.3">
      <c r="A1229" s="45"/>
      <c r="C1229" s="46"/>
      <c r="F1229" s="51"/>
      <c r="G1229" s="5"/>
      <c r="H1229" s="5"/>
      <c r="I1229" s="6"/>
    </row>
    <row r="1230" spans="1:9" ht="15.75" customHeight="1" x14ac:dyDescent="0.3">
      <c r="A1230" s="45"/>
      <c r="C1230" s="46"/>
      <c r="F1230" s="51"/>
      <c r="G1230" s="5"/>
      <c r="H1230" s="5"/>
      <c r="I1230" s="6"/>
    </row>
    <row r="1231" spans="1:9" ht="15.75" customHeight="1" x14ac:dyDescent="0.3">
      <c r="A1231" s="45"/>
      <c r="C1231" s="46"/>
      <c r="F1231" s="51"/>
      <c r="G1231" s="5"/>
      <c r="H1231" s="5"/>
      <c r="I1231" s="6"/>
    </row>
    <row r="1232" spans="1:9" ht="15.75" customHeight="1" x14ac:dyDescent="0.3">
      <c r="A1232" s="45"/>
      <c r="C1232" s="46"/>
      <c r="F1232" s="51"/>
      <c r="G1232" s="5"/>
      <c r="H1232" s="5"/>
      <c r="I1232" s="6"/>
    </row>
    <row r="1233" spans="1:9" ht="15.75" customHeight="1" x14ac:dyDescent="0.3">
      <c r="A1233" s="45"/>
      <c r="C1233" s="46"/>
      <c r="F1233" s="51"/>
      <c r="G1233" s="5"/>
      <c r="H1233" s="5"/>
      <c r="I1233" s="6"/>
    </row>
    <row r="1234" spans="1:9" ht="15.75" customHeight="1" x14ac:dyDescent="0.3">
      <c r="A1234" s="45"/>
      <c r="C1234" s="46"/>
      <c r="F1234" s="51"/>
      <c r="G1234" s="5"/>
      <c r="H1234" s="5"/>
      <c r="I1234" s="6"/>
    </row>
    <row r="1235" spans="1:9" ht="15.75" customHeight="1" x14ac:dyDescent="0.3">
      <c r="A1235" s="45"/>
      <c r="C1235" s="46"/>
      <c r="F1235" s="51"/>
      <c r="G1235" s="5"/>
      <c r="H1235" s="5"/>
      <c r="I1235" s="6"/>
    </row>
    <row r="1236" spans="1:9" ht="15.75" customHeight="1" x14ac:dyDescent="0.3">
      <c r="A1236" s="45"/>
      <c r="C1236" s="46"/>
      <c r="F1236" s="51"/>
      <c r="G1236" s="5"/>
      <c r="H1236" s="5"/>
      <c r="I1236" s="6"/>
    </row>
    <row r="1237" spans="1:9" ht="15.75" customHeight="1" x14ac:dyDescent="0.3">
      <c r="A1237" s="45"/>
      <c r="C1237" s="46"/>
      <c r="F1237" s="51"/>
      <c r="G1237" s="5"/>
      <c r="H1237" s="5"/>
      <c r="I1237" s="6"/>
    </row>
    <row r="1238" spans="1:9" ht="15.75" customHeight="1" x14ac:dyDescent="0.3">
      <c r="A1238" s="45"/>
      <c r="C1238" s="46"/>
      <c r="F1238" s="51"/>
      <c r="G1238" s="5"/>
      <c r="H1238" s="5"/>
      <c r="I1238" s="6"/>
    </row>
    <row r="1239" spans="1:9" ht="15.75" customHeight="1" x14ac:dyDescent="0.3">
      <c r="A1239" s="45"/>
      <c r="C1239" s="46"/>
      <c r="F1239" s="51"/>
      <c r="G1239" s="5"/>
      <c r="H1239" s="5"/>
      <c r="I1239" s="6"/>
    </row>
    <row r="1240" spans="1:9" ht="15.75" customHeight="1" x14ac:dyDescent="0.3">
      <c r="A1240" s="45"/>
      <c r="C1240" s="46"/>
      <c r="F1240" s="51"/>
      <c r="G1240" s="5"/>
      <c r="H1240" s="5"/>
      <c r="I1240" s="6"/>
    </row>
    <row r="1241" spans="1:9" ht="15.75" customHeight="1" x14ac:dyDescent="0.3">
      <c r="A1241" s="45"/>
      <c r="C1241" s="46"/>
      <c r="F1241" s="51"/>
      <c r="G1241" s="5"/>
      <c r="H1241" s="5"/>
      <c r="I1241" s="6"/>
    </row>
    <row r="1242" spans="1:9" ht="15.75" customHeight="1" x14ac:dyDescent="0.3">
      <c r="A1242" s="45"/>
      <c r="C1242" s="46"/>
      <c r="F1242" s="51"/>
      <c r="G1242" s="5"/>
      <c r="H1242" s="5"/>
      <c r="I1242" s="6"/>
    </row>
    <row r="1243" spans="1:9" ht="15.75" customHeight="1" x14ac:dyDescent="0.3">
      <c r="A1243" s="45"/>
      <c r="C1243" s="46"/>
      <c r="F1243" s="51"/>
      <c r="G1243" s="5"/>
      <c r="H1243" s="5"/>
      <c r="I1243" s="6"/>
    </row>
    <row r="1244" spans="1:9" ht="15.75" customHeight="1" x14ac:dyDescent="0.3">
      <c r="A1244" s="45"/>
      <c r="C1244" s="46"/>
      <c r="F1244" s="51"/>
      <c r="G1244" s="5"/>
      <c r="H1244" s="5"/>
      <c r="I1244" s="6"/>
    </row>
    <row r="1245" spans="1:9" ht="15.75" customHeight="1" x14ac:dyDescent="0.3">
      <c r="A1245" s="45"/>
      <c r="C1245" s="46"/>
      <c r="F1245" s="51"/>
      <c r="G1245" s="5"/>
      <c r="H1245" s="5"/>
      <c r="I1245" s="6"/>
    </row>
    <row r="1246" spans="1:9" ht="15.75" customHeight="1" x14ac:dyDescent="0.3">
      <c r="A1246" s="45"/>
      <c r="C1246" s="46"/>
      <c r="F1246" s="51"/>
      <c r="G1246" s="5"/>
      <c r="H1246" s="5"/>
      <c r="I1246" s="6"/>
    </row>
    <row r="1247" spans="1:9" ht="15.75" customHeight="1" x14ac:dyDescent="0.3">
      <c r="A1247" s="45"/>
      <c r="C1247" s="46"/>
      <c r="F1247" s="51"/>
      <c r="G1247" s="5"/>
      <c r="H1247" s="5"/>
      <c r="I1247" s="6"/>
    </row>
    <row r="1248" spans="1:9" ht="15.75" customHeight="1" x14ac:dyDescent="0.3">
      <c r="A1248" s="45"/>
      <c r="C1248" s="46"/>
      <c r="F1248" s="51"/>
      <c r="G1248" s="5"/>
      <c r="H1248" s="5"/>
      <c r="I1248" s="6"/>
    </row>
    <row r="1249" spans="1:9" ht="15.75" customHeight="1" x14ac:dyDescent="0.3">
      <c r="A1249" s="45"/>
      <c r="C1249" s="46"/>
      <c r="F1249" s="51"/>
      <c r="G1249" s="5"/>
      <c r="H1249" s="5"/>
      <c r="I1249" s="6"/>
    </row>
    <row r="1250" spans="1:9" ht="15.75" customHeight="1" x14ac:dyDescent="0.3">
      <c r="A1250" s="45"/>
      <c r="C1250" s="46"/>
      <c r="F1250" s="51"/>
      <c r="G1250" s="5"/>
      <c r="H1250" s="5"/>
      <c r="I1250" s="6"/>
    </row>
    <row r="1251" spans="1:9" ht="15.75" customHeight="1" x14ac:dyDescent="0.3">
      <c r="A1251" s="45"/>
      <c r="C1251" s="46"/>
      <c r="F1251" s="51"/>
      <c r="G1251" s="5"/>
      <c r="H1251" s="5"/>
      <c r="I1251" s="6"/>
    </row>
    <row r="1252" spans="1:9" ht="15.75" customHeight="1" x14ac:dyDescent="0.3">
      <c r="A1252" s="45"/>
      <c r="C1252" s="46"/>
      <c r="F1252" s="51"/>
      <c r="G1252" s="5"/>
      <c r="H1252" s="5"/>
      <c r="I1252" s="6"/>
    </row>
    <row r="1253" spans="1:9" ht="15.75" customHeight="1" x14ac:dyDescent="0.3">
      <c r="A1253" s="45"/>
      <c r="C1253" s="46"/>
      <c r="F1253" s="51"/>
      <c r="G1253" s="5"/>
      <c r="H1253" s="5"/>
      <c r="I1253" s="6"/>
    </row>
  </sheetData>
  <sortState ref="A88:M226">
    <sortCondition ref="D88:D226"/>
    <sortCondition ref="C88:C226"/>
    <sortCondition ref="A88:A226"/>
  </sortState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37</vt:i4>
      </vt:variant>
    </vt:vector>
  </HeadingPairs>
  <TitlesOfParts>
    <vt:vector size="40" baseType="lpstr">
      <vt:lpstr>All_data</vt:lpstr>
      <vt:lpstr>Transplant_site_data</vt:lpstr>
      <vt:lpstr>Monitoring_sites_only</vt:lpstr>
      <vt:lpstr>pH by DIC</vt:lpstr>
      <vt:lpstr>E_Dennis_pH</vt:lpstr>
      <vt:lpstr>E_Dennis_DIC</vt:lpstr>
      <vt:lpstr>E_Dennis_Alk</vt:lpstr>
      <vt:lpstr>Eel_Pond_pH</vt:lpstr>
      <vt:lpstr>Eel_Pond_DIC</vt:lpstr>
      <vt:lpstr>Eel_Pond_Alk</vt:lpstr>
      <vt:lpstr>Provincetown_pH</vt:lpstr>
      <vt:lpstr>Provincetown_DIC</vt:lpstr>
      <vt:lpstr>Provincetown_Alk</vt:lpstr>
      <vt:lpstr>Transplant_pH</vt:lpstr>
      <vt:lpstr>Transplant_pCO2</vt:lpstr>
      <vt:lpstr>Transplant_Omega_Ar</vt:lpstr>
      <vt:lpstr>Transplant_2cm_pH</vt:lpstr>
      <vt:lpstr>Transplant_2cm_pCO2</vt:lpstr>
      <vt:lpstr>Transplant_2cm_Omega_Ar</vt:lpstr>
      <vt:lpstr>BottomWater_pCO2</vt:lpstr>
      <vt:lpstr>BottomWater_pCO2 (2)</vt:lpstr>
      <vt:lpstr>BottomWater_pH</vt:lpstr>
      <vt:lpstr>BottomWater_Omega_Ar</vt:lpstr>
      <vt:lpstr>Barnstable_pH_w_depth</vt:lpstr>
      <vt:lpstr>CockleCove_pH_w_depth</vt:lpstr>
      <vt:lpstr>EastDennis_pH_w_depth</vt:lpstr>
      <vt:lpstr>EelPond_pH_w_depth</vt:lpstr>
      <vt:lpstr>Provincetown_pH_w_depth</vt:lpstr>
      <vt:lpstr>BottomWater_Alk</vt:lpstr>
      <vt:lpstr>Barnstable_Alk_w_depth</vt:lpstr>
      <vt:lpstr>CockleCove_Alk_w_depth</vt:lpstr>
      <vt:lpstr>EastDennis_Alk_w_depth</vt:lpstr>
      <vt:lpstr>EelPond_Alk_w_depth</vt:lpstr>
      <vt:lpstr>Provincetown_Alk_w_depth</vt:lpstr>
      <vt:lpstr>BottomWater_Omega_Ar (2)</vt:lpstr>
      <vt:lpstr>Barnstable_Omega_w_depth</vt:lpstr>
      <vt:lpstr>CockleCove_Omega_w_depth</vt:lpstr>
      <vt:lpstr>EastDennis_Omega_w_depth</vt:lpstr>
      <vt:lpstr>EelPond_Omega_w_depth</vt:lpstr>
      <vt:lpstr>Provincetown_Omega_w_depth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Matthew.Poach</dc:creator>
  <cp:lastModifiedBy>Emily Roberts</cp:lastModifiedBy>
  <dcterms:created xsi:type="dcterms:W3CDTF">2023-04-27T16:06:09Z</dcterms:created>
  <dcterms:modified xsi:type="dcterms:W3CDTF">2024-02-18T00:52:27Z</dcterms:modified>
</cp:coreProperties>
</file>